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<sst xmlns="http://schemas.openxmlformats.org/spreadsheetml/2006/main" count="1495" uniqueCount="657">
  <si>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Figures Finalised as at 2014/05/09</t>
  </si>
  <si>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</si>
  <si>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</si>
  <si>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</si>
  <si>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</si>
  <si>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</si>
  <si>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</si>
  <si>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31 March 2014</t>
  </si>
  <si>
    <t>Third Quarter 2012/13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</si>
  <si>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</si>
  <si>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</si>
  <si>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</si>
  <si>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</si>
  <si>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</si>
  <si>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</si>
  <si>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</si>
  <si>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</si>
  <si>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</si>
  <si>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</si>
  <si>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Q3 of 2012/13 to Q3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</si>
  <si>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</si>
  <si>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</si>
  <si>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</si>
  <si>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</si>
  <si>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</si>
  <si>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</si>
  <si>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</si>
  <si>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</si>
  <si>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</si>
  <si>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</si>
  <si>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</si>
  <si>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</si>
  <si>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</si>
  <si>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</si>
  <si>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</si>
  <si>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</si>
  <si>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</si>
  <si>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</si>
  <si>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</si>
  <si>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</si>
  <si>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</si>
  <si>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</si>
  <si>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</si>
  <si>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</si>
  <si>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</si>
  <si>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</si>
  <si>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</si>
  <si>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</si>
  <si>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</si>
  <si>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</si>
  <si>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</si>
  <si>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</si>
  <si>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</si>
  <si>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</si>
  <si>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</si>
  <si>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</si>
  <si>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</si>
  <si>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</si>
  <si>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</si>
  <si>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</si>
  <si>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</si>
  <si>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</si>
  <si>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</si>
  <si>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</si>
  <si>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</si>
  <si>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</si>
  <si>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</si>
  <si>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</si>
  <si>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</si>
  <si>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</si>
  <si>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</si>
  <si>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</si>
  <si>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</si>
  <si>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</si>
  <si>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</si>
  <si>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</si>
  <si>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</si>
  <si>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</si>
  <si>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</si>
  <si>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</si>
  <si>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</si>
  <si>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</si>
  <si>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</si>
  <si>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</si>
  <si>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</si>
  <si>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</si>
  <si>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</si>
  <si>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</si>
  <si>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</si>
  <si>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</si>
  <si>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</si>
  <si>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</si>
  <si>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</si>
  <si>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</si>
  <si>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</si>
  <si>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</si>
  <si>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</si>
  <si>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</si>
  <si>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</si>
  <si>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</si>
  <si>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</si>
  <si>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</si>
  <si>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</si>
  <si>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</si>
  <si>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</si>
  <si>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</si>
  <si>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</si>
  <si>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</si>
  <si>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</si>
  <si>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</si>
  <si>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</si>
  <si>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</si>
  <si>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</si>
  <si>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</si>
  <si>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</si>
  <si>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</si>
  <si>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</si>
  <si>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</si>
  <si>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</si>
  <si>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</si>
  <si>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</si>
  <si>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</si>
  <si>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</si>
  <si>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</si>
  <si>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</si>
  <si>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</si>
  <si>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</si>
  <si>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</si>
  <si>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</si>
  <si>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</si>
  <si>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</si>
  <si>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</si>
  <si>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</si>
  <si>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</si>
  <si>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</si>
  <si>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</si>
  <si>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</si>
  <si>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</si>
  <si>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</si>
  <si>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</si>
  <si>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</si>
  <si>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</si>
  <si>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</si>
  <si>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</si>
  <si>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</si>
  <si>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</si>
  <si>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</si>
  <si>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</si>
  <si>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</si>
  <si>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</si>
  <si>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</si>
  <si>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</si>
  <si>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</si>
  <si>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</si>
  <si>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</si>
  <si>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</si>
  <si>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</si>
  <si>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</si>
  <si>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</si>
  <si>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</si>
  <si>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</si>
  <si>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</si>
  <si>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</si>
  <si>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</si>
  <si>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</si>
  <si>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</si>
  <si>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</si>
  <si>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</si>
  <si>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</si>
  <si>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</si>
  <si>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</si>
  <si>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</si>
  <si>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</si>
  <si>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</si>
  <si>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</si>
  <si>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</si>
  <si>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</si>
  <si>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</si>
  <si>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</si>
  <si>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</si>
  <si>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</si>
  <si>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</si>
  <si>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</si>
  <si>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</si>
  <si>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</si>
  <si>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</si>
  <si>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</si>
  <si>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</si>
  <si>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</si>
  <si>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</si>
  <si>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</si>
  <si>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</si>
  <si>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</si>
  <si>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</si>
  <si>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</si>
  <si>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</si>
  <si>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</si>
  <si>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</si>
  <si>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</si>
  <si>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</si>
  <si>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</si>
  <si>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</si>
  <si>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</si>
  <si>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</si>
  <si>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</si>
  <si>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</si>
  <si>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</si>
  <si>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</si>
  <si>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</si>
  <si>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</si>
  <si>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</si>
  <si>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</si>
  <si>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</si>
  <si>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</si>
  <si>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</si>
  <si>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</si>
  <si>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</si>
  <si>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</si>
  <si>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</si>
  <si>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</si>
  <si>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</si>
  <si>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</si>
  <si>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</si>
  <si>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</si>
  <si>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</si>
  <si>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</si>
  <si>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</si>
  <si>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</si>
  <si>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</si>
  <si>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</si>
  <si>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</si>
  <si>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</si>
  <si>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</si>
  <si>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</si>
  <si>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</si>
  <si>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</si>
  <si>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</si>
  <si>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</si>
  <si>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</si>
  <si>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</si>
  <si>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</si>
  <si>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</si>
  <si>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</si>
  <si>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</si>
  <si>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</si>
  <si>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</si>
  <si>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</si>
  <si>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</si>
  <si>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</si>
  <si>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</si>
  <si>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</si>
  <si>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</si>
  <si>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</si>
  <si>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</si>
  <si>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</si>
  <si>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</si>
  <si>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</si>
  <si>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</si>
  <si>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</si>
  <si>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</si>
  <si>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</si>
  <si>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</si>
  <si>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</si>
  <si>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</si>
  <si>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</si>
  <si>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</si>
  <si>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</si>
  <si>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</si>
  <si>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</si>
  <si>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</si>
  <si>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</si>
  <si>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</si>
  <si>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</si>
  <si>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</si>
  <si>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</si>
  <si>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</si>
  <si>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</si>
  <si>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</si>
  <si>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</si>
  <si>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</si>
  <si>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</si>
  <si>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</si>
  <si>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</si>
  <si>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</si>
  <si>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</si>
  <si>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</si>
  <si>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</si>
  <si>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</si>
  <si>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</si>
  <si>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</si>
  <si>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</si>
  <si>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</si>
  <si>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</si>
  <si>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</si>
  <si>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</si>
  <si>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</si>
  <si>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</si>
  <si>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</si>
  <si>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</si>
  <si>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</si>
  <si>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</si>
  <si>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</si>
  <si>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</si>
  <si>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</si>
  <si>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</si>
  <si>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</si>
  <si>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</si>
  <si>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</si>
  <si>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</si>
  <si>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</si>
  <si>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</si>
  <si>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</si>
  <si>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</si>
  <si>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</si>
  <si>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</si>
  <si>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</si>
  <si>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</si>
  <si>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</si>
  <si>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</si>
  <si>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</si>
  <si>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</si>
  <si>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</si>
  <si>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</si>
  <si>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</si>
  <si>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</si>
  <si>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</si>
  <si>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</si>
  <si>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</si>
  <si>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</si>
  <si>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</si>
  <si>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</si>
  <si>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</si>
  <si>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</si>
  <si>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</si>
  <si>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</si>
  <si>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</si>
  <si>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</si>
  <si>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</si>
  <si>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</si>
  <si>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</si>
  <si>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</si>
  <si>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</si>
  <si>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</si>
  <si>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</si>
  <si>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</si>
  <si>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</si>
  <si>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</si>
  <si>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</si>
  <si>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</si>
  <si>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</si>
  <si>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</si>
  <si>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</si>
  <si>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</si>
  <si>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</si>
  <si>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</si>
  <si>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</si>
  <si>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</si>
  <si>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</si>
  <si>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</si>
  <si>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</si>
  <si>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</si>
  <si>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</si>
  <si>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</si>
  <si>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</si>
  <si>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</si>
  <si>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</si>
  <si>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</si>
  <si>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</si>
  <si>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</si>
  <si>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</si>
  <si>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</si>
  <si>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</si>
  <si>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</si>
  <si>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</si>
  <si>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</si>
  <si>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</si>
  <si>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</si>
  <si>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</si>
  <si>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</si>
  <si>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</si>
  <si>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</si>
  <si>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</si>
  <si>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</si>
  <si>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</si>
  <si>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</si>
  <si>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</si>
  <si>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</si>
  <si>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</si>
  <si>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</si>
  <si>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</si>
  <si>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</si>
  <si>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</si>
  <si>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</si>
  <si>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</si>
  <si>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</si>
  <si>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</si>
  <si>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</si>
  <si>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</si>
  <si>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</si>
  <si>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</si>
  <si>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</si>
  <si>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</si>
  <si>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</si>
  <si>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</si>
  <si>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</si>
  <si>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</si>
  <si>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</si>
  <si>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</si>
  <si>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</si>
  <si>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</si>
  <si>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</si>
  <si>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</si>
  <si>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</si>
  <si>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</si>
  <si>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</si>
  <si>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</si>
  <si>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</si>
  <si>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</si>
  <si>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</si>
  <si>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</si>
  <si>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</si>
  <si>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</si>
  <si>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</si>
  <si>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</si>
  <si>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</si>
  <si>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</si>
  <si>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</si>
  <si>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</si>
  <si>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</si>
  <si>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</si>
  <si>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</si>
  <si>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</si>
  <si>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</si>
  <si>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</si>
  <si>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</si>
  <si>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</si>
  <si>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</si>
  <si>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</si>
  <si>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</si>
  <si>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</si>
  <si>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</si>
  <si>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</si>
  <si>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</si>
  <si>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</si>
  <si>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</si>
  <si>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</si>
  <si>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</si>
  <si>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</si>
  <si>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</si>
  <si>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</si>
  <si>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</si>
  <si>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</si>
  <si>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</si>
  <si>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</si>
  <si>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</si>
  <si>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</si>
  <si>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</si>
  <si>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</si>
  <si>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</si>
  <si>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</si>
  <si>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</si>
  <si>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</si>
  <si>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</si>
  <si>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</si>
  <si>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</si>
  <si>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</si>
  <si>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</si>
  <si>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</si>
  <si>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</si>
  <si>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</si>
  <si>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</si>
  <si>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</si>
  <si>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</si>
  <si>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</si>
  <si>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</si>
  <si>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</si>
  <si>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</si>
  <si>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</si>
  <si>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</si>
  <si>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</si>
  <si>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</si>
  <si>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</si>
  <si>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</si>
  <si>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</si>
  <si>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</si>
  <si>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</si>
  <si>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</si>
  <si>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</si>
  <si>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</si>
  <si>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</si>
  <si>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</si>
  <si>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</si>
  <si>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</si>
  <si>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</si>
  <si>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</si>
  <si>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</si>
  <si>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</si>
  <si>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</si>
  <si>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</si>
  <si>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</si>
  <si>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</si>
  <si>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</si>
  <si>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</si>
  <si>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</si>
  <si>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</si>
  <si>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</si>
  <si>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</si>
  <si>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</si>
  <si>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</si>
  <si>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</si>
  <si>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</si>
  <si>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</si>
  <si>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</si>
  <si>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</si>
  <si>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</si>
  <si>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</si>
  <si>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</si>
  <si>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</si>
  <si>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</si>
  <si>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</si>
  <si>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</si>
  <si>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</si>
  <si>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</si>
  <si>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</si>
  <si>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</si>
  <si>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</si>
  <si>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</si>
  <si>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</si>
  <si>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</si>
  <si>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</si>
  <si>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</si>
  <si>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</si>
  <si>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</si>
  <si>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</si>
  <si>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</si>
  <si>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</si>
  <si>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</si>
  <si>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</si>
  <si>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</si>
  <si>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</si>
  <si>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</si>
  <si>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</si>
  <si>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</si>
  <si>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</si>
  <si>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</si>
  <si>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</si>
  <si>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</si>
  <si>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</si>
  <si>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</si>
  <si>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</si>
  <si>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</si>
  <si>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</si>
  <si>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</si>
  <si>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</si>
  <si>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</si>
  <si>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</si>
  <si>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</si>
  <si>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</si>
  <si>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</si>
  <si>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</si>
  <si>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</si>
  <si>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</si>
  <si>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</si>
  <si>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</si>
  <si>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</si>
  <si>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</si>
  <si>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</si>
  <si>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</si>
  <si>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</si>
  <si>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</si>
  <si>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</si>
  <si>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</si>
  <si>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</si>
  <si>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</si>
  <si>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</si>
  <si>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</si>
  <si>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</si>
  <si>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</si>
  <si>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</si>
  <si>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</si>
  <si>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</si>
  <si>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</si>
  <si>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</si>
  <si>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</si>
  <si>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</si>
  <si>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</si>
  <si>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</si>
  <si>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</si>
  <si>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</si>
  <si>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</si>
  <si>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</si>
  <si>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</si>
  <si>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</si>
  <si>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</si>
  <si>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</si>
  <si>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</si>
  <si>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</si>
  <si>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</si>
  <si>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</si>
  <si>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</si>
  <si>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</si>
  <si>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</si>
  <si>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</si>
  <si>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</si>
  <si>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</si>
  <si>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</si>
  <si>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</si>
  <si>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</si>
  <si>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</si>
  <si>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</si>
  <si>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</si>
  <si>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</si>
  <si>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</si>
  <si>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</si>
  <si>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</si>
  <si>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</si>
  <si>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</si>
  <si>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</si>
  <si>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</si>
  <si>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</si>
  <si>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</si>
  <si>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</si>
  <si>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</si>
  <si>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</si>
  <si>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</si>
  <si>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</si>
  <si>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</si>
  <si>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</si>
  <si>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</si>
  <si>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</si>
  <si>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</si>
  <si>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</si>
  <si>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</si>
  <si>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</si>
  <si>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</si>
  <si>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</si>
  <si>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</si>
  <si>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</si>
  <si>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</si>
  <si>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</si>
  <si>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</si>
  <si>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</si>
  <si>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</si>
  <si>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</si>
  <si>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</si>
  <si>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</si>
  <si>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</si>
  <si>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</si>
  <si>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</si>
  <si>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</si>
  <si>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</si>
  <si>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</si>
  <si>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</si>
  <si>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</si>
  <si>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</si>
  <si>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</si>
  <si>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REVENUE FOR THE 3rd QUARTER ENDED 31 MARCH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</si>
</sst>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B3" sqref="B3:AH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80">
        <v>27008021860</v>
      </c>
      <c r="E9" s="81">
        <v>5701779659</v>
      </c>
      <c r="F9" s="82">
        <f>$D9+$E9</f>
        <v>32709801519</v>
      </c>
      <c r="G9" s="80">
        <v>27567323519</v>
      </c>
      <c r="H9" s="81">
        <v>7136245432</v>
      </c>
      <c r="I9" s="83">
        <f>$G9+$H9</f>
        <v>34703568951</v>
      </c>
      <c r="J9" s="80">
        <v>7597391916</v>
      </c>
      <c r="K9" s="81">
        <v>818612771</v>
      </c>
      <c r="L9" s="81">
        <f>$J9+$K9</f>
        <v>8416004687</v>
      </c>
      <c r="M9" s="40">
        <f>IF($F9=0,0,$L9/$F9)</f>
        <v>0.25729305272951386</v>
      </c>
      <c r="N9" s="108">
        <v>6723485886</v>
      </c>
      <c r="O9" s="109">
        <v>1413126137</v>
      </c>
      <c r="P9" s="110">
        <f>$N9+$O9</f>
        <v>8136612023</v>
      </c>
      <c r="Q9" s="40">
        <f>IF($F9=0,0,$P9/$F9)</f>
        <v>0.24875149481643052</v>
      </c>
      <c r="R9" s="108">
        <v>7091767424</v>
      </c>
      <c r="S9" s="110">
        <v>1216814922</v>
      </c>
      <c r="T9" s="110">
        <f>$R9+$S9</f>
        <v>8308582346</v>
      </c>
      <c r="U9" s="40">
        <f>IF($I9=0,0,$T9/$I9)</f>
        <v>0.23941578912910583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21412645226</v>
      </c>
      <c r="AA9" s="81">
        <f>$K9+$O9+$S9</f>
        <v>3448553830</v>
      </c>
      <c r="AB9" s="81">
        <f>$Z9+$AA9</f>
        <v>24861199056</v>
      </c>
      <c r="AC9" s="40">
        <f>IF($I9=0,0,$AB9/$I9)</f>
        <v>0.7163873862974434</v>
      </c>
      <c r="AD9" s="80">
        <v>5725437488</v>
      </c>
      <c r="AE9" s="81">
        <v>1008366599</v>
      </c>
      <c r="AF9" s="81">
        <f>$AD9+$AE9</f>
        <v>6733804087</v>
      </c>
      <c r="AG9" s="40">
        <f>IF($AJ9=0,0,$AK9/$AJ9)</f>
        <v>0.6354436650418576</v>
      </c>
      <c r="AH9" s="40">
        <f>IF($AF9=0,0,(($T9/$AF9)-1))</f>
        <v>0.2338616090777279</v>
      </c>
      <c r="AI9" s="12">
        <v>31452896932</v>
      </c>
      <c r="AJ9" s="12">
        <v>34377598100</v>
      </c>
      <c r="AK9" s="12">
        <v>21845026932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80">
        <v>15722615823</v>
      </c>
      <c r="E10" s="81">
        <v>2589747824</v>
      </c>
      <c r="F10" s="83">
        <f aca="true" t="shared" si="0" ref="F10:F18">$D10+$E10</f>
        <v>18312363647</v>
      </c>
      <c r="G10" s="80">
        <v>15498626645</v>
      </c>
      <c r="H10" s="81">
        <v>3030699518</v>
      </c>
      <c r="I10" s="83">
        <f aca="true" t="shared" si="1" ref="I10:I18">$G10+$H10</f>
        <v>18529326163</v>
      </c>
      <c r="J10" s="80">
        <v>4241281114</v>
      </c>
      <c r="K10" s="81">
        <v>360018298</v>
      </c>
      <c r="L10" s="81">
        <f aca="true" t="shared" si="2" ref="L10:L18">$J10+$K10</f>
        <v>4601299412</v>
      </c>
      <c r="M10" s="40">
        <f aca="true" t="shared" si="3" ref="M10:M18">IF($F10=0,0,$L10/$F10)</f>
        <v>0.25126736781211756</v>
      </c>
      <c r="N10" s="108">
        <v>3660237701</v>
      </c>
      <c r="O10" s="109">
        <v>494814255</v>
      </c>
      <c r="P10" s="110">
        <f aca="true" t="shared" si="4" ref="P10:P18">$N10+$O10</f>
        <v>4155051956</v>
      </c>
      <c r="Q10" s="40">
        <f aca="true" t="shared" si="5" ref="Q10:Q18">IF($F10=0,0,$P10/$F10)</f>
        <v>0.2268987246046032</v>
      </c>
      <c r="R10" s="108">
        <v>3221436989</v>
      </c>
      <c r="S10" s="110">
        <v>453256441</v>
      </c>
      <c r="T10" s="110">
        <f aca="true" t="shared" si="6" ref="T10:T18">$R10+$S10</f>
        <v>3674693430</v>
      </c>
      <c r="U10" s="40">
        <f aca="true" t="shared" si="7" ref="U10:U18">IF($I10=0,0,$T10/$I10)</f>
        <v>0.19831770446880875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$J10+$N10+$R10</f>
        <v>11122955804</v>
      </c>
      <c r="AA10" s="81">
        <f aca="true" t="shared" si="11" ref="AA10:AA18">$K10+$O10+$S10</f>
        <v>1308088994</v>
      </c>
      <c r="AB10" s="81">
        <f aca="true" t="shared" si="12" ref="AB10:AB18">$Z10+$AA10</f>
        <v>12431044798</v>
      </c>
      <c r="AC10" s="40">
        <f aca="true" t="shared" si="13" ref="AC10:AC18">IF($I10=0,0,$AB10/$I10)</f>
        <v>0.6708848820861463</v>
      </c>
      <c r="AD10" s="80">
        <v>2997951885</v>
      </c>
      <c r="AE10" s="81">
        <v>432905806</v>
      </c>
      <c r="AF10" s="81">
        <f aca="true" t="shared" si="14" ref="AF10:AF18">$AD10+$AE10</f>
        <v>3430857691</v>
      </c>
      <c r="AG10" s="40">
        <f aca="true" t="shared" si="15" ref="AG10:AG18">IF($AJ10=0,0,$AK10/$AJ10)</f>
        <v>0.678626246090193</v>
      </c>
      <c r="AH10" s="40">
        <f aca="true" t="shared" si="16" ref="AH10:AH18">IF($AF10=0,0,(($T10/$AF10)-1))</f>
        <v>0.07107136493584165</v>
      </c>
      <c r="AI10" s="12">
        <v>15194842216</v>
      </c>
      <c r="AJ10" s="12">
        <v>16575199064</v>
      </c>
      <c r="AK10" s="12">
        <v>11248365119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80">
        <v>101286674719</v>
      </c>
      <c r="E11" s="81">
        <v>16260676574</v>
      </c>
      <c r="F11" s="83">
        <f t="shared" si="0"/>
        <v>117547351293</v>
      </c>
      <c r="G11" s="80">
        <v>101439572351</v>
      </c>
      <c r="H11" s="81">
        <v>16470518132</v>
      </c>
      <c r="I11" s="83">
        <f t="shared" si="1"/>
        <v>117910090483</v>
      </c>
      <c r="J11" s="80">
        <v>25254441378</v>
      </c>
      <c r="K11" s="81">
        <v>1474858188</v>
      </c>
      <c r="L11" s="81">
        <f t="shared" si="2"/>
        <v>26729299566</v>
      </c>
      <c r="M11" s="40">
        <f t="shared" si="3"/>
        <v>0.22739176401664904</v>
      </c>
      <c r="N11" s="108">
        <v>24817557335</v>
      </c>
      <c r="O11" s="109">
        <v>3064928341</v>
      </c>
      <c r="P11" s="110">
        <f t="shared" si="4"/>
        <v>27882485676</v>
      </c>
      <c r="Q11" s="40">
        <f t="shared" si="5"/>
        <v>0.23720216040002268</v>
      </c>
      <c r="R11" s="108">
        <v>22824452144</v>
      </c>
      <c r="S11" s="110">
        <v>2478880213</v>
      </c>
      <c r="T11" s="110">
        <f t="shared" si="6"/>
        <v>25303332357</v>
      </c>
      <c r="U11" s="40">
        <f t="shared" si="7"/>
        <v>0.21459853226597408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72896450857</v>
      </c>
      <c r="AA11" s="81">
        <f t="shared" si="11"/>
        <v>7018666742</v>
      </c>
      <c r="AB11" s="81">
        <f t="shared" si="12"/>
        <v>79915117599</v>
      </c>
      <c r="AC11" s="40">
        <f t="shared" si="13"/>
        <v>0.6777631776181359</v>
      </c>
      <c r="AD11" s="80">
        <v>19756592939</v>
      </c>
      <c r="AE11" s="81">
        <v>1795516031</v>
      </c>
      <c r="AF11" s="81">
        <f t="shared" si="14"/>
        <v>21552108970</v>
      </c>
      <c r="AG11" s="40">
        <f t="shared" si="15"/>
        <v>0.658212361706704</v>
      </c>
      <c r="AH11" s="40">
        <f t="shared" si="16"/>
        <v>0.17405365721849364</v>
      </c>
      <c r="AI11" s="12">
        <v>106598202622</v>
      </c>
      <c r="AJ11" s="12">
        <v>107245498275</v>
      </c>
      <c r="AK11" s="12">
        <v>70590312702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80">
        <v>50389862824</v>
      </c>
      <c r="E12" s="81">
        <v>11886116657</v>
      </c>
      <c r="F12" s="83">
        <f t="shared" si="0"/>
        <v>62275979481</v>
      </c>
      <c r="G12" s="80">
        <v>50897803069</v>
      </c>
      <c r="H12" s="81">
        <v>12502982942</v>
      </c>
      <c r="I12" s="83">
        <f t="shared" si="1"/>
        <v>63400786011</v>
      </c>
      <c r="J12" s="80">
        <v>13500440562</v>
      </c>
      <c r="K12" s="81">
        <v>1701002120</v>
      </c>
      <c r="L12" s="81">
        <f t="shared" si="2"/>
        <v>15201442682</v>
      </c>
      <c r="M12" s="40">
        <f t="shared" si="3"/>
        <v>0.2440980103193377</v>
      </c>
      <c r="N12" s="108">
        <v>12875215581</v>
      </c>
      <c r="O12" s="109">
        <v>2533192153</v>
      </c>
      <c r="P12" s="110">
        <f t="shared" si="4"/>
        <v>15408407734</v>
      </c>
      <c r="Q12" s="40">
        <f t="shared" si="5"/>
        <v>0.24742136313891308</v>
      </c>
      <c r="R12" s="108">
        <v>11817767119</v>
      </c>
      <c r="S12" s="110">
        <v>2164224555</v>
      </c>
      <c r="T12" s="110">
        <f t="shared" si="6"/>
        <v>13981991674</v>
      </c>
      <c r="U12" s="40">
        <f t="shared" si="7"/>
        <v>0.22053341218157976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38193423262</v>
      </c>
      <c r="AA12" s="81">
        <f t="shared" si="11"/>
        <v>6398418828</v>
      </c>
      <c r="AB12" s="81">
        <f t="shared" si="12"/>
        <v>44591842090</v>
      </c>
      <c r="AC12" s="40">
        <f t="shared" si="13"/>
        <v>0.7033326382146641</v>
      </c>
      <c r="AD12" s="80">
        <v>10814849605</v>
      </c>
      <c r="AE12" s="81">
        <v>1570238919</v>
      </c>
      <c r="AF12" s="81">
        <f t="shared" si="14"/>
        <v>12385088524</v>
      </c>
      <c r="AG12" s="40">
        <f t="shared" si="15"/>
        <v>0.6997638681077142</v>
      </c>
      <c r="AH12" s="40">
        <f t="shared" si="16"/>
        <v>0.1289375644675852</v>
      </c>
      <c r="AI12" s="12">
        <v>57028501092</v>
      </c>
      <c r="AJ12" s="12">
        <v>55537245194</v>
      </c>
      <c r="AK12" s="12">
        <v>38862957521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80">
        <v>13632138080</v>
      </c>
      <c r="E13" s="81">
        <v>4891791867</v>
      </c>
      <c r="F13" s="83">
        <f t="shared" si="0"/>
        <v>18523929947</v>
      </c>
      <c r="G13" s="80">
        <v>12754004118</v>
      </c>
      <c r="H13" s="81">
        <v>6187521556</v>
      </c>
      <c r="I13" s="83">
        <f t="shared" si="1"/>
        <v>18941525674</v>
      </c>
      <c r="J13" s="80">
        <v>3916755574</v>
      </c>
      <c r="K13" s="81">
        <v>473651111</v>
      </c>
      <c r="L13" s="81">
        <f t="shared" si="2"/>
        <v>4390406685</v>
      </c>
      <c r="M13" s="40">
        <f t="shared" si="3"/>
        <v>0.2370127018166055</v>
      </c>
      <c r="N13" s="108">
        <v>3979760042</v>
      </c>
      <c r="O13" s="109">
        <v>872445078</v>
      </c>
      <c r="P13" s="110">
        <f t="shared" si="4"/>
        <v>4852205120</v>
      </c>
      <c r="Q13" s="40">
        <f t="shared" si="5"/>
        <v>0.26194253238286663</v>
      </c>
      <c r="R13" s="108">
        <v>4672528912</v>
      </c>
      <c r="S13" s="110">
        <v>573704497</v>
      </c>
      <c r="T13" s="110">
        <f t="shared" si="6"/>
        <v>5246233409</v>
      </c>
      <c r="U13" s="40">
        <f t="shared" si="7"/>
        <v>0.27696994947989956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12569044528</v>
      </c>
      <c r="AA13" s="81">
        <f t="shared" si="11"/>
        <v>1919800686</v>
      </c>
      <c r="AB13" s="81">
        <f t="shared" si="12"/>
        <v>14488845214</v>
      </c>
      <c r="AC13" s="40">
        <f t="shared" si="13"/>
        <v>0.7649249307244584</v>
      </c>
      <c r="AD13" s="80">
        <v>2935711450</v>
      </c>
      <c r="AE13" s="81">
        <v>632669834</v>
      </c>
      <c r="AF13" s="81">
        <f t="shared" si="14"/>
        <v>3568381284</v>
      </c>
      <c r="AG13" s="40">
        <f t="shared" si="15"/>
        <v>0.6366048186729687</v>
      </c>
      <c r="AH13" s="40">
        <f t="shared" si="16"/>
        <v>0.47019978849322985</v>
      </c>
      <c r="AI13" s="12">
        <v>17116005559</v>
      </c>
      <c r="AJ13" s="12">
        <v>17758002661</v>
      </c>
      <c r="AK13" s="12">
        <v>11304830064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80">
        <v>13289717685</v>
      </c>
      <c r="E14" s="81">
        <v>2981370184</v>
      </c>
      <c r="F14" s="83">
        <f t="shared" si="0"/>
        <v>16271087869</v>
      </c>
      <c r="G14" s="80">
        <v>13389434210</v>
      </c>
      <c r="H14" s="81">
        <v>3264215527</v>
      </c>
      <c r="I14" s="83">
        <f t="shared" si="1"/>
        <v>16653649737</v>
      </c>
      <c r="J14" s="80">
        <v>3516871432</v>
      </c>
      <c r="K14" s="81">
        <v>236649009</v>
      </c>
      <c r="L14" s="81">
        <f t="shared" si="2"/>
        <v>3753520441</v>
      </c>
      <c r="M14" s="40">
        <f t="shared" si="3"/>
        <v>0.2306865079470981</v>
      </c>
      <c r="N14" s="108">
        <v>3263991977</v>
      </c>
      <c r="O14" s="109">
        <v>506155800</v>
      </c>
      <c r="P14" s="110">
        <f t="shared" si="4"/>
        <v>3770147777</v>
      </c>
      <c r="Q14" s="40">
        <f t="shared" si="5"/>
        <v>0.23170840249612076</v>
      </c>
      <c r="R14" s="108">
        <v>3030127924</v>
      </c>
      <c r="S14" s="110">
        <v>463541617</v>
      </c>
      <c r="T14" s="110">
        <f t="shared" si="6"/>
        <v>3493669541</v>
      </c>
      <c r="U14" s="40">
        <f t="shared" si="7"/>
        <v>0.2097840170877373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9810991333</v>
      </c>
      <c r="AA14" s="81">
        <f t="shared" si="11"/>
        <v>1206346426</v>
      </c>
      <c r="AB14" s="81">
        <f t="shared" si="12"/>
        <v>11017337759</v>
      </c>
      <c r="AC14" s="40">
        <f t="shared" si="13"/>
        <v>0.6615569519588486</v>
      </c>
      <c r="AD14" s="80">
        <v>2972513981</v>
      </c>
      <c r="AE14" s="81">
        <v>264638447</v>
      </c>
      <c r="AF14" s="81">
        <f t="shared" si="14"/>
        <v>3237152428</v>
      </c>
      <c r="AG14" s="40">
        <f t="shared" si="15"/>
        <v>0.6828906548013677</v>
      </c>
      <c r="AH14" s="40">
        <f t="shared" si="16"/>
        <v>0.07924159232702022</v>
      </c>
      <c r="AI14" s="12">
        <v>14165486944</v>
      </c>
      <c r="AJ14" s="12">
        <v>14705221163</v>
      </c>
      <c r="AK14" s="12">
        <v>10042058109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80">
        <v>12528014913</v>
      </c>
      <c r="E15" s="81">
        <v>3368513360</v>
      </c>
      <c r="F15" s="83">
        <f t="shared" si="0"/>
        <v>15896528273</v>
      </c>
      <c r="G15" s="80">
        <v>12444548623</v>
      </c>
      <c r="H15" s="81">
        <v>3492294520</v>
      </c>
      <c r="I15" s="83">
        <f t="shared" si="1"/>
        <v>15936843143</v>
      </c>
      <c r="J15" s="80">
        <v>3414033491</v>
      </c>
      <c r="K15" s="81">
        <v>480141236</v>
      </c>
      <c r="L15" s="81">
        <f t="shared" si="2"/>
        <v>3894174727</v>
      </c>
      <c r="M15" s="40">
        <f t="shared" si="3"/>
        <v>0.24497013814105523</v>
      </c>
      <c r="N15" s="108">
        <v>2839150473</v>
      </c>
      <c r="O15" s="109">
        <v>691121266</v>
      </c>
      <c r="P15" s="110">
        <f t="shared" si="4"/>
        <v>3530271739</v>
      </c>
      <c r="Q15" s="40">
        <f t="shared" si="5"/>
        <v>0.22207815935483916</v>
      </c>
      <c r="R15" s="108">
        <v>2730293681</v>
      </c>
      <c r="S15" s="110">
        <v>409909509</v>
      </c>
      <c r="T15" s="110">
        <f t="shared" si="6"/>
        <v>3140203190</v>
      </c>
      <c r="U15" s="40">
        <f t="shared" si="7"/>
        <v>0.1970404779555908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8983477645</v>
      </c>
      <c r="AA15" s="81">
        <f t="shared" si="11"/>
        <v>1581172011</v>
      </c>
      <c r="AB15" s="81">
        <f t="shared" si="12"/>
        <v>10564649656</v>
      </c>
      <c r="AC15" s="40">
        <f t="shared" si="13"/>
        <v>0.6629072998462905</v>
      </c>
      <c r="AD15" s="80">
        <v>2557672147</v>
      </c>
      <c r="AE15" s="81">
        <v>456137296</v>
      </c>
      <c r="AF15" s="81">
        <f t="shared" si="14"/>
        <v>3013809443</v>
      </c>
      <c r="AG15" s="40">
        <f t="shared" si="15"/>
        <v>0.6419788362723753</v>
      </c>
      <c r="AH15" s="40">
        <f t="shared" si="16"/>
        <v>0.04193820126669512</v>
      </c>
      <c r="AI15" s="12">
        <v>15624033196</v>
      </c>
      <c r="AJ15" s="12">
        <v>15625968632</v>
      </c>
      <c r="AK15" s="12">
        <v>10031541158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80">
        <v>5652164799</v>
      </c>
      <c r="E16" s="81">
        <v>1254732032</v>
      </c>
      <c r="F16" s="83">
        <f t="shared" si="0"/>
        <v>6906896831</v>
      </c>
      <c r="G16" s="80">
        <v>5830091952</v>
      </c>
      <c r="H16" s="81">
        <v>1323926309</v>
      </c>
      <c r="I16" s="83">
        <f t="shared" si="1"/>
        <v>7154018261</v>
      </c>
      <c r="J16" s="80">
        <v>1966340108</v>
      </c>
      <c r="K16" s="81">
        <v>167850057</v>
      </c>
      <c r="L16" s="81">
        <f t="shared" si="2"/>
        <v>2134190165</v>
      </c>
      <c r="M16" s="40">
        <f t="shared" si="3"/>
        <v>0.3089940703068249</v>
      </c>
      <c r="N16" s="108">
        <v>1095151169</v>
      </c>
      <c r="O16" s="109">
        <v>266851051</v>
      </c>
      <c r="P16" s="110">
        <f t="shared" si="4"/>
        <v>1362002220</v>
      </c>
      <c r="Q16" s="40">
        <f t="shared" si="5"/>
        <v>0.1971945221314107</v>
      </c>
      <c r="R16" s="108">
        <v>1047386772</v>
      </c>
      <c r="S16" s="110">
        <v>189081582</v>
      </c>
      <c r="T16" s="110">
        <f t="shared" si="6"/>
        <v>1236468354</v>
      </c>
      <c r="U16" s="40">
        <f t="shared" si="7"/>
        <v>0.17283550431239247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4108878049</v>
      </c>
      <c r="AA16" s="81">
        <f t="shared" si="11"/>
        <v>623782690</v>
      </c>
      <c r="AB16" s="81">
        <f t="shared" si="12"/>
        <v>4732660739</v>
      </c>
      <c r="AC16" s="40">
        <f t="shared" si="13"/>
        <v>0.6615388116633716</v>
      </c>
      <c r="AD16" s="80">
        <v>1199494901</v>
      </c>
      <c r="AE16" s="81">
        <v>170870360</v>
      </c>
      <c r="AF16" s="81">
        <f t="shared" si="14"/>
        <v>1370365261</v>
      </c>
      <c r="AG16" s="40">
        <f t="shared" si="15"/>
        <v>0.6819621050605122</v>
      </c>
      <c r="AH16" s="40">
        <f t="shared" si="16"/>
        <v>-0.09770891806049653</v>
      </c>
      <c r="AI16" s="12">
        <v>6192244236</v>
      </c>
      <c r="AJ16" s="12">
        <v>6557966614</v>
      </c>
      <c r="AK16" s="12">
        <v>4472284717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80">
        <v>51524730838</v>
      </c>
      <c r="E17" s="81">
        <v>7483037480</v>
      </c>
      <c r="F17" s="83">
        <f t="shared" si="0"/>
        <v>59007768318</v>
      </c>
      <c r="G17" s="80">
        <v>52378456030</v>
      </c>
      <c r="H17" s="81">
        <v>7904032138</v>
      </c>
      <c r="I17" s="83">
        <f t="shared" si="1"/>
        <v>60282488168</v>
      </c>
      <c r="J17" s="80">
        <v>13555811698</v>
      </c>
      <c r="K17" s="81">
        <v>755469351</v>
      </c>
      <c r="L17" s="81">
        <f t="shared" si="2"/>
        <v>14311281049</v>
      </c>
      <c r="M17" s="40">
        <f t="shared" si="3"/>
        <v>0.2425321522392573</v>
      </c>
      <c r="N17" s="108">
        <v>11688925412</v>
      </c>
      <c r="O17" s="109">
        <v>1519831744</v>
      </c>
      <c r="P17" s="110">
        <f t="shared" si="4"/>
        <v>13208757156</v>
      </c>
      <c r="Q17" s="40">
        <f t="shared" si="5"/>
        <v>0.2238477667010962</v>
      </c>
      <c r="R17" s="108">
        <v>12078184857</v>
      </c>
      <c r="S17" s="110">
        <v>1103832940</v>
      </c>
      <c r="T17" s="110">
        <f t="shared" si="6"/>
        <v>13182017797</v>
      </c>
      <c r="U17" s="40">
        <f t="shared" si="7"/>
        <v>0.2186707648871976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37322921967</v>
      </c>
      <c r="AA17" s="81">
        <f t="shared" si="11"/>
        <v>3379134035</v>
      </c>
      <c r="AB17" s="81">
        <f t="shared" si="12"/>
        <v>40702056002</v>
      </c>
      <c r="AC17" s="40">
        <f t="shared" si="13"/>
        <v>0.6751887196256448</v>
      </c>
      <c r="AD17" s="80">
        <v>10858765713</v>
      </c>
      <c r="AE17" s="81">
        <v>1302044493</v>
      </c>
      <c r="AF17" s="81">
        <f t="shared" si="14"/>
        <v>12160810206</v>
      </c>
      <c r="AG17" s="40">
        <f t="shared" si="15"/>
        <v>0.6703551243396756</v>
      </c>
      <c r="AH17" s="40">
        <f t="shared" si="16"/>
        <v>0.08397529224624756</v>
      </c>
      <c r="AI17" s="12">
        <v>56874298372</v>
      </c>
      <c r="AJ17" s="12">
        <v>57914380464</v>
      </c>
      <c r="AK17" s="12">
        <v>38823201717</v>
      </c>
      <c r="AL17" s="12"/>
    </row>
    <row r="18" spans="1:38" s="13" customFormat="1" ht="12.75">
      <c r="A18" s="42"/>
      <c r="B18" s="43" t="s">
        <v>654</v>
      </c>
      <c r="C18" s="42"/>
      <c r="D18" s="84">
        <f>SUM(D9:D17)</f>
        <v>291033941541</v>
      </c>
      <c r="E18" s="85">
        <f>SUM(E9:E17)</f>
        <v>56417765637</v>
      </c>
      <c r="F18" s="86">
        <f t="shared" si="0"/>
        <v>347451707178</v>
      </c>
      <c r="G18" s="84">
        <f>SUM(G9:G17)</f>
        <v>292199860517</v>
      </c>
      <c r="H18" s="85">
        <f>SUM(H9:H17)</f>
        <v>61312436074</v>
      </c>
      <c r="I18" s="86">
        <f t="shared" si="1"/>
        <v>353512296591</v>
      </c>
      <c r="J18" s="84">
        <f>SUM(J9:J17)</f>
        <v>76963367273</v>
      </c>
      <c r="K18" s="85">
        <f>SUM(K9:K17)</f>
        <v>6468252141</v>
      </c>
      <c r="L18" s="85">
        <f t="shared" si="2"/>
        <v>83431619414</v>
      </c>
      <c r="M18" s="44">
        <f t="shared" si="3"/>
        <v>0.24012436171815343</v>
      </c>
      <c r="N18" s="111">
        <f>SUM(N9:N17)</f>
        <v>70943475576</v>
      </c>
      <c r="O18" s="112">
        <f>SUM(O9:O17)</f>
        <v>11362465825</v>
      </c>
      <c r="P18" s="113">
        <f t="shared" si="4"/>
        <v>82305941401</v>
      </c>
      <c r="Q18" s="44">
        <f t="shared" si="5"/>
        <v>0.23688455028610508</v>
      </c>
      <c r="R18" s="111">
        <f>SUM(R9:R17)</f>
        <v>68513945822</v>
      </c>
      <c r="S18" s="113">
        <f>SUM(S9:S17)</f>
        <v>9053246276</v>
      </c>
      <c r="T18" s="113">
        <f t="shared" si="6"/>
        <v>77567192098</v>
      </c>
      <c r="U18" s="44">
        <f t="shared" si="7"/>
        <v>0.2194186534556172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216420788671</v>
      </c>
      <c r="AA18" s="85">
        <f t="shared" si="11"/>
        <v>26883964242</v>
      </c>
      <c r="AB18" s="85">
        <f t="shared" si="12"/>
        <v>243304752913</v>
      </c>
      <c r="AC18" s="44">
        <f t="shared" si="13"/>
        <v>0.6882497589454268</v>
      </c>
      <c r="AD18" s="84">
        <f>SUM(AD9:AD17)</f>
        <v>59818990109</v>
      </c>
      <c r="AE18" s="85">
        <f>SUM(AE9:AE17)</f>
        <v>7633387785</v>
      </c>
      <c r="AF18" s="85">
        <f t="shared" si="14"/>
        <v>67452377894</v>
      </c>
      <c r="AG18" s="44">
        <f t="shared" si="15"/>
        <v>0.6657141336595036</v>
      </c>
      <c r="AH18" s="44">
        <f t="shared" si="16"/>
        <v>0.14995489439816656</v>
      </c>
      <c r="AI18" s="12">
        <f>SUM(AI9:AI17)</f>
        <v>320246511169</v>
      </c>
      <c r="AJ18" s="12">
        <f>SUM(AJ9:AJ17)</f>
        <v>326297080167</v>
      </c>
      <c r="AK18" s="12">
        <f>SUM(AK9:AK17)</f>
        <v>217220578039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485</v>
      </c>
      <c r="C9" s="39" t="s">
        <v>486</v>
      </c>
      <c r="D9" s="80">
        <v>181557410</v>
      </c>
      <c r="E9" s="81">
        <v>81858824</v>
      </c>
      <c r="F9" s="82">
        <f>$D9+$E9</f>
        <v>263416234</v>
      </c>
      <c r="G9" s="80">
        <v>234740804</v>
      </c>
      <c r="H9" s="81">
        <v>119485408</v>
      </c>
      <c r="I9" s="83">
        <f>$G9+$H9</f>
        <v>354226212</v>
      </c>
      <c r="J9" s="80">
        <v>83409868</v>
      </c>
      <c r="K9" s="81">
        <v>30148476</v>
      </c>
      <c r="L9" s="81">
        <f>$J9+$K9</f>
        <v>113558344</v>
      </c>
      <c r="M9" s="40">
        <f>IF($F9=0,0,$L9/$F9)</f>
        <v>0.4310985024560028</v>
      </c>
      <c r="N9" s="108">
        <v>67940327</v>
      </c>
      <c r="O9" s="109">
        <v>35374889</v>
      </c>
      <c r="P9" s="110">
        <f>$N9+$O9</f>
        <v>103315216</v>
      </c>
      <c r="Q9" s="40">
        <f>IF($F9=0,0,$P9/$F9)</f>
        <v>0.3922127897402102</v>
      </c>
      <c r="R9" s="108">
        <v>60167112</v>
      </c>
      <c r="S9" s="110">
        <v>26631835</v>
      </c>
      <c r="T9" s="110">
        <f>$R9+$S9</f>
        <v>86798947</v>
      </c>
      <c r="U9" s="40">
        <f>IF($I9=0,0,$T9/$I9)</f>
        <v>0.24503818198524507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211517307</v>
      </c>
      <c r="AA9" s="81">
        <f>$K9+$O9+$S9</f>
        <v>92155200</v>
      </c>
      <c r="AB9" s="81">
        <f>$Z9+$AA9</f>
        <v>303672507</v>
      </c>
      <c r="AC9" s="40">
        <f>IF($I9=0,0,$AB9/$I9)</f>
        <v>0.8572841215940281</v>
      </c>
      <c r="AD9" s="80">
        <v>63837582</v>
      </c>
      <c r="AE9" s="81">
        <v>42786619</v>
      </c>
      <c r="AF9" s="81">
        <f>$AD9+$AE9</f>
        <v>106624201</v>
      </c>
      <c r="AG9" s="40">
        <f>IF($AJ9=0,0,$AK9/$AJ9)</f>
        <v>1.1313683265457484</v>
      </c>
      <c r="AH9" s="40">
        <f>IF($AF9=0,0,(($T9/$AF9)-1))</f>
        <v>-0.18593578018933998</v>
      </c>
      <c r="AI9" s="12">
        <v>227880441</v>
      </c>
      <c r="AJ9" s="12">
        <v>306499535</v>
      </c>
      <c r="AK9" s="12">
        <v>346763866</v>
      </c>
      <c r="AL9" s="12"/>
    </row>
    <row r="10" spans="1:38" s="13" customFormat="1" ht="12.75">
      <c r="A10" s="29" t="s">
        <v>97</v>
      </c>
      <c r="B10" s="63" t="s">
        <v>487</v>
      </c>
      <c r="C10" s="39" t="s">
        <v>488</v>
      </c>
      <c r="D10" s="80">
        <v>322107665</v>
      </c>
      <c r="E10" s="81">
        <v>142802687</v>
      </c>
      <c r="F10" s="83">
        <f aca="true" t="shared" si="0" ref="F10:F46">$D10+$E10</f>
        <v>464910352</v>
      </c>
      <c r="G10" s="80">
        <v>371623000</v>
      </c>
      <c r="H10" s="81">
        <v>142802687</v>
      </c>
      <c r="I10" s="83">
        <f aca="true" t="shared" si="1" ref="I10:I46">$G10+$H10</f>
        <v>514425687</v>
      </c>
      <c r="J10" s="80">
        <v>94286942</v>
      </c>
      <c r="K10" s="81">
        <v>11568469</v>
      </c>
      <c r="L10" s="81">
        <f aca="true" t="shared" si="2" ref="L10:L46">$J10+$K10</f>
        <v>105855411</v>
      </c>
      <c r="M10" s="40">
        <f aca="true" t="shared" si="3" ref="M10:M46">IF($F10=0,0,$L10/$F10)</f>
        <v>0.22768994182345073</v>
      </c>
      <c r="N10" s="108">
        <v>84441971</v>
      </c>
      <c r="O10" s="109">
        <v>25051320</v>
      </c>
      <c r="P10" s="110">
        <f aca="true" t="shared" si="4" ref="P10:P46">$N10+$O10</f>
        <v>109493291</v>
      </c>
      <c r="Q10" s="40">
        <f aca="true" t="shared" si="5" ref="Q10:Q46">IF($F10=0,0,$P10/$F10)</f>
        <v>0.23551484824756064</v>
      </c>
      <c r="R10" s="108">
        <v>62303427</v>
      </c>
      <c r="S10" s="110">
        <v>15282041</v>
      </c>
      <c r="T10" s="110">
        <f aca="true" t="shared" si="6" ref="T10:T46">$R10+$S10</f>
        <v>77585468</v>
      </c>
      <c r="U10" s="40">
        <f aca="true" t="shared" si="7" ref="U10:U46">IF($I10=0,0,$T10/$I10)</f>
        <v>0.1508195837817873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$J10+$N10+$R10</f>
        <v>241032340</v>
      </c>
      <c r="AA10" s="81">
        <f aca="true" t="shared" si="11" ref="AA10:AA46">$K10+$O10+$S10</f>
        <v>51901830</v>
      </c>
      <c r="AB10" s="81">
        <f aca="true" t="shared" si="12" ref="AB10:AB46">$Z10+$AA10</f>
        <v>292934170</v>
      </c>
      <c r="AC10" s="40">
        <f aca="true" t="shared" si="13" ref="AC10:AC46">IF($I10=0,0,$AB10/$I10)</f>
        <v>0.5694392356422124</v>
      </c>
      <c r="AD10" s="80">
        <v>68228517</v>
      </c>
      <c r="AE10" s="81">
        <v>11543072</v>
      </c>
      <c r="AF10" s="81">
        <f aca="true" t="shared" si="14" ref="AF10:AF46">$AD10+$AE10</f>
        <v>79771589</v>
      </c>
      <c r="AG10" s="40">
        <f aca="true" t="shared" si="15" ref="AG10:AG46">IF($AJ10=0,0,$AK10/$AJ10)</f>
        <v>0.5312193799850888</v>
      </c>
      <c r="AH10" s="40">
        <f aca="true" t="shared" si="16" ref="AH10:AH46">IF($AF10=0,0,(($T10/$AF10)-1))</f>
        <v>-0.027404756848957823</v>
      </c>
      <c r="AI10" s="12">
        <v>371209115</v>
      </c>
      <c r="AJ10" s="12">
        <v>442713901</v>
      </c>
      <c r="AK10" s="12">
        <v>235178204</v>
      </c>
      <c r="AL10" s="12"/>
    </row>
    <row r="11" spans="1:38" s="13" customFormat="1" ht="12.75">
      <c r="A11" s="29" t="s">
        <v>97</v>
      </c>
      <c r="B11" s="63" t="s">
        <v>489</v>
      </c>
      <c r="C11" s="39" t="s">
        <v>490</v>
      </c>
      <c r="D11" s="80">
        <v>345505011</v>
      </c>
      <c r="E11" s="81">
        <v>180030143</v>
      </c>
      <c r="F11" s="82">
        <f t="shared" si="0"/>
        <v>525535154</v>
      </c>
      <c r="G11" s="80">
        <v>345505011</v>
      </c>
      <c r="H11" s="81">
        <v>180030143</v>
      </c>
      <c r="I11" s="83">
        <f t="shared" si="1"/>
        <v>525535154</v>
      </c>
      <c r="J11" s="80">
        <v>63385461</v>
      </c>
      <c r="K11" s="81">
        <v>11395360</v>
      </c>
      <c r="L11" s="81">
        <f t="shared" si="2"/>
        <v>74780821</v>
      </c>
      <c r="M11" s="40">
        <f t="shared" si="3"/>
        <v>0.1422946123219761</v>
      </c>
      <c r="N11" s="108">
        <v>98748806</v>
      </c>
      <c r="O11" s="109">
        <v>28699539</v>
      </c>
      <c r="P11" s="110">
        <f t="shared" si="4"/>
        <v>127448345</v>
      </c>
      <c r="Q11" s="40">
        <f t="shared" si="5"/>
        <v>0.24251155042617759</v>
      </c>
      <c r="R11" s="108">
        <v>65123150</v>
      </c>
      <c r="S11" s="110">
        <v>14050758</v>
      </c>
      <c r="T11" s="110">
        <f t="shared" si="6"/>
        <v>79173908</v>
      </c>
      <c r="U11" s="40">
        <f t="shared" si="7"/>
        <v>0.15065387614393536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227257417</v>
      </c>
      <c r="AA11" s="81">
        <f t="shared" si="11"/>
        <v>54145657</v>
      </c>
      <c r="AB11" s="81">
        <f t="shared" si="12"/>
        <v>281403074</v>
      </c>
      <c r="AC11" s="40">
        <f t="shared" si="13"/>
        <v>0.535460038892089</v>
      </c>
      <c r="AD11" s="80">
        <v>82266609</v>
      </c>
      <c r="AE11" s="81">
        <v>9859917</v>
      </c>
      <c r="AF11" s="81">
        <f t="shared" si="14"/>
        <v>92126526</v>
      </c>
      <c r="AG11" s="40">
        <f t="shared" si="15"/>
        <v>0.5181657363828348</v>
      </c>
      <c r="AH11" s="40">
        <f t="shared" si="16"/>
        <v>-0.1405959668988278</v>
      </c>
      <c r="AI11" s="12">
        <v>372986273</v>
      </c>
      <c r="AJ11" s="12">
        <v>483966095</v>
      </c>
      <c r="AK11" s="12">
        <v>250774648</v>
      </c>
      <c r="AL11" s="12"/>
    </row>
    <row r="12" spans="1:38" s="13" customFormat="1" ht="12.75">
      <c r="A12" s="29" t="s">
        <v>116</v>
      </c>
      <c r="B12" s="63" t="s">
        <v>491</v>
      </c>
      <c r="C12" s="39" t="s">
        <v>492</v>
      </c>
      <c r="D12" s="80">
        <v>79602000</v>
      </c>
      <c r="E12" s="81">
        <v>3107000</v>
      </c>
      <c r="F12" s="82">
        <f t="shared" si="0"/>
        <v>82709000</v>
      </c>
      <c r="G12" s="80">
        <v>79602000</v>
      </c>
      <c r="H12" s="81">
        <v>3107000</v>
      </c>
      <c r="I12" s="83">
        <f t="shared" si="1"/>
        <v>82709000</v>
      </c>
      <c r="J12" s="80">
        <v>28323527</v>
      </c>
      <c r="K12" s="81">
        <v>0</v>
      </c>
      <c r="L12" s="81">
        <f t="shared" si="2"/>
        <v>28323527</v>
      </c>
      <c r="M12" s="40">
        <f t="shared" si="3"/>
        <v>0.3424479439964212</v>
      </c>
      <c r="N12" s="108">
        <v>27448348</v>
      </c>
      <c r="O12" s="109">
        <v>206550</v>
      </c>
      <c r="P12" s="110">
        <f t="shared" si="4"/>
        <v>27654898</v>
      </c>
      <c r="Q12" s="40">
        <f t="shared" si="5"/>
        <v>0.3343638298129587</v>
      </c>
      <c r="R12" s="108">
        <v>22785667</v>
      </c>
      <c r="S12" s="110">
        <v>417315</v>
      </c>
      <c r="T12" s="110">
        <f t="shared" si="6"/>
        <v>23202982</v>
      </c>
      <c r="U12" s="40">
        <f t="shared" si="7"/>
        <v>0.2805375714855699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78557542</v>
      </c>
      <c r="AA12" s="81">
        <f t="shared" si="11"/>
        <v>623865</v>
      </c>
      <c r="AB12" s="81">
        <f t="shared" si="12"/>
        <v>79181407</v>
      </c>
      <c r="AC12" s="40">
        <f t="shared" si="13"/>
        <v>0.9573493452949497</v>
      </c>
      <c r="AD12" s="80">
        <v>17348730</v>
      </c>
      <c r="AE12" s="81">
        <v>47218</v>
      </c>
      <c r="AF12" s="81">
        <f t="shared" si="14"/>
        <v>17395948</v>
      </c>
      <c r="AG12" s="40">
        <f t="shared" si="15"/>
        <v>0.998228815429463</v>
      </c>
      <c r="AH12" s="40">
        <f t="shared" si="16"/>
        <v>0.33381532297061356</v>
      </c>
      <c r="AI12" s="12">
        <v>64800700</v>
      </c>
      <c r="AJ12" s="12">
        <v>64800700</v>
      </c>
      <c r="AK12" s="12">
        <v>64685926</v>
      </c>
      <c r="AL12" s="12"/>
    </row>
    <row r="13" spans="1:38" s="59" customFormat="1" ht="12.75">
      <c r="A13" s="64"/>
      <c r="B13" s="65" t="s">
        <v>493</v>
      </c>
      <c r="C13" s="32"/>
      <c r="D13" s="84">
        <f>SUM(D9:D12)</f>
        <v>928772086</v>
      </c>
      <c r="E13" s="85">
        <f>SUM(E9:E12)</f>
        <v>407798654</v>
      </c>
      <c r="F13" s="93">
        <f t="shared" si="0"/>
        <v>1336570740</v>
      </c>
      <c r="G13" s="84">
        <f>SUM(G9:G12)</f>
        <v>1031470815</v>
      </c>
      <c r="H13" s="85">
        <f>SUM(H9:H12)</f>
        <v>445425238</v>
      </c>
      <c r="I13" s="86">
        <f t="shared" si="1"/>
        <v>1476896053</v>
      </c>
      <c r="J13" s="84">
        <f>SUM(J9:J12)</f>
        <v>269405798</v>
      </c>
      <c r="K13" s="85">
        <f>SUM(K9:K12)</f>
        <v>53112305</v>
      </c>
      <c r="L13" s="85">
        <f t="shared" si="2"/>
        <v>322518103</v>
      </c>
      <c r="M13" s="44">
        <f t="shared" si="3"/>
        <v>0.2413026810687177</v>
      </c>
      <c r="N13" s="114">
        <f>SUM(N9:N12)</f>
        <v>278579452</v>
      </c>
      <c r="O13" s="115">
        <f>SUM(O9:O12)</f>
        <v>89332298</v>
      </c>
      <c r="P13" s="116">
        <f t="shared" si="4"/>
        <v>367911750</v>
      </c>
      <c r="Q13" s="44">
        <f t="shared" si="5"/>
        <v>0.27526545284090237</v>
      </c>
      <c r="R13" s="114">
        <f>SUM(R9:R12)</f>
        <v>210379356</v>
      </c>
      <c r="S13" s="116">
        <f>SUM(S9:S12)</f>
        <v>56381949</v>
      </c>
      <c r="T13" s="116">
        <f t="shared" si="6"/>
        <v>266761305</v>
      </c>
      <c r="U13" s="44">
        <f t="shared" si="7"/>
        <v>0.18062293853256037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758364606</v>
      </c>
      <c r="AA13" s="85">
        <f t="shared" si="11"/>
        <v>198826552</v>
      </c>
      <c r="AB13" s="85">
        <f t="shared" si="12"/>
        <v>957191158</v>
      </c>
      <c r="AC13" s="44">
        <f t="shared" si="13"/>
        <v>0.6481100386555099</v>
      </c>
      <c r="AD13" s="84">
        <f>SUM(AD9:AD12)</f>
        <v>231681438</v>
      </c>
      <c r="AE13" s="85">
        <f>SUM(AE9:AE12)</f>
        <v>64236826</v>
      </c>
      <c r="AF13" s="85">
        <f t="shared" si="14"/>
        <v>295918264</v>
      </c>
      <c r="AG13" s="44">
        <f t="shared" si="15"/>
        <v>0.6913839075257842</v>
      </c>
      <c r="AH13" s="44">
        <f t="shared" si="16"/>
        <v>-0.09853044758332319</v>
      </c>
      <c r="AI13" s="66">
        <f>SUM(AI9:AI12)</f>
        <v>1036876529</v>
      </c>
      <c r="AJ13" s="66">
        <f>SUM(AJ9:AJ12)</f>
        <v>1297980231</v>
      </c>
      <c r="AK13" s="66">
        <f>SUM(AK9:AK12)</f>
        <v>897402644</v>
      </c>
      <c r="AL13" s="66"/>
    </row>
    <row r="14" spans="1:38" s="13" customFormat="1" ht="12.75">
      <c r="A14" s="29" t="s">
        <v>97</v>
      </c>
      <c r="B14" s="63" t="s">
        <v>494</v>
      </c>
      <c r="C14" s="39" t="s">
        <v>495</v>
      </c>
      <c r="D14" s="80">
        <v>67673485</v>
      </c>
      <c r="E14" s="81">
        <v>19917000</v>
      </c>
      <c r="F14" s="82">
        <f t="shared" si="0"/>
        <v>87590485</v>
      </c>
      <c r="G14" s="80">
        <v>67673485</v>
      </c>
      <c r="H14" s="81">
        <v>19917000</v>
      </c>
      <c r="I14" s="83">
        <f t="shared" si="1"/>
        <v>87590485</v>
      </c>
      <c r="J14" s="80">
        <v>3010218</v>
      </c>
      <c r="K14" s="81">
        <v>17824</v>
      </c>
      <c r="L14" s="81">
        <f t="shared" si="2"/>
        <v>3028042</v>
      </c>
      <c r="M14" s="40">
        <f t="shared" si="3"/>
        <v>0.03457044449519831</v>
      </c>
      <c r="N14" s="108">
        <v>10065579</v>
      </c>
      <c r="O14" s="109">
        <v>45649</v>
      </c>
      <c r="P14" s="110">
        <f t="shared" si="4"/>
        <v>10111228</v>
      </c>
      <c r="Q14" s="40">
        <f t="shared" si="5"/>
        <v>0.11543751584432944</v>
      </c>
      <c r="R14" s="108">
        <v>7617737</v>
      </c>
      <c r="S14" s="110">
        <v>334283</v>
      </c>
      <c r="T14" s="110">
        <f t="shared" si="6"/>
        <v>7952020</v>
      </c>
      <c r="U14" s="40">
        <f t="shared" si="7"/>
        <v>0.09078634511499736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20693534</v>
      </c>
      <c r="AA14" s="81">
        <f t="shared" si="11"/>
        <v>397756</v>
      </c>
      <c r="AB14" s="81">
        <f t="shared" si="12"/>
        <v>21091290</v>
      </c>
      <c r="AC14" s="40">
        <f t="shared" si="13"/>
        <v>0.2407943054545251</v>
      </c>
      <c r="AD14" s="80">
        <v>13745264</v>
      </c>
      <c r="AE14" s="81">
        <v>955510</v>
      </c>
      <c r="AF14" s="81">
        <f t="shared" si="14"/>
        <v>14700774</v>
      </c>
      <c r="AG14" s="40">
        <f t="shared" si="15"/>
        <v>0.6560490128927808</v>
      </c>
      <c r="AH14" s="40">
        <f t="shared" si="16"/>
        <v>-0.45907473987424063</v>
      </c>
      <c r="AI14" s="12">
        <v>57679849</v>
      </c>
      <c r="AJ14" s="12">
        <v>66506909</v>
      </c>
      <c r="AK14" s="12">
        <v>43631792</v>
      </c>
      <c r="AL14" s="12"/>
    </row>
    <row r="15" spans="1:38" s="13" customFormat="1" ht="12.75">
      <c r="A15" s="29" t="s">
        <v>97</v>
      </c>
      <c r="B15" s="63" t="s">
        <v>496</v>
      </c>
      <c r="C15" s="39" t="s">
        <v>497</v>
      </c>
      <c r="D15" s="80">
        <v>241089061</v>
      </c>
      <c r="E15" s="81">
        <v>36014150</v>
      </c>
      <c r="F15" s="82">
        <f t="shared" si="0"/>
        <v>277103211</v>
      </c>
      <c r="G15" s="80">
        <v>241089061</v>
      </c>
      <c r="H15" s="81">
        <v>36014150</v>
      </c>
      <c r="I15" s="83">
        <f t="shared" si="1"/>
        <v>277103211</v>
      </c>
      <c r="J15" s="80">
        <v>71524077</v>
      </c>
      <c r="K15" s="81">
        <v>10005943</v>
      </c>
      <c r="L15" s="81">
        <f t="shared" si="2"/>
        <v>81530020</v>
      </c>
      <c r="M15" s="40">
        <f t="shared" si="3"/>
        <v>0.2942225739852578</v>
      </c>
      <c r="N15" s="108">
        <v>38070580</v>
      </c>
      <c r="O15" s="109">
        <v>14944070</v>
      </c>
      <c r="P15" s="110">
        <f t="shared" si="4"/>
        <v>53014650</v>
      </c>
      <c r="Q15" s="40">
        <f t="shared" si="5"/>
        <v>0.1913173427643897</v>
      </c>
      <c r="R15" s="108">
        <v>37007966</v>
      </c>
      <c r="S15" s="110">
        <v>3424243</v>
      </c>
      <c r="T15" s="110">
        <f t="shared" si="6"/>
        <v>40432209</v>
      </c>
      <c r="U15" s="40">
        <f t="shared" si="7"/>
        <v>0.1459102868353265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146602623</v>
      </c>
      <c r="AA15" s="81">
        <f t="shared" si="11"/>
        <v>28374256</v>
      </c>
      <c r="AB15" s="81">
        <f t="shared" si="12"/>
        <v>174976879</v>
      </c>
      <c r="AC15" s="40">
        <f t="shared" si="13"/>
        <v>0.631450203584974</v>
      </c>
      <c r="AD15" s="80">
        <v>36847205</v>
      </c>
      <c r="AE15" s="81">
        <v>3479819</v>
      </c>
      <c r="AF15" s="81">
        <f t="shared" si="14"/>
        <v>40327024</v>
      </c>
      <c r="AG15" s="40">
        <f t="shared" si="15"/>
        <v>0.563103011408983</v>
      </c>
      <c r="AH15" s="40">
        <f t="shared" si="16"/>
        <v>0.002608300577796152</v>
      </c>
      <c r="AI15" s="12">
        <v>265494224</v>
      </c>
      <c r="AJ15" s="12">
        <v>251571940</v>
      </c>
      <c r="AK15" s="12">
        <v>141660917</v>
      </c>
      <c r="AL15" s="12"/>
    </row>
    <row r="16" spans="1:38" s="13" customFormat="1" ht="12.75">
      <c r="A16" s="29" t="s">
        <v>97</v>
      </c>
      <c r="B16" s="63" t="s">
        <v>498</v>
      </c>
      <c r="C16" s="39" t="s">
        <v>499</v>
      </c>
      <c r="D16" s="80">
        <v>44256000</v>
      </c>
      <c r="E16" s="81">
        <v>11095000</v>
      </c>
      <c r="F16" s="82">
        <f t="shared" si="0"/>
        <v>55351000</v>
      </c>
      <c r="G16" s="80">
        <v>44256000</v>
      </c>
      <c r="H16" s="81">
        <v>11095000</v>
      </c>
      <c r="I16" s="83">
        <f t="shared" si="1"/>
        <v>55351000</v>
      </c>
      <c r="J16" s="80">
        <v>20880447</v>
      </c>
      <c r="K16" s="81">
        <v>1722013</v>
      </c>
      <c r="L16" s="81">
        <f t="shared" si="2"/>
        <v>22602460</v>
      </c>
      <c r="M16" s="40">
        <f t="shared" si="3"/>
        <v>0.4083478166609456</v>
      </c>
      <c r="N16" s="108">
        <v>5511445</v>
      </c>
      <c r="O16" s="109">
        <v>816304</v>
      </c>
      <c r="P16" s="110">
        <f t="shared" si="4"/>
        <v>6327749</v>
      </c>
      <c r="Q16" s="40">
        <f t="shared" si="5"/>
        <v>0.11432040974869469</v>
      </c>
      <c r="R16" s="108">
        <v>4526486</v>
      </c>
      <c r="S16" s="110">
        <v>140168</v>
      </c>
      <c r="T16" s="110">
        <f t="shared" si="6"/>
        <v>4666654</v>
      </c>
      <c r="U16" s="40">
        <f t="shared" si="7"/>
        <v>0.08431020216436921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30918378</v>
      </c>
      <c r="AA16" s="81">
        <f t="shared" si="11"/>
        <v>2678485</v>
      </c>
      <c r="AB16" s="81">
        <f t="shared" si="12"/>
        <v>33596863</v>
      </c>
      <c r="AC16" s="40">
        <f t="shared" si="13"/>
        <v>0.6069784285740095</v>
      </c>
      <c r="AD16" s="80">
        <v>8019078</v>
      </c>
      <c r="AE16" s="81">
        <v>3275360</v>
      </c>
      <c r="AF16" s="81">
        <f t="shared" si="14"/>
        <v>11294438</v>
      </c>
      <c r="AG16" s="40">
        <f t="shared" si="15"/>
        <v>0.8934648778657205</v>
      </c>
      <c r="AH16" s="40">
        <f t="shared" si="16"/>
        <v>-0.5868183968073488</v>
      </c>
      <c r="AI16" s="12">
        <v>62608230</v>
      </c>
      <c r="AJ16" s="12">
        <v>58624000</v>
      </c>
      <c r="AK16" s="12">
        <v>52378485</v>
      </c>
      <c r="AL16" s="12"/>
    </row>
    <row r="17" spans="1:38" s="13" customFormat="1" ht="12.75">
      <c r="A17" s="29" t="s">
        <v>97</v>
      </c>
      <c r="B17" s="63" t="s">
        <v>500</v>
      </c>
      <c r="C17" s="39" t="s">
        <v>501</v>
      </c>
      <c r="D17" s="80">
        <v>67954448</v>
      </c>
      <c r="E17" s="81">
        <v>23544070</v>
      </c>
      <c r="F17" s="82">
        <f t="shared" si="0"/>
        <v>91498518</v>
      </c>
      <c r="G17" s="80">
        <v>68392645</v>
      </c>
      <c r="H17" s="81">
        <v>28138417</v>
      </c>
      <c r="I17" s="83">
        <f t="shared" si="1"/>
        <v>96531062</v>
      </c>
      <c r="J17" s="80">
        <v>15728394</v>
      </c>
      <c r="K17" s="81">
        <v>1278928</v>
      </c>
      <c r="L17" s="81">
        <f t="shared" si="2"/>
        <v>17007322</v>
      </c>
      <c r="M17" s="40">
        <f t="shared" si="3"/>
        <v>0.1858753821564629</v>
      </c>
      <c r="N17" s="108">
        <v>23477214</v>
      </c>
      <c r="O17" s="109">
        <v>12139215</v>
      </c>
      <c r="P17" s="110">
        <f t="shared" si="4"/>
        <v>35616429</v>
      </c>
      <c r="Q17" s="40">
        <f t="shared" si="5"/>
        <v>0.38925689484937886</v>
      </c>
      <c r="R17" s="108">
        <v>9895311</v>
      </c>
      <c r="S17" s="110">
        <v>8177550</v>
      </c>
      <c r="T17" s="110">
        <f t="shared" si="6"/>
        <v>18072861</v>
      </c>
      <c r="U17" s="40">
        <f t="shared" si="7"/>
        <v>0.18722326912760992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49100919</v>
      </c>
      <c r="AA17" s="81">
        <f t="shared" si="11"/>
        <v>21595693</v>
      </c>
      <c r="AB17" s="81">
        <f t="shared" si="12"/>
        <v>70696612</v>
      </c>
      <c r="AC17" s="40">
        <f t="shared" si="13"/>
        <v>0.7323716380536661</v>
      </c>
      <c r="AD17" s="80">
        <v>9066740</v>
      </c>
      <c r="AE17" s="81">
        <v>1648905</v>
      </c>
      <c r="AF17" s="81">
        <f t="shared" si="14"/>
        <v>10715645</v>
      </c>
      <c r="AG17" s="40">
        <f t="shared" si="15"/>
        <v>0.5599866338134359</v>
      </c>
      <c r="AH17" s="40">
        <f t="shared" si="16"/>
        <v>0.6865863884068575</v>
      </c>
      <c r="AI17" s="12">
        <v>94078790</v>
      </c>
      <c r="AJ17" s="12">
        <v>79705606</v>
      </c>
      <c r="AK17" s="12">
        <v>44634074</v>
      </c>
      <c r="AL17" s="12"/>
    </row>
    <row r="18" spans="1:38" s="13" customFormat="1" ht="12.75">
      <c r="A18" s="29" t="s">
        <v>97</v>
      </c>
      <c r="B18" s="63" t="s">
        <v>502</v>
      </c>
      <c r="C18" s="39" t="s">
        <v>503</v>
      </c>
      <c r="D18" s="80">
        <v>39695221</v>
      </c>
      <c r="E18" s="81">
        <v>11805000</v>
      </c>
      <c r="F18" s="82">
        <f t="shared" si="0"/>
        <v>51500221</v>
      </c>
      <c r="G18" s="80">
        <v>39695221</v>
      </c>
      <c r="H18" s="81">
        <v>11805000</v>
      </c>
      <c r="I18" s="83">
        <f t="shared" si="1"/>
        <v>51500221</v>
      </c>
      <c r="J18" s="80">
        <v>16978858</v>
      </c>
      <c r="K18" s="81">
        <v>216492</v>
      </c>
      <c r="L18" s="81">
        <f t="shared" si="2"/>
        <v>17195350</v>
      </c>
      <c r="M18" s="40">
        <f t="shared" si="3"/>
        <v>0.33388885845752003</v>
      </c>
      <c r="N18" s="108">
        <v>18104250</v>
      </c>
      <c r="O18" s="109">
        <v>5555540</v>
      </c>
      <c r="P18" s="110">
        <f t="shared" si="4"/>
        <v>23659790</v>
      </c>
      <c r="Q18" s="40">
        <f t="shared" si="5"/>
        <v>0.4594114266033926</v>
      </c>
      <c r="R18" s="108">
        <v>8658390</v>
      </c>
      <c r="S18" s="110">
        <v>820126</v>
      </c>
      <c r="T18" s="110">
        <f t="shared" si="6"/>
        <v>9478516</v>
      </c>
      <c r="U18" s="40">
        <f t="shared" si="7"/>
        <v>0.18404806457044134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43741498</v>
      </c>
      <c r="AA18" s="81">
        <f t="shared" si="11"/>
        <v>6592158</v>
      </c>
      <c r="AB18" s="81">
        <f t="shared" si="12"/>
        <v>50333656</v>
      </c>
      <c r="AC18" s="40">
        <f t="shared" si="13"/>
        <v>0.977348349631354</v>
      </c>
      <c r="AD18" s="80">
        <v>11530313</v>
      </c>
      <c r="AE18" s="81">
        <v>2949279</v>
      </c>
      <c r="AF18" s="81">
        <f t="shared" si="14"/>
        <v>14479592</v>
      </c>
      <c r="AG18" s="40">
        <f t="shared" si="15"/>
        <v>0.8022157465584058</v>
      </c>
      <c r="AH18" s="40">
        <f t="shared" si="16"/>
        <v>-0.34538790872007996</v>
      </c>
      <c r="AI18" s="12">
        <v>76893361</v>
      </c>
      <c r="AJ18" s="12">
        <v>76893361</v>
      </c>
      <c r="AK18" s="12">
        <v>61685065</v>
      </c>
      <c r="AL18" s="12"/>
    </row>
    <row r="19" spans="1:38" s="13" customFormat="1" ht="12.75">
      <c r="A19" s="29" t="s">
        <v>97</v>
      </c>
      <c r="B19" s="63" t="s">
        <v>504</v>
      </c>
      <c r="C19" s="39" t="s">
        <v>505</v>
      </c>
      <c r="D19" s="80">
        <v>64143170</v>
      </c>
      <c r="E19" s="81">
        <v>15803360</v>
      </c>
      <c r="F19" s="82">
        <f t="shared" si="0"/>
        <v>79946530</v>
      </c>
      <c r="G19" s="80">
        <v>74586390</v>
      </c>
      <c r="H19" s="81">
        <v>18074282</v>
      </c>
      <c r="I19" s="83">
        <f t="shared" si="1"/>
        <v>92660672</v>
      </c>
      <c r="J19" s="80">
        <v>11408798</v>
      </c>
      <c r="K19" s="81">
        <v>1262775</v>
      </c>
      <c r="L19" s="81">
        <f t="shared" si="2"/>
        <v>12671573</v>
      </c>
      <c r="M19" s="40">
        <f t="shared" si="3"/>
        <v>0.1585006003387514</v>
      </c>
      <c r="N19" s="108">
        <v>8871914</v>
      </c>
      <c r="O19" s="109">
        <v>1051428</v>
      </c>
      <c r="P19" s="110">
        <f t="shared" si="4"/>
        <v>9923342</v>
      </c>
      <c r="Q19" s="40">
        <f t="shared" si="5"/>
        <v>0.12412473687100616</v>
      </c>
      <c r="R19" s="108">
        <v>11610881</v>
      </c>
      <c r="S19" s="110">
        <v>2962958</v>
      </c>
      <c r="T19" s="110">
        <f t="shared" si="6"/>
        <v>14573839</v>
      </c>
      <c r="U19" s="40">
        <f t="shared" si="7"/>
        <v>0.1572818185475711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31891593</v>
      </c>
      <c r="AA19" s="81">
        <f t="shared" si="11"/>
        <v>5277161</v>
      </c>
      <c r="AB19" s="81">
        <f t="shared" si="12"/>
        <v>37168754</v>
      </c>
      <c r="AC19" s="40">
        <f t="shared" si="13"/>
        <v>0.40112761107538697</v>
      </c>
      <c r="AD19" s="80">
        <v>8200048</v>
      </c>
      <c r="AE19" s="81">
        <v>1051425</v>
      </c>
      <c r="AF19" s="81">
        <f t="shared" si="14"/>
        <v>9251473</v>
      </c>
      <c r="AG19" s="40">
        <f t="shared" si="15"/>
        <v>0.4146244966820253</v>
      </c>
      <c r="AH19" s="40">
        <f t="shared" si="16"/>
        <v>0.5752993063915335</v>
      </c>
      <c r="AI19" s="12">
        <v>65722380</v>
      </c>
      <c r="AJ19" s="12">
        <v>70529470</v>
      </c>
      <c r="AK19" s="12">
        <v>29243246</v>
      </c>
      <c r="AL19" s="12"/>
    </row>
    <row r="20" spans="1:38" s="13" customFormat="1" ht="12.75">
      <c r="A20" s="29" t="s">
        <v>116</v>
      </c>
      <c r="B20" s="63" t="s">
        <v>506</v>
      </c>
      <c r="C20" s="39" t="s">
        <v>507</v>
      </c>
      <c r="D20" s="80">
        <v>79176603</v>
      </c>
      <c r="E20" s="81">
        <v>3400000</v>
      </c>
      <c r="F20" s="82">
        <f t="shared" si="0"/>
        <v>82576603</v>
      </c>
      <c r="G20" s="80">
        <v>76080432</v>
      </c>
      <c r="H20" s="81">
        <v>5147000</v>
      </c>
      <c r="I20" s="83">
        <f t="shared" si="1"/>
        <v>81227432</v>
      </c>
      <c r="J20" s="80">
        <v>16384426</v>
      </c>
      <c r="K20" s="81">
        <v>102989</v>
      </c>
      <c r="L20" s="81">
        <f t="shared" si="2"/>
        <v>16487415</v>
      </c>
      <c r="M20" s="40">
        <f t="shared" si="3"/>
        <v>0.19966206408369694</v>
      </c>
      <c r="N20" s="108">
        <v>15947224</v>
      </c>
      <c r="O20" s="109">
        <v>105824</v>
      </c>
      <c r="P20" s="110">
        <f t="shared" si="4"/>
        <v>16053048</v>
      </c>
      <c r="Q20" s="40">
        <f t="shared" si="5"/>
        <v>0.19440189371800629</v>
      </c>
      <c r="R20" s="108">
        <v>13764497</v>
      </c>
      <c r="S20" s="110">
        <v>938625</v>
      </c>
      <c r="T20" s="110">
        <f t="shared" si="6"/>
        <v>14703122</v>
      </c>
      <c r="U20" s="40">
        <f t="shared" si="7"/>
        <v>0.18101177937029944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46096147</v>
      </c>
      <c r="AA20" s="81">
        <f t="shared" si="11"/>
        <v>1147438</v>
      </c>
      <c r="AB20" s="81">
        <f t="shared" si="12"/>
        <v>47243585</v>
      </c>
      <c r="AC20" s="40">
        <f t="shared" si="13"/>
        <v>0.5816210587575882</v>
      </c>
      <c r="AD20" s="80">
        <v>21099585</v>
      </c>
      <c r="AE20" s="81">
        <v>188175</v>
      </c>
      <c r="AF20" s="81">
        <f t="shared" si="14"/>
        <v>21287760</v>
      </c>
      <c r="AG20" s="40">
        <f t="shared" si="15"/>
        <v>0.6244766744844586</v>
      </c>
      <c r="AH20" s="40">
        <f t="shared" si="16"/>
        <v>-0.30931568187540637</v>
      </c>
      <c r="AI20" s="12">
        <v>76535646</v>
      </c>
      <c r="AJ20" s="12">
        <v>84928498</v>
      </c>
      <c r="AK20" s="12">
        <v>53035866</v>
      </c>
      <c r="AL20" s="12"/>
    </row>
    <row r="21" spans="1:38" s="59" customFormat="1" ht="12.75">
      <c r="A21" s="64"/>
      <c r="B21" s="65" t="s">
        <v>508</v>
      </c>
      <c r="C21" s="32"/>
      <c r="D21" s="84">
        <f>SUM(D14:D20)</f>
        <v>603987988</v>
      </c>
      <c r="E21" s="85">
        <f>SUM(E14:E20)</f>
        <v>121578580</v>
      </c>
      <c r="F21" s="86">
        <f t="shared" si="0"/>
        <v>725566568</v>
      </c>
      <c r="G21" s="84">
        <f>SUM(G14:G20)</f>
        <v>611773234</v>
      </c>
      <c r="H21" s="85">
        <f>SUM(H14:H20)</f>
        <v>130190849</v>
      </c>
      <c r="I21" s="86">
        <f t="shared" si="1"/>
        <v>741964083</v>
      </c>
      <c r="J21" s="84">
        <f>SUM(J14:J20)</f>
        <v>155915218</v>
      </c>
      <c r="K21" s="85">
        <f>SUM(K14:K20)</f>
        <v>14606964</v>
      </c>
      <c r="L21" s="85">
        <f t="shared" si="2"/>
        <v>170522182</v>
      </c>
      <c r="M21" s="44">
        <f t="shared" si="3"/>
        <v>0.23501934835564253</v>
      </c>
      <c r="N21" s="114">
        <f>SUM(N14:N20)</f>
        <v>120048206</v>
      </c>
      <c r="O21" s="115">
        <f>SUM(O14:O20)</f>
        <v>34658030</v>
      </c>
      <c r="P21" s="116">
        <f t="shared" si="4"/>
        <v>154706236</v>
      </c>
      <c r="Q21" s="44">
        <f t="shared" si="5"/>
        <v>0.21322128502480836</v>
      </c>
      <c r="R21" s="114">
        <f>SUM(R14:R20)</f>
        <v>93081268</v>
      </c>
      <c r="S21" s="116">
        <f>SUM(S14:S20)</f>
        <v>16797953</v>
      </c>
      <c r="T21" s="116">
        <f t="shared" si="6"/>
        <v>109879221</v>
      </c>
      <c r="U21" s="44">
        <f t="shared" si="7"/>
        <v>0.14809237201310727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369044692</v>
      </c>
      <c r="AA21" s="85">
        <f t="shared" si="11"/>
        <v>66062947</v>
      </c>
      <c r="AB21" s="85">
        <f t="shared" si="12"/>
        <v>435107639</v>
      </c>
      <c r="AC21" s="44">
        <f t="shared" si="13"/>
        <v>0.5864268216875398</v>
      </c>
      <c r="AD21" s="84">
        <f>SUM(AD14:AD20)</f>
        <v>108508233</v>
      </c>
      <c r="AE21" s="85">
        <f>SUM(AE14:AE20)</f>
        <v>13548473</v>
      </c>
      <c r="AF21" s="85">
        <f t="shared" si="14"/>
        <v>122056706</v>
      </c>
      <c r="AG21" s="44">
        <f t="shared" si="15"/>
        <v>0.6188942137771505</v>
      </c>
      <c r="AH21" s="44">
        <f t="shared" si="16"/>
        <v>-0.09976907782518729</v>
      </c>
      <c r="AI21" s="66">
        <f>SUM(AI14:AI20)</f>
        <v>699012480</v>
      </c>
      <c r="AJ21" s="66">
        <f>SUM(AJ14:AJ20)</f>
        <v>688759784</v>
      </c>
      <c r="AK21" s="66">
        <f>SUM(AK14:AK20)</f>
        <v>426269445</v>
      </c>
      <c r="AL21" s="66"/>
    </row>
    <row r="22" spans="1:38" s="13" customFormat="1" ht="12.75">
      <c r="A22" s="29" t="s">
        <v>97</v>
      </c>
      <c r="B22" s="63" t="s">
        <v>509</v>
      </c>
      <c r="C22" s="39" t="s">
        <v>510</v>
      </c>
      <c r="D22" s="80">
        <v>88969088</v>
      </c>
      <c r="E22" s="81">
        <v>10927000</v>
      </c>
      <c r="F22" s="82">
        <f t="shared" si="0"/>
        <v>99896088</v>
      </c>
      <c r="G22" s="80">
        <v>88969088</v>
      </c>
      <c r="H22" s="81">
        <v>10927000</v>
      </c>
      <c r="I22" s="83">
        <f t="shared" si="1"/>
        <v>99896088</v>
      </c>
      <c r="J22" s="80">
        <v>14795758</v>
      </c>
      <c r="K22" s="81">
        <v>136</v>
      </c>
      <c r="L22" s="81">
        <f t="shared" si="2"/>
        <v>14795894</v>
      </c>
      <c r="M22" s="40">
        <f t="shared" si="3"/>
        <v>0.14811284702159708</v>
      </c>
      <c r="N22" s="108">
        <v>12662628</v>
      </c>
      <c r="O22" s="109">
        <v>42000</v>
      </c>
      <c r="P22" s="110">
        <f t="shared" si="4"/>
        <v>12704628</v>
      </c>
      <c r="Q22" s="40">
        <f t="shared" si="5"/>
        <v>0.12717843365397852</v>
      </c>
      <c r="R22" s="108">
        <v>24051467</v>
      </c>
      <c r="S22" s="110">
        <v>0</v>
      </c>
      <c r="T22" s="110">
        <f t="shared" si="6"/>
        <v>24051467</v>
      </c>
      <c r="U22" s="40">
        <f t="shared" si="7"/>
        <v>0.2407648535746465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51509853</v>
      </c>
      <c r="AA22" s="81">
        <f t="shared" si="11"/>
        <v>42136</v>
      </c>
      <c r="AB22" s="81">
        <f t="shared" si="12"/>
        <v>51551989</v>
      </c>
      <c r="AC22" s="40">
        <f t="shared" si="13"/>
        <v>0.5160561342502221</v>
      </c>
      <c r="AD22" s="80">
        <v>14784571</v>
      </c>
      <c r="AE22" s="81">
        <v>182137</v>
      </c>
      <c r="AF22" s="81">
        <f t="shared" si="14"/>
        <v>14966708</v>
      </c>
      <c r="AG22" s="40">
        <f t="shared" si="15"/>
        <v>0.6196952547511836</v>
      </c>
      <c r="AH22" s="40">
        <f t="shared" si="16"/>
        <v>0.6069978114091623</v>
      </c>
      <c r="AI22" s="12">
        <v>82706917</v>
      </c>
      <c r="AJ22" s="12">
        <v>82706917</v>
      </c>
      <c r="AK22" s="12">
        <v>51253084</v>
      </c>
      <c r="AL22" s="12"/>
    </row>
    <row r="23" spans="1:38" s="13" customFormat="1" ht="12.75">
      <c r="A23" s="29" t="s">
        <v>97</v>
      </c>
      <c r="B23" s="63" t="s">
        <v>511</v>
      </c>
      <c r="C23" s="39" t="s">
        <v>512</v>
      </c>
      <c r="D23" s="80">
        <v>147529745</v>
      </c>
      <c r="E23" s="81">
        <v>71016939</v>
      </c>
      <c r="F23" s="82">
        <f t="shared" si="0"/>
        <v>218546684</v>
      </c>
      <c r="G23" s="80">
        <v>165390994</v>
      </c>
      <c r="H23" s="81">
        <v>61792420</v>
      </c>
      <c r="I23" s="83">
        <f t="shared" si="1"/>
        <v>227183414</v>
      </c>
      <c r="J23" s="80">
        <v>31081386</v>
      </c>
      <c r="K23" s="81">
        <v>8294662</v>
      </c>
      <c r="L23" s="81">
        <f t="shared" si="2"/>
        <v>39376048</v>
      </c>
      <c r="M23" s="40">
        <f t="shared" si="3"/>
        <v>0.18017225097773618</v>
      </c>
      <c r="N23" s="108">
        <v>15213292</v>
      </c>
      <c r="O23" s="109">
        <v>9701453</v>
      </c>
      <c r="P23" s="110">
        <f t="shared" si="4"/>
        <v>24914745</v>
      </c>
      <c r="Q23" s="40">
        <f t="shared" si="5"/>
        <v>0.11400193562305434</v>
      </c>
      <c r="R23" s="108">
        <v>56389366</v>
      </c>
      <c r="S23" s="110">
        <v>17860313</v>
      </c>
      <c r="T23" s="110">
        <f t="shared" si="6"/>
        <v>74249679</v>
      </c>
      <c r="U23" s="40">
        <f t="shared" si="7"/>
        <v>0.3268270235607957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102684044</v>
      </c>
      <c r="AA23" s="81">
        <f t="shared" si="11"/>
        <v>35856428</v>
      </c>
      <c r="AB23" s="81">
        <f t="shared" si="12"/>
        <v>138540472</v>
      </c>
      <c r="AC23" s="40">
        <f t="shared" si="13"/>
        <v>0.6098177219926804</v>
      </c>
      <c r="AD23" s="80">
        <v>21012545</v>
      </c>
      <c r="AE23" s="81">
        <v>11320226</v>
      </c>
      <c r="AF23" s="81">
        <f t="shared" si="14"/>
        <v>32332771</v>
      </c>
      <c r="AG23" s="40">
        <f t="shared" si="15"/>
        <v>0.6625716532216875</v>
      </c>
      <c r="AH23" s="40">
        <f t="shared" si="16"/>
        <v>1.2964217635413928</v>
      </c>
      <c r="AI23" s="12">
        <v>203565376</v>
      </c>
      <c r="AJ23" s="12">
        <v>140675810</v>
      </c>
      <c r="AK23" s="12">
        <v>93207804</v>
      </c>
      <c r="AL23" s="12"/>
    </row>
    <row r="24" spans="1:38" s="13" customFormat="1" ht="12.75">
      <c r="A24" s="29" t="s">
        <v>97</v>
      </c>
      <c r="B24" s="63" t="s">
        <v>513</v>
      </c>
      <c r="C24" s="39" t="s">
        <v>514</v>
      </c>
      <c r="D24" s="80">
        <v>222753672</v>
      </c>
      <c r="E24" s="81">
        <v>44038631</v>
      </c>
      <c r="F24" s="82">
        <f t="shared" si="0"/>
        <v>266792303</v>
      </c>
      <c r="G24" s="80">
        <v>194171522</v>
      </c>
      <c r="H24" s="81">
        <v>20833285</v>
      </c>
      <c r="I24" s="83">
        <f t="shared" si="1"/>
        <v>215004807</v>
      </c>
      <c r="J24" s="80">
        <v>56541762</v>
      </c>
      <c r="K24" s="81">
        <v>2039798</v>
      </c>
      <c r="L24" s="81">
        <f t="shared" si="2"/>
        <v>58581560</v>
      </c>
      <c r="M24" s="40">
        <f t="shared" si="3"/>
        <v>0.21957739912759028</v>
      </c>
      <c r="N24" s="108">
        <v>37434991</v>
      </c>
      <c r="O24" s="109">
        <v>2181621</v>
      </c>
      <c r="P24" s="110">
        <f t="shared" si="4"/>
        <v>39616612</v>
      </c>
      <c r="Q24" s="40">
        <f t="shared" si="5"/>
        <v>0.14849233487819175</v>
      </c>
      <c r="R24" s="108">
        <v>41140890</v>
      </c>
      <c r="S24" s="110">
        <v>3000425</v>
      </c>
      <c r="T24" s="110">
        <f t="shared" si="6"/>
        <v>44141315</v>
      </c>
      <c r="U24" s="40">
        <f t="shared" si="7"/>
        <v>0.20530385164830292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135117643</v>
      </c>
      <c r="AA24" s="81">
        <f t="shared" si="11"/>
        <v>7221844</v>
      </c>
      <c r="AB24" s="81">
        <f t="shared" si="12"/>
        <v>142339487</v>
      </c>
      <c r="AC24" s="40">
        <f t="shared" si="13"/>
        <v>0.6620293238373968</v>
      </c>
      <c r="AD24" s="80">
        <v>43170513</v>
      </c>
      <c r="AE24" s="81">
        <v>1265102</v>
      </c>
      <c r="AF24" s="81">
        <f t="shared" si="14"/>
        <v>44435615</v>
      </c>
      <c r="AG24" s="40">
        <f t="shared" si="15"/>
        <v>0.6236471605577262</v>
      </c>
      <c r="AH24" s="40">
        <f t="shared" si="16"/>
        <v>-0.006623065754800539</v>
      </c>
      <c r="AI24" s="12">
        <v>205919271</v>
      </c>
      <c r="AJ24" s="12">
        <v>198036250</v>
      </c>
      <c r="AK24" s="12">
        <v>123504745</v>
      </c>
      <c r="AL24" s="12"/>
    </row>
    <row r="25" spans="1:38" s="13" customFormat="1" ht="12.75">
      <c r="A25" s="29" t="s">
        <v>97</v>
      </c>
      <c r="B25" s="63" t="s">
        <v>515</v>
      </c>
      <c r="C25" s="39" t="s">
        <v>516</v>
      </c>
      <c r="D25" s="80">
        <v>52274632</v>
      </c>
      <c r="E25" s="81">
        <v>9089000</v>
      </c>
      <c r="F25" s="82">
        <f t="shared" si="0"/>
        <v>61363632</v>
      </c>
      <c r="G25" s="80">
        <v>52274632</v>
      </c>
      <c r="H25" s="81">
        <v>9089000</v>
      </c>
      <c r="I25" s="83">
        <f t="shared" si="1"/>
        <v>61363632</v>
      </c>
      <c r="J25" s="80">
        <v>10328824</v>
      </c>
      <c r="K25" s="81">
        <v>39670</v>
      </c>
      <c r="L25" s="81">
        <f t="shared" si="2"/>
        <v>10368494</v>
      </c>
      <c r="M25" s="40">
        <f t="shared" si="3"/>
        <v>0.16896806238587703</v>
      </c>
      <c r="N25" s="108">
        <v>13115411</v>
      </c>
      <c r="O25" s="109">
        <v>408295</v>
      </c>
      <c r="P25" s="110">
        <f t="shared" si="4"/>
        <v>13523706</v>
      </c>
      <c r="Q25" s="40">
        <f t="shared" si="5"/>
        <v>0.2203863356719172</v>
      </c>
      <c r="R25" s="108">
        <v>8276505</v>
      </c>
      <c r="S25" s="110">
        <v>668749</v>
      </c>
      <c r="T25" s="110">
        <f t="shared" si="6"/>
        <v>8945254</v>
      </c>
      <c r="U25" s="40">
        <f t="shared" si="7"/>
        <v>0.14577451999581773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31720740</v>
      </c>
      <c r="AA25" s="81">
        <f t="shared" si="11"/>
        <v>1116714</v>
      </c>
      <c r="AB25" s="81">
        <f t="shared" si="12"/>
        <v>32837454</v>
      </c>
      <c r="AC25" s="40">
        <f t="shared" si="13"/>
        <v>0.535128918053612</v>
      </c>
      <c r="AD25" s="80">
        <v>7521059</v>
      </c>
      <c r="AE25" s="81">
        <v>27019</v>
      </c>
      <c r="AF25" s="81">
        <f t="shared" si="14"/>
        <v>7548078</v>
      </c>
      <c r="AG25" s="40">
        <f t="shared" si="15"/>
        <v>0.42880571671920664</v>
      </c>
      <c r="AH25" s="40">
        <f t="shared" si="16"/>
        <v>0.18510354556484443</v>
      </c>
      <c r="AI25" s="12">
        <v>58851084</v>
      </c>
      <c r="AJ25" s="12">
        <v>71751084</v>
      </c>
      <c r="AK25" s="12">
        <v>30767275</v>
      </c>
      <c r="AL25" s="12"/>
    </row>
    <row r="26" spans="1:38" s="13" customFormat="1" ht="12.75">
      <c r="A26" s="29" t="s">
        <v>97</v>
      </c>
      <c r="B26" s="63" t="s">
        <v>517</v>
      </c>
      <c r="C26" s="39" t="s">
        <v>518</v>
      </c>
      <c r="D26" s="80">
        <v>48925800</v>
      </c>
      <c r="E26" s="81">
        <v>12639000</v>
      </c>
      <c r="F26" s="82">
        <f t="shared" si="0"/>
        <v>61564800</v>
      </c>
      <c r="G26" s="80">
        <v>48925800</v>
      </c>
      <c r="H26" s="81">
        <v>12639000</v>
      </c>
      <c r="I26" s="83">
        <f t="shared" si="1"/>
        <v>61564800</v>
      </c>
      <c r="J26" s="80">
        <v>14101404</v>
      </c>
      <c r="K26" s="81">
        <v>4542129</v>
      </c>
      <c r="L26" s="81">
        <f t="shared" si="2"/>
        <v>18643533</v>
      </c>
      <c r="M26" s="40">
        <f t="shared" si="3"/>
        <v>0.3028278009511929</v>
      </c>
      <c r="N26" s="108">
        <v>13395914</v>
      </c>
      <c r="O26" s="109">
        <v>2180980</v>
      </c>
      <c r="P26" s="110">
        <f t="shared" si="4"/>
        <v>15576894</v>
      </c>
      <c r="Q26" s="40">
        <f t="shared" si="5"/>
        <v>0.2530162365507563</v>
      </c>
      <c r="R26" s="108">
        <v>2164995</v>
      </c>
      <c r="S26" s="110">
        <v>2099975</v>
      </c>
      <c r="T26" s="110">
        <f t="shared" si="6"/>
        <v>4264970</v>
      </c>
      <c r="U26" s="40">
        <f t="shared" si="7"/>
        <v>0.06927611232392536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29662313</v>
      </c>
      <c r="AA26" s="81">
        <f t="shared" si="11"/>
        <v>8823084</v>
      </c>
      <c r="AB26" s="81">
        <f t="shared" si="12"/>
        <v>38485397</v>
      </c>
      <c r="AC26" s="40">
        <f t="shared" si="13"/>
        <v>0.6251201498258745</v>
      </c>
      <c r="AD26" s="80">
        <v>2236471</v>
      </c>
      <c r="AE26" s="81">
        <v>0</v>
      </c>
      <c r="AF26" s="81">
        <f t="shared" si="14"/>
        <v>2236471</v>
      </c>
      <c r="AG26" s="40">
        <f t="shared" si="15"/>
        <v>0.5437926925683307</v>
      </c>
      <c r="AH26" s="40">
        <f t="shared" si="16"/>
        <v>0.9070088545749084</v>
      </c>
      <c r="AI26" s="12">
        <v>53124000</v>
      </c>
      <c r="AJ26" s="12">
        <v>53124000</v>
      </c>
      <c r="AK26" s="12">
        <v>28888443</v>
      </c>
      <c r="AL26" s="12"/>
    </row>
    <row r="27" spans="1:38" s="13" customFormat="1" ht="12.75">
      <c r="A27" s="29" t="s">
        <v>97</v>
      </c>
      <c r="B27" s="63" t="s">
        <v>519</v>
      </c>
      <c r="C27" s="39" t="s">
        <v>520</v>
      </c>
      <c r="D27" s="80">
        <v>76252286</v>
      </c>
      <c r="E27" s="81">
        <v>31372900</v>
      </c>
      <c r="F27" s="82">
        <f t="shared" si="0"/>
        <v>107625186</v>
      </c>
      <c r="G27" s="80">
        <v>64006634</v>
      </c>
      <c r="H27" s="81">
        <v>18074282</v>
      </c>
      <c r="I27" s="83">
        <f t="shared" si="1"/>
        <v>82080916</v>
      </c>
      <c r="J27" s="80">
        <v>14958346</v>
      </c>
      <c r="K27" s="81">
        <v>2207817</v>
      </c>
      <c r="L27" s="81">
        <f t="shared" si="2"/>
        <v>17166163</v>
      </c>
      <c r="M27" s="40">
        <f t="shared" si="3"/>
        <v>0.15949949670702543</v>
      </c>
      <c r="N27" s="108">
        <v>8197176</v>
      </c>
      <c r="O27" s="109">
        <v>1798951</v>
      </c>
      <c r="P27" s="110">
        <f t="shared" si="4"/>
        <v>9996127</v>
      </c>
      <c r="Q27" s="40">
        <f t="shared" si="5"/>
        <v>0.0928790682879749</v>
      </c>
      <c r="R27" s="108">
        <v>6615253</v>
      </c>
      <c r="S27" s="110">
        <v>2353005</v>
      </c>
      <c r="T27" s="110">
        <f t="shared" si="6"/>
        <v>8968258</v>
      </c>
      <c r="U27" s="40">
        <f t="shared" si="7"/>
        <v>0.10926118319634737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29770775</v>
      </c>
      <c r="AA27" s="81">
        <f t="shared" si="11"/>
        <v>6359773</v>
      </c>
      <c r="AB27" s="81">
        <f t="shared" si="12"/>
        <v>36130548</v>
      </c>
      <c r="AC27" s="40">
        <f t="shared" si="13"/>
        <v>0.44018207594077047</v>
      </c>
      <c r="AD27" s="80">
        <v>7241333</v>
      </c>
      <c r="AE27" s="81">
        <v>8975123</v>
      </c>
      <c r="AF27" s="81">
        <f t="shared" si="14"/>
        <v>16216456</v>
      </c>
      <c r="AG27" s="40">
        <f t="shared" si="15"/>
        <v>0.5109787453112824</v>
      </c>
      <c r="AH27" s="40">
        <f t="shared" si="16"/>
        <v>-0.44696560086864845</v>
      </c>
      <c r="AI27" s="12">
        <v>129536852</v>
      </c>
      <c r="AJ27" s="12">
        <v>107518206</v>
      </c>
      <c r="AK27" s="12">
        <v>54939518</v>
      </c>
      <c r="AL27" s="12"/>
    </row>
    <row r="28" spans="1:38" s="13" customFormat="1" ht="12.75">
      <c r="A28" s="29" t="s">
        <v>97</v>
      </c>
      <c r="B28" s="63" t="s">
        <v>521</v>
      </c>
      <c r="C28" s="39" t="s">
        <v>522</v>
      </c>
      <c r="D28" s="80">
        <v>91697000</v>
      </c>
      <c r="E28" s="81">
        <v>23035000</v>
      </c>
      <c r="F28" s="82">
        <f t="shared" si="0"/>
        <v>114732000</v>
      </c>
      <c r="G28" s="80">
        <v>96590198</v>
      </c>
      <c r="H28" s="81">
        <v>34200000</v>
      </c>
      <c r="I28" s="83">
        <f t="shared" si="1"/>
        <v>130790198</v>
      </c>
      <c r="J28" s="80">
        <v>33647629</v>
      </c>
      <c r="K28" s="81">
        <v>1543516</v>
      </c>
      <c r="L28" s="81">
        <f t="shared" si="2"/>
        <v>35191145</v>
      </c>
      <c r="M28" s="40">
        <f t="shared" si="3"/>
        <v>0.30672475856779274</v>
      </c>
      <c r="N28" s="108">
        <v>13148250</v>
      </c>
      <c r="O28" s="109">
        <v>4557325</v>
      </c>
      <c r="P28" s="110">
        <f t="shared" si="4"/>
        <v>17705575</v>
      </c>
      <c r="Q28" s="40">
        <f t="shared" si="5"/>
        <v>0.15432115713140188</v>
      </c>
      <c r="R28" s="108">
        <v>18767918</v>
      </c>
      <c r="S28" s="110">
        <v>2531450</v>
      </c>
      <c r="T28" s="110">
        <f t="shared" si="6"/>
        <v>21299368</v>
      </c>
      <c r="U28" s="40">
        <f t="shared" si="7"/>
        <v>0.16285140878829468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65563797</v>
      </c>
      <c r="AA28" s="81">
        <f t="shared" si="11"/>
        <v>8632291</v>
      </c>
      <c r="AB28" s="81">
        <f t="shared" si="12"/>
        <v>74196088</v>
      </c>
      <c r="AC28" s="40">
        <f t="shared" si="13"/>
        <v>0.5672908913250517</v>
      </c>
      <c r="AD28" s="80">
        <v>75161526</v>
      </c>
      <c r="AE28" s="81">
        <v>1844847</v>
      </c>
      <c r="AF28" s="81">
        <f t="shared" si="14"/>
        <v>77006373</v>
      </c>
      <c r="AG28" s="40">
        <f t="shared" si="15"/>
        <v>1.121477334729428</v>
      </c>
      <c r="AH28" s="40">
        <f t="shared" si="16"/>
        <v>-0.7234077236698319</v>
      </c>
      <c r="AI28" s="12">
        <v>101433424</v>
      </c>
      <c r="AJ28" s="12">
        <v>101433424</v>
      </c>
      <c r="AK28" s="12">
        <v>113755286</v>
      </c>
      <c r="AL28" s="12"/>
    </row>
    <row r="29" spans="1:38" s="13" customFormat="1" ht="12.75">
      <c r="A29" s="29" t="s">
        <v>97</v>
      </c>
      <c r="B29" s="63" t="s">
        <v>523</v>
      </c>
      <c r="C29" s="39" t="s">
        <v>524</v>
      </c>
      <c r="D29" s="80">
        <v>141960000</v>
      </c>
      <c r="E29" s="81">
        <v>26515000</v>
      </c>
      <c r="F29" s="82">
        <f t="shared" si="0"/>
        <v>168475000</v>
      </c>
      <c r="G29" s="80">
        <v>141960000</v>
      </c>
      <c r="H29" s="81">
        <v>26515000</v>
      </c>
      <c r="I29" s="83">
        <f t="shared" si="1"/>
        <v>168475000</v>
      </c>
      <c r="J29" s="80">
        <v>43678309</v>
      </c>
      <c r="K29" s="81">
        <v>5423135</v>
      </c>
      <c r="L29" s="81">
        <f t="shared" si="2"/>
        <v>49101444</v>
      </c>
      <c r="M29" s="40">
        <f t="shared" si="3"/>
        <v>0.29144646980264133</v>
      </c>
      <c r="N29" s="108">
        <v>31456786</v>
      </c>
      <c r="O29" s="109">
        <v>4377813</v>
      </c>
      <c r="P29" s="110">
        <f t="shared" si="4"/>
        <v>35834599</v>
      </c>
      <c r="Q29" s="40">
        <f t="shared" si="5"/>
        <v>0.21269980115744175</v>
      </c>
      <c r="R29" s="108">
        <v>35988975</v>
      </c>
      <c r="S29" s="110">
        <v>3468218</v>
      </c>
      <c r="T29" s="110">
        <f t="shared" si="6"/>
        <v>39457193</v>
      </c>
      <c r="U29" s="40">
        <f t="shared" si="7"/>
        <v>0.23420206558836623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111124070</v>
      </c>
      <c r="AA29" s="81">
        <f t="shared" si="11"/>
        <v>13269166</v>
      </c>
      <c r="AB29" s="81">
        <f t="shared" si="12"/>
        <v>124393236</v>
      </c>
      <c r="AC29" s="40">
        <f t="shared" si="13"/>
        <v>0.7383483365484493</v>
      </c>
      <c r="AD29" s="80">
        <v>14350137</v>
      </c>
      <c r="AE29" s="81">
        <v>431374</v>
      </c>
      <c r="AF29" s="81">
        <f t="shared" si="14"/>
        <v>14781511</v>
      </c>
      <c r="AG29" s="40">
        <f t="shared" si="15"/>
        <v>2.9829224426470486</v>
      </c>
      <c r="AH29" s="40">
        <f t="shared" si="16"/>
        <v>1.6693612716588988</v>
      </c>
      <c r="AI29" s="12">
        <v>27303085</v>
      </c>
      <c r="AJ29" s="12">
        <v>27303085</v>
      </c>
      <c r="AK29" s="12">
        <v>81442985</v>
      </c>
      <c r="AL29" s="12"/>
    </row>
    <row r="30" spans="1:38" s="13" customFormat="1" ht="12.75">
      <c r="A30" s="29" t="s">
        <v>116</v>
      </c>
      <c r="B30" s="63" t="s">
        <v>525</v>
      </c>
      <c r="C30" s="39" t="s">
        <v>526</v>
      </c>
      <c r="D30" s="80">
        <v>38073000</v>
      </c>
      <c r="E30" s="81">
        <v>350000</v>
      </c>
      <c r="F30" s="82">
        <f t="shared" si="0"/>
        <v>38423000</v>
      </c>
      <c r="G30" s="80">
        <v>44327767</v>
      </c>
      <c r="H30" s="81">
        <v>358000</v>
      </c>
      <c r="I30" s="83">
        <f t="shared" si="1"/>
        <v>44685767</v>
      </c>
      <c r="J30" s="80">
        <v>11830234</v>
      </c>
      <c r="K30" s="81">
        <v>412</v>
      </c>
      <c r="L30" s="81">
        <f t="shared" si="2"/>
        <v>11830646</v>
      </c>
      <c r="M30" s="40">
        <f t="shared" si="3"/>
        <v>0.30790531712776203</v>
      </c>
      <c r="N30" s="108">
        <v>11593306</v>
      </c>
      <c r="O30" s="109">
        <v>8698</v>
      </c>
      <c r="P30" s="110">
        <f t="shared" si="4"/>
        <v>11602004</v>
      </c>
      <c r="Q30" s="40">
        <f t="shared" si="5"/>
        <v>0.301954662571897</v>
      </c>
      <c r="R30" s="108">
        <v>12914862</v>
      </c>
      <c r="S30" s="110">
        <v>54746</v>
      </c>
      <c r="T30" s="110">
        <f t="shared" si="6"/>
        <v>12969608</v>
      </c>
      <c r="U30" s="40">
        <f t="shared" si="7"/>
        <v>0.2902402458483033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36338402</v>
      </c>
      <c r="AA30" s="81">
        <f t="shared" si="11"/>
        <v>63856</v>
      </c>
      <c r="AB30" s="81">
        <f t="shared" si="12"/>
        <v>36402258</v>
      </c>
      <c r="AC30" s="40">
        <f t="shared" si="13"/>
        <v>0.8146275748159364</v>
      </c>
      <c r="AD30" s="80">
        <v>10743549</v>
      </c>
      <c r="AE30" s="81">
        <v>34950</v>
      </c>
      <c r="AF30" s="81">
        <f t="shared" si="14"/>
        <v>10778499</v>
      </c>
      <c r="AG30" s="40">
        <f t="shared" si="15"/>
        <v>0.721822599291141</v>
      </c>
      <c r="AH30" s="40">
        <f t="shared" si="16"/>
        <v>0.2032851698552831</v>
      </c>
      <c r="AI30" s="12">
        <v>54634280</v>
      </c>
      <c r="AJ30" s="12">
        <v>54634280</v>
      </c>
      <c r="AK30" s="12">
        <v>39436258</v>
      </c>
      <c r="AL30" s="12"/>
    </row>
    <row r="31" spans="1:38" s="59" customFormat="1" ht="12.75">
      <c r="A31" s="64"/>
      <c r="B31" s="65" t="s">
        <v>527</v>
      </c>
      <c r="C31" s="32"/>
      <c r="D31" s="84">
        <f>SUM(D22:D30)</f>
        <v>908435223</v>
      </c>
      <c r="E31" s="85">
        <f>SUM(E22:E30)</f>
        <v>228983470</v>
      </c>
      <c r="F31" s="86">
        <f t="shared" si="0"/>
        <v>1137418693</v>
      </c>
      <c r="G31" s="84">
        <f>SUM(G22:G30)</f>
        <v>896616635</v>
      </c>
      <c r="H31" s="85">
        <f>SUM(H22:H30)</f>
        <v>194427987</v>
      </c>
      <c r="I31" s="86">
        <f t="shared" si="1"/>
        <v>1091044622</v>
      </c>
      <c r="J31" s="84">
        <f>SUM(J22:J30)</f>
        <v>230963652</v>
      </c>
      <c r="K31" s="85">
        <f>SUM(K22:K30)</f>
        <v>24091275</v>
      </c>
      <c r="L31" s="85">
        <f t="shared" si="2"/>
        <v>255054927</v>
      </c>
      <c r="M31" s="44">
        <f t="shared" si="3"/>
        <v>0.22424014003786027</v>
      </c>
      <c r="N31" s="114">
        <f>SUM(N22:N30)</f>
        <v>156217754</v>
      </c>
      <c r="O31" s="115">
        <f>SUM(O22:O30)</f>
        <v>25257136</v>
      </c>
      <c r="P31" s="116">
        <f t="shared" si="4"/>
        <v>181474890</v>
      </c>
      <c r="Q31" s="44">
        <f t="shared" si="5"/>
        <v>0.15954976924227499</v>
      </c>
      <c r="R31" s="114">
        <f>SUM(R22:R30)</f>
        <v>206310231</v>
      </c>
      <c r="S31" s="116">
        <f>SUM(S22:S30)</f>
        <v>32036881</v>
      </c>
      <c r="T31" s="116">
        <f t="shared" si="6"/>
        <v>238347112</v>
      </c>
      <c r="U31" s="44">
        <f t="shared" si="7"/>
        <v>0.21845771217228913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593491637</v>
      </c>
      <c r="AA31" s="85">
        <f t="shared" si="11"/>
        <v>81385292</v>
      </c>
      <c r="AB31" s="85">
        <f t="shared" si="12"/>
        <v>674876929</v>
      </c>
      <c r="AC31" s="44">
        <f t="shared" si="13"/>
        <v>0.6185603369391798</v>
      </c>
      <c r="AD31" s="84">
        <f>SUM(AD22:AD30)</f>
        <v>196221704</v>
      </c>
      <c r="AE31" s="85">
        <f>SUM(AE22:AE30)</f>
        <v>24080778</v>
      </c>
      <c r="AF31" s="85">
        <f t="shared" si="14"/>
        <v>220302482</v>
      </c>
      <c r="AG31" s="44">
        <f t="shared" si="15"/>
        <v>0.7372287262345166</v>
      </c>
      <c r="AH31" s="44">
        <f t="shared" si="16"/>
        <v>0.08190842806755128</v>
      </c>
      <c r="AI31" s="66">
        <f>SUM(AI22:AI30)</f>
        <v>917074289</v>
      </c>
      <c r="AJ31" s="66">
        <f>SUM(AJ22:AJ30)</f>
        <v>837183056</v>
      </c>
      <c r="AK31" s="66">
        <f>SUM(AK22:AK30)</f>
        <v>617195398</v>
      </c>
      <c r="AL31" s="66"/>
    </row>
    <row r="32" spans="1:38" s="13" customFormat="1" ht="12.75">
      <c r="A32" s="29" t="s">
        <v>97</v>
      </c>
      <c r="B32" s="63" t="s">
        <v>528</v>
      </c>
      <c r="C32" s="39" t="s">
        <v>529</v>
      </c>
      <c r="D32" s="80">
        <v>33480950</v>
      </c>
      <c r="E32" s="81">
        <v>13116000</v>
      </c>
      <c r="F32" s="82">
        <f t="shared" si="0"/>
        <v>46596950</v>
      </c>
      <c r="G32" s="80">
        <v>35180913</v>
      </c>
      <c r="H32" s="81">
        <v>13116000</v>
      </c>
      <c r="I32" s="83">
        <f t="shared" si="1"/>
        <v>48296913</v>
      </c>
      <c r="J32" s="80">
        <v>10108896</v>
      </c>
      <c r="K32" s="81">
        <v>0</v>
      </c>
      <c r="L32" s="81">
        <f t="shared" si="2"/>
        <v>10108896</v>
      </c>
      <c r="M32" s="40">
        <f t="shared" si="3"/>
        <v>0.21694329779094984</v>
      </c>
      <c r="N32" s="108">
        <v>6446379</v>
      </c>
      <c r="O32" s="109">
        <v>270477</v>
      </c>
      <c r="P32" s="110">
        <f t="shared" si="4"/>
        <v>6716856</v>
      </c>
      <c r="Q32" s="40">
        <f t="shared" si="5"/>
        <v>0.14414797535031798</v>
      </c>
      <c r="R32" s="108">
        <v>8418268</v>
      </c>
      <c r="S32" s="110">
        <v>554738</v>
      </c>
      <c r="T32" s="110">
        <f t="shared" si="6"/>
        <v>8973006</v>
      </c>
      <c r="U32" s="40">
        <f t="shared" si="7"/>
        <v>0.18578839604096437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24973543</v>
      </c>
      <c r="AA32" s="81">
        <f t="shared" si="11"/>
        <v>825215</v>
      </c>
      <c r="AB32" s="81">
        <f t="shared" si="12"/>
        <v>25798758</v>
      </c>
      <c r="AC32" s="40">
        <f t="shared" si="13"/>
        <v>0.5341699168226341</v>
      </c>
      <c r="AD32" s="80">
        <v>13321648</v>
      </c>
      <c r="AE32" s="81">
        <v>1373871</v>
      </c>
      <c r="AF32" s="81">
        <f t="shared" si="14"/>
        <v>14695519</v>
      </c>
      <c r="AG32" s="40">
        <f t="shared" si="15"/>
        <v>0.693252642223132</v>
      </c>
      <c r="AH32" s="40">
        <f t="shared" si="16"/>
        <v>-0.3894053010308789</v>
      </c>
      <c r="AI32" s="12">
        <v>43033599</v>
      </c>
      <c r="AJ32" s="12">
        <v>49700477</v>
      </c>
      <c r="AK32" s="12">
        <v>34454987</v>
      </c>
      <c r="AL32" s="12"/>
    </row>
    <row r="33" spans="1:38" s="13" customFormat="1" ht="12.75">
      <c r="A33" s="29" t="s">
        <v>97</v>
      </c>
      <c r="B33" s="63" t="s">
        <v>530</v>
      </c>
      <c r="C33" s="39" t="s">
        <v>531</v>
      </c>
      <c r="D33" s="80">
        <v>192324004</v>
      </c>
      <c r="E33" s="81">
        <v>33953500</v>
      </c>
      <c r="F33" s="82">
        <f t="shared" si="0"/>
        <v>226277504</v>
      </c>
      <c r="G33" s="80">
        <v>192324004</v>
      </c>
      <c r="H33" s="81">
        <v>33953500</v>
      </c>
      <c r="I33" s="83">
        <f t="shared" si="1"/>
        <v>226277504</v>
      </c>
      <c r="J33" s="80">
        <v>64911503</v>
      </c>
      <c r="K33" s="81">
        <v>2876895</v>
      </c>
      <c r="L33" s="81">
        <f t="shared" si="2"/>
        <v>67788398</v>
      </c>
      <c r="M33" s="40">
        <f t="shared" si="3"/>
        <v>0.29958081029566247</v>
      </c>
      <c r="N33" s="108">
        <v>52714510</v>
      </c>
      <c r="O33" s="109">
        <v>6244731</v>
      </c>
      <c r="P33" s="110">
        <f t="shared" si="4"/>
        <v>58959241</v>
      </c>
      <c r="Q33" s="40">
        <f t="shared" si="5"/>
        <v>0.2605616553026853</v>
      </c>
      <c r="R33" s="108">
        <v>34976236</v>
      </c>
      <c r="S33" s="110">
        <v>4484684</v>
      </c>
      <c r="T33" s="110">
        <f t="shared" si="6"/>
        <v>39460920</v>
      </c>
      <c r="U33" s="40">
        <f t="shared" si="7"/>
        <v>0.17439170621220923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152602249</v>
      </c>
      <c r="AA33" s="81">
        <f t="shared" si="11"/>
        <v>13606310</v>
      </c>
      <c r="AB33" s="81">
        <f t="shared" si="12"/>
        <v>166208559</v>
      </c>
      <c r="AC33" s="40">
        <f t="shared" si="13"/>
        <v>0.734534171810557</v>
      </c>
      <c r="AD33" s="80">
        <v>39420194</v>
      </c>
      <c r="AE33" s="81">
        <v>4167320</v>
      </c>
      <c r="AF33" s="81">
        <f t="shared" si="14"/>
        <v>43587514</v>
      </c>
      <c r="AG33" s="40">
        <f t="shared" si="15"/>
        <v>0.792086992023632</v>
      </c>
      <c r="AH33" s="40">
        <f t="shared" si="16"/>
        <v>-0.09467376368379254</v>
      </c>
      <c r="AI33" s="12">
        <v>173315187</v>
      </c>
      <c r="AJ33" s="12">
        <v>207386370</v>
      </c>
      <c r="AK33" s="12">
        <v>164268046</v>
      </c>
      <c r="AL33" s="12"/>
    </row>
    <row r="34" spans="1:38" s="13" customFormat="1" ht="12.75">
      <c r="A34" s="29" t="s">
        <v>97</v>
      </c>
      <c r="B34" s="63" t="s">
        <v>532</v>
      </c>
      <c r="C34" s="39" t="s">
        <v>533</v>
      </c>
      <c r="D34" s="80">
        <v>502477927</v>
      </c>
      <c r="E34" s="81">
        <v>65814924</v>
      </c>
      <c r="F34" s="82">
        <f t="shared" si="0"/>
        <v>568292851</v>
      </c>
      <c r="G34" s="80">
        <v>502477927</v>
      </c>
      <c r="H34" s="81">
        <v>65814924</v>
      </c>
      <c r="I34" s="83">
        <f t="shared" si="1"/>
        <v>568292851</v>
      </c>
      <c r="J34" s="80">
        <v>130463800</v>
      </c>
      <c r="K34" s="81">
        <v>19204824</v>
      </c>
      <c r="L34" s="81">
        <f t="shared" si="2"/>
        <v>149668624</v>
      </c>
      <c r="M34" s="40">
        <f t="shared" si="3"/>
        <v>0.26336531198067104</v>
      </c>
      <c r="N34" s="108">
        <v>132399164</v>
      </c>
      <c r="O34" s="109">
        <v>32202936</v>
      </c>
      <c r="P34" s="110">
        <f t="shared" si="4"/>
        <v>164602100</v>
      </c>
      <c r="Q34" s="40">
        <f t="shared" si="5"/>
        <v>0.2896430945952547</v>
      </c>
      <c r="R34" s="108">
        <v>139897195</v>
      </c>
      <c r="S34" s="110">
        <v>10102074</v>
      </c>
      <c r="T34" s="110">
        <f t="shared" si="6"/>
        <v>149999269</v>
      </c>
      <c r="U34" s="40">
        <f t="shared" si="7"/>
        <v>0.26394713348241644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402760159</v>
      </c>
      <c r="AA34" s="81">
        <f t="shared" si="11"/>
        <v>61509834</v>
      </c>
      <c r="AB34" s="81">
        <f t="shared" si="12"/>
        <v>464269993</v>
      </c>
      <c r="AC34" s="40">
        <f t="shared" si="13"/>
        <v>0.8169555400583423</v>
      </c>
      <c r="AD34" s="80">
        <v>103950935</v>
      </c>
      <c r="AE34" s="81">
        <v>7660543</v>
      </c>
      <c r="AF34" s="81">
        <f t="shared" si="14"/>
        <v>111611478</v>
      </c>
      <c r="AG34" s="40">
        <f t="shared" si="15"/>
        <v>0.560798907579584</v>
      </c>
      <c r="AH34" s="40">
        <f t="shared" si="16"/>
        <v>0.3439412476913888</v>
      </c>
      <c r="AI34" s="12">
        <v>535840093</v>
      </c>
      <c r="AJ34" s="12">
        <v>633063965</v>
      </c>
      <c r="AK34" s="12">
        <v>355021580</v>
      </c>
      <c r="AL34" s="12"/>
    </row>
    <row r="35" spans="1:38" s="13" customFormat="1" ht="12.75">
      <c r="A35" s="29" t="s">
        <v>97</v>
      </c>
      <c r="B35" s="63" t="s">
        <v>534</v>
      </c>
      <c r="C35" s="39" t="s">
        <v>535</v>
      </c>
      <c r="D35" s="80">
        <v>45572000</v>
      </c>
      <c r="E35" s="81">
        <v>14533000</v>
      </c>
      <c r="F35" s="82">
        <f t="shared" si="0"/>
        <v>60105000</v>
      </c>
      <c r="G35" s="80">
        <v>45572000</v>
      </c>
      <c r="H35" s="81">
        <v>14533000</v>
      </c>
      <c r="I35" s="83">
        <f t="shared" si="1"/>
        <v>60105000</v>
      </c>
      <c r="J35" s="80">
        <v>2914516</v>
      </c>
      <c r="K35" s="81">
        <v>7795902</v>
      </c>
      <c r="L35" s="81">
        <f t="shared" si="2"/>
        <v>10710418</v>
      </c>
      <c r="M35" s="40">
        <f t="shared" si="3"/>
        <v>0.1781951251975709</v>
      </c>
      <c r="N35" s="108">
        <v>26886406</v>
      </c>
      <c r="O35" s="109">
        <v>4996474</v>
      </c>
      <c r="P35" s="110">
        <f t="shared" si="4"/>
        <v>31882880</v>
      </c>
      <c r="Q35" s="40">
        <f t="shared" si="5"/>
        <v>0.5304530405124366</v>
      </c>
      <c r="R35" s="108">
        <v>5033258</v>
      </c>
      <c r="S35" s="110">
        <v>2863380</v>
      </c>
      <c r="T35" s="110">
        <f t="shared" si="6"/>
        <v>7896638</v>
      </c>
      <c r="U35" s="40">
        <f t="shared" si="7"/>
        <v>0.13138071707844606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34834180</v>
      </c>
      <c r="AA35" s="81">
        <f t="shared" si="11"/>
        <v>15655756</v>
      </c>
      <c r="AB35" s="81">
        <f t="shared" si="12"/>
        <v>50489936</v>
      </c>
      <c r="AC35" s="40">
        <f t="shared" si="13"/>
        <v>0.8400288827884536</v>
      </c>
      <c r="AD35" s="80">
        <v>11729583</v>
      </c>
      <c r="AE35" s="81">
        <v>3190585</v>
      </c>
      <c r="AF35" s="81">
        <f t="shared" si="14"/>
        <v>14920168</v>
      </c>
      <c r="AG35" s="40">
        <f t="shared" si="15"/>
        <v>0.8876877624825639</v>
      </c>
      <c r="AH35" s="40">
        <f t="shared" si="16"/>
        <v>-0.4707406779870039</v>
      </c>
      <c r="AI35" s="12">
        <v>64183549</v>
      </c>
      <c r="AJ35" s="12">
        <v>64183549</v>
      </c>
      <c r="AK35" s="12">
        <v>56974951</v>
      </c>
      <c r="AL35" s="12"/>
    </row>
    <row r="36" spans="1:38" s="13" customFormat="1" ht="12.75">
      <c r="A36" s="29" t="s">
        <v>97</v>
      </c>
      <c r="B36" s="63" t="s">
        <v>536</v>
      </c>
      <c r="C36" s="39" t="s">
        <v>537</v>
      </c>
      <c r="D36" s="80">
        <v>153973000</v>
      </c>
      <c r="E36" s="81">
        <v>34700100</v>
      </c>
      <c r="F36" s="82">
        <f t="shared" si="0"/>
        <v>188673100</v>
      </c>
      <c r="G36" s="80">
        <v>153973000</v>
      </c>
      <c r="H36" s="81">
        <v>34700100</v>
      </c>
      <c r="I36" s="83">
        <f t="shared" si="1"/>
        <v>188673100</v>
      </c>
      <c r="J36" s="80">
        <v>43249726</v>
      </c>
      <c r="K36" s="81">
        <v>2540724</v>
      </c>
      <c r="L36" s="81">
        <f t="shared" si="2"/>
        <v>45790450</v>
      </c>
      <c r="M36" s="40">
        <f t="shared" si="3"/>
        <v>0.24269728965072393</v>
      </c>
      <c r="N36" s="108">
        <v>19341427</v>
      </c>
      <c r="O36" s="109">
        <v>7191383</v>
      </c>
      <c r="P36" s="110">
        <f t="shared" si="4"/>
        <v>26532810</v>
      </c>
      <c r="Q36" s="40">
        <f t="shared" si="5"/>
        <v>0.1406284732693744</v>
      </c>
      <c r="R36" s="108">
        <v>38585004</v>
      </c>
      <c r="S36" s="110">
        <v>3365514</v>
      </c>
      <c r="T36" s="110">
        <f t="shared" si="6"/>
        <v>41950518</v>
      </c>
      <c r="U36" s="40">
        <f t="shared" si="7"/>
        <v>0.22234498717623233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101176157</v>
      </c>
      <c r="AA36" s="81">
        <f t="shared" si="11"/>
        <v>13097621</v>
      </c>
      <c r="AB36" s="81">
        <f t="shared" si="12"/>
        <v>114273778</v>
      </c>
      <c r="AC36" s="40">
        <f t="shared" si="13"/>
        <v>0.6056707500963306</v>
      </c>
      <c r="AD36" s="80">
        <v>20537672</v>
      </c>
      <c r="AE36" s="81">
        <v>4689938</v>
      </c>
      <c r="AF36" s="81">
        <f t="shared" si="14"/>
        <v>25227610</v>
      </c>
      <c r="AG36" s="40">
        <f t="shared" si="15"/>
        <v>0.6590014090503388</v>
      </c>
      <c r="AH36" s="40">
        <f t="shared" si="16"/>
        <v>0.6628811845434426</v>
      </c>
      <c r="AI36" s="12">
        <v>158369180</v>
      </c>
      <c r="AJ36" s="12">
        <v>173861780</v>
      </c>
      <c r="AK36" s="12">
        <v>114575158</v>
      </c>
      <c r="AL36" s="12"/>
    </row>
    <row r="37" spans="1:38" s="13" customFormat="1" ht="12.75">
      <c r="A37" s="29" t="s">
        <v>97</v>
      </c>
      <c r="B37" s="63" t="s">
        <v>538</v>
      </c>
      <c r="C37" s="39" t="s">
        <v>539</v>
      </c>
      <c r="D37" s="80">
        <v>66676000</v>
      </c>
      <c r="E37" s="81">
        <v>22798000</v>
      </c>
      <c r="F37" s="82">
        <f t="shared" si="0"/>
        <v>89474000</v>
      </c>
      <c r="G37" s="80">
        <v>66676000</v>
      </c>
      <c r="H37" s="81">
        <v>22798000</v>
      </c>
      <c r="I37" s="83">
        <f t="shared" si="1"/>
        <v>89474000</v>
      </c>
      <c r="J37" s="80">
        <v>28585233</v>
      </c>
      <c r="K37" s="81">
        <v>1771474</v>
      </c>
      <c r="L37" s="81">
        <f t="shared" si="2"/>
        <v>30356707</v>
      </c>
      <c r="M37" s="40">
        <f t="shared" si="3"/>
        <v>0.3392796454836042</v>
      </c>
      <c r="N37" s="108">
        <v>14163823</v>
      </c>
      <c r="O37" s="109">
        <v>803983</v>
      </c>
      <c r="P37" s="110">
        <f t="shared" si="4"/>
        <v>14967806</v>
      </c>
      <c r="Q37" s="40">
        <f t="shared" si="5"/>
        <v>0.16728665310593022</v>
      </c>
      <c r="R37" s="108">
        <v>14649653</v>
      </c>
      <c r="S37" s="110">
        <v>3776534</v>
      </c>
      <c r="T37" s="110">
        <f t="shared" si="6"/>
        <v>18426187</v>
      </c>
      <c r="U37" s="40">
        <f t="shared" si="7"/>
        <v>0.20593901021525807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57398709</v>
      </c>
      <c r="AA37" s="81">
        <f t="shared" si="11"/>
        <v>6351991</v>
      </c>
      <c r="AB37" s="81">
        <f t="shared" si="12"/>
        <v>63750700</v>
      </c>
      <c r="AC37" s="40">
        <f t="shared" si="13"/>
        <v>0.7125053088047925</v>
      </c>
      <c r="AD37" s="80">
        <v>6261198</v>
      </c>
      <c r="AE37" s="81">
        <v>801720</v>
      </c>
      <c r="AF37" s="81">
        <f t="shared" si="14"/>
        <v>7062918</v>
      </c>
      <c r="AG37" s="40">
        <f t="shared" si="15"/>
        <v>0.3897748502429131</v>
      </c>
      <c r="AH37" s="40">
        <f t="shared" si="16"/>
        <v>1.6088632205555835</v>
      </c>
      <c r="AI37" s="12">
        <v>65389173</v>
      </c>
      <c r="AJ37" s="12">
        <v>106005000</v>
      </c>
      <c r="AK37" s="12">
        <v>41318083</v>
      </c>
      <c r="AL37" s="12"/>
    </row>
    <row r="38" spans="1:38" s="13" customFormat="1" ht="12.75">
      <c r="A38" s="29" t="s">
        <v>116</v>
      </c>
      <c r="B38" s="63" t="s">
        <v>540</v>
      </c>
      <c r="C38" s="39" t="s">
        <v>541</v>
      </c>
      <c r="D38" s="80">
        <v>66532880</v>
      </c>
      <c r="E38" s="81">
        <v>2470000</v>
      </c>
      <c r="F38" s="82">
        <f t="shared" si="0"/>
        <v>69002880</v>
      </c>
      <c r="G38" s="80">
        <v>60356024</v>
      </c>
      <c r="H38" s="81">
        <v>1963145</v>
      </c>
      <c r="I38" s="83">
        <f t="shared" si="1"/>
        <v>62319169</v>
      </c>
      <c r="J38" s="80">
        <v>19120216</v>
      </c>
      <c r="K38" s="81">
        <v>189727</v>
      </c>
      <c r="L38" s="81">
        <f t="shared" si="2"/>
        <v>19309943</v>
      </c>
      <c r="M38" s="40">
        <f t="shared" si="3"/>
        <v>0.27984256599144847</v>
      </c>
      <c r="N38" s="108">
        <v>204576</v>
      </c>
      <c r="O38" s="109">
        <v>20459</v>
      </c>
      <c r="P38" s="110">
        <f t="shared" si="4"/>
        <v>225035</v>
      </c>
      <c r="Q38" s="40">
        <f t="shared" si="5"/>
        <v>0.003261240690243654</v>
      </c>
      <c r="R38" s="108">
        <v>12761971</v>
      </c>
      <c r="S38" s="110">
        <v>1394916</v>
      </c>
      <c r="T38" s="110">
        <f t="shared" si="6"/>
        <v>14156887</v>
      </c>
      <c r="U38" s="40">
        <f t="shared" si="7"/>
        <v>0.22716745468797891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32086763</v>
      </c>
      <c r="AA38" s="81">
        <f t="shared" si="11"/>
        <v>1605102</v>
      </c>
      <c r="AB38" s="81">
        <f t="shared" si="12"/>
        <v>33691865</v>
      </c>
      <c r="AC38" s="40">
        <f t="shared" si="13"/>
        <v>0.5406340543469057</v>
      </c>
      <c r="AD38" s="80">
        <v>5520900</v>
      </c>
      <c r="AE38" s="81">
        <v>1301666</v>
      </c>
      <c r="AF38" s="81">
        <f t="shared" si="14"/>
        <v>6822566</v>
      </c>
      <c r="AG38" s="40">
        <f t="shared" si="15"/>
        <v>0.6090510122690249</v>
      </c>
      <c r="AH38" s="40">
        <f t="shared" si="16"/>
        <v>1.0750091681047862</v>
      </c>
      <c r="AI38" s="12">
        <v>83677504</v>
      </c>
      <c r="AJ38" s="12">
        <v>85808612</v>
      </c>
      <c r="AK38" s="12">
        <v>52261822</v>
      </c>
      <c r="AL38" s="12"/>
    </row>
    <row r="39" spans="1:38" s="59" customFormat="1" ht="12.75">
      <c r="A39" s="64"/>
      <c r="B39" s="65" t="s">
        <v>542</v>
      </c>
      <c r="C39" s="32"/>
      <c r="D39" s="84">
        <f>SUM(D32:D38)</f>
        <v>1061036761</v>
      </c>
      <c r="E39" s="85">
        <f>SUM(E32:E38)</f>
        <v>187385524</v>
      </c>
      <c r="F39" s="93">
        <f t="shared" si="0"/>
        <v>1248422285</v>
      </c>
      <c r="G39" s="84">
        <f>SUM(G32:G38)</f>
        <v>1056559868</v>
      </c>
      <c r="H39" s="85">
        <f>SUM(H32:H38)</f>
        <v>186878669</v>
      </c>
      <c r="I39" s="86">
        <f t="shared" si="1"/>
        <v>1243438537</v>
      </c>
      <c r="J39" s="84">
        <f>SUM(J32:J38)</f>
        <v>299353890</v>
      </c>
      <c r="K39" s="85">
        <f>SUM(K32:K38)</f>
        <v>34379546</v>
      </c>
      <c r="L39" s="85">
        <f t="shared" si="2"/>
        <v>333733436</v>
      </c>
      <c r="M39" s="44">
        <f t="shared" si="3"/>
        <v>0.26732415786698327</v>
      </c>
      <c r="N39" s="114">
        <f>SUM(N32:N38)</f>
        <v>252156285</v>
      </c>
      <c r="O39" s="115">
        <f>SUM(O32:O38)</f>
        <v>51730443</v>
      </c>
      <c r="P39" s="116">
        <f t="shared" si="4"/>
        <v>303886728</v>
      </c>
      <c r="Q39" s="44">
        <f t="shared" si="5"/>
        <v>0.24341661603709677</v>
      </c>
      <c r="R39" s="114">
        <f>SUM(R32:R38)</f>
        <v>254321585</v>
      </c>
      <c r="S39" s="116">
        <f>SUM(S32:S38)</f>
        <v>26541840</v>
      </c>
      <c r="T39" s="116">
        <f t="shared" si="6"/>
        <v>280863425</v>
      </c>
      <c r="U39" s="44">
        <f t="shared" si="7"/>
        <v>0.22587640373253126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805831760</v>
      </c>
      <c r="AA39" s="85">
        <f t="shared" si="11"/>
        <v>112651829</v>
      </c>
      <c r="AB39" s="85">
        <f t="shared" si="12"/>
        <v>918483589</v>
      </c>
      <c r="AC39" s="44">
        <f t="shared" si="13"/>
        <v>0.7386642456940354</v>
      </c>
      <c r="AD39" s="84">
        <f>SUM(AD32:AD38)</f>
        <v>200742130</v>
      </c>
      <c r="AE39" s="85">
        <f>SUM(AE32:AE38)</f>
        <v>23185643</v>
      </c>
      <c r="AF39" s="85">
        <f t="shared" si="14"/>
        <v>223927773</v>
      </c>
      <c r="AG39" s="44">
        <f t="shared" si="15"/>
        <v>0.62035498233171</v>
      </c>
      <c r="AH39" s="44">
        <f t="shared" si="16"/>
        <v>0.25425900162906556</v>
      </c>
      <c r="AI39" s="66">
        <f>SUM(AI32:AI38)</f>
        <v>1123808285</v>
      </c>
      <c r="AJ39" s="66">
        <f>SUM(AJ32:AJ38)</f>
        <v>1320009753</v>
      </c>
      <c r="AK39" s="66">
        <f>SUM(AK32:AK38)</f>
        <v>818874627</v>
      </c>
      <c r="AL39" s="66"/>
    </row>
    <row r="40" spans="1:38" s="13" customFormat="1" ht="12.75">
      <c r="A40" s="29" t="s">
        <v>97</v>
      </c>
      <c r="B40" s="63" t="s">
        <v>85</v>
      </c>
      <c r="C40" s="39" t="s">
        <v>86</v>
      </c>
      <c r="D40" s="80">
        <v>1606485937</v>
      </c>
      <c r="E40" s="81">
        <v>238867113</v>
      </c>
      <c r="F40" s="82">
        <f t="shared" si="0"/>
        <v>1845353050</v>
      </c>
      <c r="G40" s="80">
        <v>1689864326</v>
      </c>
      <c r="H40" s="81">
        <v>297513065</v>
      </c>
      <c r="I40" s="83">
        <f t="shared" si="1"/>
        <v>1987377391</v>
      </c>
      <c r="J40" s="80">
        <v>852785064</v>
      </c>
      <c r="K40" s="81">
        <v>26658389</v>
      </c>
      <c r="L40" s="81">
        <f t="shared" si="2"/>
        <v>879443453</v>
      </c>
      <c r="M40" s="40">
        <f t="shared" si="3"/>
        <v>0.47657192373025853</v>
      </c>
      <c r="N40" s="108">
        <v>170777186</v>
      </c>
      <c r="O40" s="109">
        <v>46158445</v>
      </c>
      <c r="P40" s="110">
        <f t="shared" si="4"/>
        <v>216935631</v>
      </c>
      <c r="Q40" s="40">
        <f t="shared" si="5"/>
        <v>0.11755779253189519</v>
      </c>
      <c r="R40" s="108">
        <v>185871527</v>
      </c>
      <c r="S40" s="110">
        <v>46919213</v>
      </c>
      <c r="T40" s="110">
        <f t="shared" si="6"/>
        <v>232790740</v>
      </c>
      <c r="U40" s="40">
        <f t="shared" si="7"/>
        <v>0.1171346423956576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1209433777</v>
      </c>
      <c r="AA40" s="81">
        <f t="shared" si="11"/>
        <v>119736047</v>
      </c>
      <c r="AB40" s="81">
        <f t="shared" si="12"/>
        <v>1329169824</v>
      </c>
      <c r="AC40" s="40">
        <f t="shared" si="13"/>
        <v>0.6688059500018736</v>
      </c>
      <c r="AD40" s="80">
        <v>365322062</v>
      </c>
      <c r="AE40" s="81">
        <v>21423589</v>
      </c>
      <c r="AF40" s="81">
        <f t="shared" si="14"/>
        <v>386745651</v>
      </c>
      <c r="AG40" s="40">
        <f t="shared" si="15"/>
        <v>0.6834845914986623</v>
      </c>
      <c r="AH40" s="40">
        <f t="shared" si="16"/>
        <v>-0.39807793727459395</v>
      </c>
      <c r="AI40" s="12">
        <v>1819823472</v>
      </c>
      <c r="AJ40" s="12">
        <v>1854421100</v>
      </c>
      <c r="AK40" s="12">
        <v>1267468248</v>
      </c>
      <c r="AL40" s="12"/>
    </row>
    <row r="41" spans="1:38" s="13" customFormat="1" ht="12.75">
      <c r="A41" s="29" t="s">
        <v>97</v>
      </c>
      <c r="B41" s="63" t="s">
        <v>543</v>
      </c>
      <c r="C41" s="39" t="s">
        <v>544</v>
      </c>
      <c r="D41" s="80">
        <v>107601000</v>
      </c>
      <c r="E41" s="81">
        <v>1</v>
      </c>
      <c r="F41" s="82">
        <f t="shared" si="0"/>
        <v>107601001</v>
      </c>
      <c r="G41" s="80">
        <v>107601000</v>
      </c>
      <c r="H41" s="81">
        <v>1</v>
      </c>
      <c r="I41" s="83">
        <f t="shared" si="1"/>
        <v>107601001</v>
      </c>
      <c r="J41" s="80">
        <v>42232853</v>
      </c>
      <c r="K41" s="81">
        <v>2720857</v>
      </c>
      <c r="L41" s="81">
        <f t="shared" si="2"/>
        <v>44953710</v>
      </c>
      <c r="M41" s="40">
        <f t="shared" si="3"/>
        <v>0.41778152231130267</v>
      </c>
      <c r="N41" s="108">
        <v>16110149</v>
      </c>
      <c r="O41" s="109">
        <v>10038277</v>
      </c>
      <c r="P41" s="110">
        <f t="shared" si="4"/>
        <v>26148426</v>
      </c>
      <c r="Q41" s="40">
        <f t="shared" si="5"/>
        <v>0.2430128507819365</v>
      </c>
      <c r="R41" s="108">
        <v>17385434</v>
      </c>
      <c r="S41" s="110">
        <v>2824612</v>
      </c>
      <c r="T41" s="110">
        <f t="shared" si="6"/>
        <v>20210046</v>
      </c>
      <c r="U41" s="40">
        <f t="shared" si="7"/>
        <v>0.18782395899829965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75728436</v>
      </c>
      <c r="AA41" s="81">
        <f t="shared" si="11"/>
        <v>15583746</v>
      </c>
      <c r="AB41" s="81">
        <f t="shared" si="12"/>
        <v>91312182</v>
      </c>
      <c r="AC41" s="40">
        <f t="shared" si="13"/>
        <v>0.8486183320915388</v>
      </c>
      <c r="AD41" s="80">
        <v>13196444</v>
      </c>
      <c r="AE41" s="81">
        <v>11825432</v>
      </c>
      <c r="AF41" s="81">
        <f t="shared" si="14"/>
        <v>25021876</v>
      </c>
      <c r="AG41" s="40">
        <f t="shared" si="15"/>
        <v>0.8635627967562344</v>
      </c>
      <c r="AH41" s="40">
        <f t="shared" si="16"/>
        <v>-0.19230492549799227</v>
      </c>
      <c r="AI41" s="12">
        <v>156899638</v>
      </c>
      <c r="AJ41" s="12">
        <v>105409959</v>
      </c>
      <c r="AK41" s="12">
        <v>91028119</v>
      </c>
      <c r="AL41" s="12"/>
    </row>
    <row r="42" spans="1:38" s="13" customFormat="1" ht="12.75">
      <c r="A42" s="29" t="s">
        <v>97</v>
      </c>
      <c r="B42" s="63" t="s">
        <v>545</v>
      </c>
      <c r="C42" s="39" t="s">
        <v>546</v>
      </c>
      <c r="D42" s="80">
        <v>98746804</v>
      </c>
      <c r="E42" s="81">
        <v>20235000</v>
      </c>
      <c r="F42" s="82">
        <f t="shared" si="0"/>
        <v>118981804</v>
      </c>
      <c r="G42" s="80">
        <v>98746804</v>
      </c>
      <c r="H42" s="81">
        <v>20235000</v>
      </c>
      <c r="I42" s="83">
        <f t="shared" si="1"/>
        <v>118981804</v>
      </c>
      <c r="J42" s="80">
        <v>30907779</v>
      </c>
      <c r="K42" s="81">
        <v>353905</v>
      </c>
      <c r="L42" s="81">
        <f t="shared" si="2"/>
        <v>31261684</v>
      </c>
      <c r="M42" s="40">
        <f t="shared" si="3"/>
        <v>0.2627434023441097</v>
      </c>
      <c r="N42" s="108">
        <v>18553199</v>
      </c>
      <c r="O42" s="109">
        <v>901388</v>
      </c>
      <c r="P42" s="110">
        <f t="shared" si="4"/>
        <v>19454587</v>
      </c>
      <c r="Q42" s="40">
        <f t="shared" si="5"/>
        <v>0.16350892612117396</v>
      </c>
      <c r="R42" s="108">
        <v>9932355</v>
      </c>
      <c r="S42" s="110">
        <v>1579778</v>
      </c>
      <c r="T42" s="110">
        <f t="shared" si="6"/>
        <v>11512133</v>
      </c>
      <c r="U42" s="40">
        <f t="shared" si="7"/>
        <v>0.09675540807903703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59393333</v>
      </c>
      <c r="AA42" s="81">
        <f t="shared" si="11"/>
        <v>2835071</v>
      </c>
      <c r="AB42" s="81">
        <f t="shared" si="12"/>
        <v>62228404</v>
      </c>
      <c r="AC42" s="40">
        <f t="shared" si="13"/>
        <v>0.5230077365443206</v>
      </c>
      <c r="AD42" s="80">
        <v>9243206</v>
      </c>
      <c r="AE42" s="81">
        <v>571219</v>
      </c>
      <c r="AF42" s="81">
        <f t="shared" si="14"/>
        <v>9814425</v>
      </c>
      <c r="AG42" s="40">
        <f t="shared" si="15"/>
        <v>0.6480678975234951</v>
      </c>
      <c r="AH42" s="40">
        <f t="shared" si="16"/>
        <v>0.17298089292036978</v>
      </c>
      <c r="AI42" s="12">
        <v>99972694</v>
      </c>
      <c r="AJ42" s="12">
        <v>113071694</v>
      </c>
      <c r="AK42" s="12">
        <v>73278135</v>
      </c>
      <c r="AL42" s="12"/>
    </row>
    <row r="43" spans="1:38" s="13" customFormat="1" ht="12.75">
      <c r="A43" s="29" t="s">
        <v>97</v>
      </c>
      <c r="B43" s="63" t="s">
        <v>547</v>
      </c>
      <c r="C43" s="39" t="s">
        <v>548</v>
      </c>
      <c r="D43" s="80">
        <v>237619590</v>
      </c>
      <c r="E43" s="81">
        <v>45594000</v>
      </c>
      <c r="F43" s="83">
        <f t="shared" si="0"/>
        <v>283213590</v>
      </c>
      <c r="G43" s="80">
        <v>237619590</v>
      </c>
      <c r="H43" s="81">
        <v>45594000</v>
      </c>
      <c r="I43" s="82">
        <f t="shared" si="1"/>
        <v>283213590</v>
      </c>
      <c r="J43" s="80">
        <v>52114275</v>
      </c>
      <c r="K43" s="94">
        <v>11575021</v>
      </c>
      <c r="L43" s="81">
        <f t="shared" si="2"/>
        <v>63689296</v>
      </c>
      <c r="M43" s="40">
        <f t="shared" si="3"/>
        <v>0.224880790501614</v>
      </c>
      <c r="N43" s="108">
        <v>47995375</v>
      </c>
      <c r="O43" s="109">
        <v>8488340</v>
      </c>
      <c r="P43" s="110">
        <f t="shared" si="4"/>
        <v>56483715</v>
      </c>
      <c r="Q43" s="40">
        <f t="shared" si="5"/>
        <v>0.19943857567004464</v>
      </c>
      <c r="R43" s="108">
        <v>41261922</v>
      </c>
      <c r="S43" s="110">
        <v>5049325</v>
      </c>
      <c r="T43" s="110">
        <f t="shared" si="6"/>
        <v>46311247</v>
      </c>
      <c r="U43" s="40">
        <f t="shared" si="7"/>
        <v>0.16352056763942718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141371572</v>
      </c>
      <c r="AA43" s="81">
        <f t="shared" si="11"/>
        <v>25112686</v>
      </c>
      <c r="AB43" s="81">
        <f t="shared" si="12"/>
        <v>166484258</v>
      </c>
      <c r="AC43" s="40">
        <f t="shared" si="13"/>
        <v>0.5878399338110858</v>
      </c>
      <c r="AD43" s="80">
        <v>44462885</v>
      </c>
      <c r="AE43" s="81">
        <v>9471269</v>
      </c>
      <c r="AF43" s="81">
        <f t="shared" si="14"/>
        <v>53934154</v>
      </c>
      <c r="AG43" s="40">
        <f t="shared" si="15"/>
        <v>0.7668110113567079</v>
      </c>
      <c r="AH43" s="40">
        <f t="shared" si="16"/>
        <v>-0.14133728694437298</v>
      </c>
      <c r="AI43" s="12">
        <v>231707879</v>
      </c>
      <c r="AJ43" s="12">
        <v>235055177</v>
      </c>
      <c r="AK43" s="12">
        <v>180242898</v>
      </c>
      <c r="AL43" s="12"/>
    </row>
    <row r="44" spans="1:38" s="13" customFormat="1" ht="12.75">
      <c r="A44" s="29" t="s">
        <v>116</v>
      </c>
      <c r="B44" s="63" t="s">
        <v>549</v>
      </c>
      <c r="C44" s="39" t="s">
        <v>550</v>
      </c>
      <c r="D44" s="80">
        <v>99479410</v>
      </c>
      <c r="E44" s="81">
        <v>4289690</v>
      </c>
      <c r="F44" s="83">
        <f t="shared" si="0"/>
        <v>103769100</v>
      </c>
      <c r="G44" s="80">
        <v>99839680</v>
      </c>
      <c r="H44" s="81">
        <v>3661500</v>
      </c>
      <c r="I44" s="82">
        <f t="shared" si="1"/>
        <v>103501180</v>
      </c>
      <c r="J44" s="80">
        <v>32661579</v>
      </c>
      <c r="K44" s="94">
        <v>351795</v>
      </c>
      <c r="L44" s="81">
        <f t="shared" si="2"/>
        <v>33013374</v>
      </c>
      <c r="M44" s="40">
        <f t="shared" si="3"/>
        <v>0.3181426262731391</v>
      </c>
      <c r="N44" s="108">
        <v>34713563</v>
      </c>
      <c r="O44" s="109">
        <v>286694</v>
      </c>
      <c r="P44" s="110">
        <f t="shared" si="4"/>
        <v>35000257</v>
      </c>
      <c r="Q44" s="40">
        <f t="shared" si="5"/>
        <v>0.3372897808692568</v>
      </c>
      <c r="R44" s="108">
        <v>28843094</v>
      </c>
      <c r="S44" s="110">
        <v>950031</v>
      </c>
      <c r="T44" s="110">
        <f t="shared" si="6"/>
        <v>29793125</v>
      </c>
      <c r="U44" s="40">
        <f t="shared" si="7"/>
        <v>0.2878529983909362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96218236</v>
      </c>
      <c r="AA44" s="81">
        <f t="shared" si="11"/>
        <v>1588520</v>
      </c>
      <c r="AB44" s="81">
        <f t="shared" si="12"/>
        <v>97806756</v>
      </c>
      <c r="AC44" s="40">
        <f t="shared" si="13"/>
        <v>0.9449820378859449</v>
      </c>
      <c r="AD44" s="80">
        <v>30116799</v>
      </c>
      <c r="AE44" s="81">
        <v>2527131</v>
      </c>
      <c r="AF44" s="81">
        <f t="shared" si="14"/>
        <v>32643930</v>
      </c>
      <c r="AG44" s="40">
        <f t="shared" si="15"/>
        <v>0.9476727598531843</v>
      </c>
      <c r="AH44" s="40">
        <f t="shared" si="16"/>
        <v>-0.08733032450443312</v>
      </c>
      <c r="AI44" s="12">
        <v>107068970</v>
      </c>
      <c r="AJ44" s="12">
        <v>106075860</v>
      </c>
      <c r="AK44" s="12">
        <v>100525203</v>
      </c>
      <c r="AL44" s="12"/>
    </row>
    <row r="45" spans="1:38" s="59" customFormat="1" ht="12.75">
      <c r="A45" s="64"/>
      <c r="B45" s="65" t="s">
        <v>551</v>
      </c>
      <c r="C45" s="32"/>
      <c r="D45" s="84">
        <f>SUM(D40:D44)</f>
        <v>2149932741</v>
      </c>
      <c r="E45" s="85">
        <f>SUM(E40:E44)</f>
        <v>308985804</v>
      </c>
      <c r="F45" s="93">
        <f t="shared" si="0"/>
        <v>2458918545</v>
      </c>
      <c r="G45" s="84">
        <f>SUM(G40:G44)</f>
        <v>2233671400</v>
      </c>
      <c r="H45" s="85">
        <f>SUM(H40:H44)</f>
        <v>367003566</v>
      </c>
      <c r="I45" s="86">
        <f t="shared" si="1"/>
        <v>2600674966</v>
      </c>
      <c r="J45" s="84">
        <f>SUM(J40:J44)</f>
        <v>1010701550</v>
      </c>
      <c r="K45" s="85">
        <f>SUM(K40:K44)</f>
        <v>41659967</v>
      </c>
      <c r="L45" s="85">
        <f t="shared" si="2"/>
        <v>1052361517</v>
      </c>
      <c r="M45" s="44">
        <f t="shared" si="3"/>
        <v>0.42797738019418613</v>
      </c>
      <c r="N45" s="114">
        <f>SUM(N40:N44)</f>
        <v>288149472</v>
      </c>
      <c r="O45" s="115">
        <f>SUM(O40:O44)</f>
        <v>65873144</v>
      </c>
      <c r="P45" s="116">
        <f t="shared" si="4"/>
        <v>354022616</v>
      </c>
      <c r="Q45" s="44">
        <f t="shared" si="5"/>
        <v>0.14397492618040342</v>
      </c>
      <c r="R45" s="114">
        <f>SUM(R40:R44)</f>
        <v>283294332</v>
      </c>
      <c r="S45" s="116">
        <f>SUM(S40:S44)</f>
        <v>57322959</v>
      </c>
      <c r="T45" s="116">
        <f t="shared" si="6"/>
        <v>340617291</v>
      </c>
      <c r="U45" s="44">
        <f t="shared" si="7"/>
        <v>0.13097264958253918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1582145354</v>
      </c>
      <c r="AA45" s="85">
        <f t="shared" si="11"/>
        <v>164856070</v>
      </c>
      <c r="AB45" s="85">
        <f t="shared" si="12"/>
        <v>1747001424</v>
      </c>
      <c r="AC45" s="44">
        <f t="shared" si="13"/>
        <v>0.6717492369632784</v>
      </c>
      <c r="AD45" s="84">
        <f>SUM(AD40:AD44)</f>
        <v>462341396</v>
      </c>
      <c r="AE45" s="85">
        <f>SUM(AE40:AE44)</f>
        <v>45818640</v>
      </c>
      <c r="AF45" s="85">
        <f t="shared" si="14"/>
        <v>508160036</v>
      </c>
      <c r="AG45" s="44">
        <f t="shared" si="15"/>
        <v>0.7094111980097842</v>
      </c>
      <c r="AH45" s="44">
        <f t="shared" si="16"/>
        <v>-0.3297046857891831</v>
      </c>
      <c r="AI45" s="66">
        <f>SUM(AI40:AI44)</f>
        <v>2415472653</v>
      </c>
      <c r="AJ45" s="66">
        <f>SUM(AJ40:AJ44)</f>
        <v>2414033790</v>
      </c>
      <c r="AK45" s="66">
        <f>SUM(AK40:AK44)</f>
        <v>1712542603</v>
      </c>
      <c r="AL45" s="66"/>
    </row>
    <row r="46" spans="1:38" s="59" customFormat="1" ht="12.75">
      <c r="A46" s="64"/>
      <c r="B46" s="65" t="s">
        <v>552</v>
      </c>
      <c r="C46" s="32"/>
      <c r="D46" s="84">
        <f>SUM(D9:D12,D14:D20,D22:D30,D32:D38,D40:D44)</f>
        <v>5652164799</v>
      </c>
      <c r="E46" s="85">
        <f>SUM(E9:E12,E14:E20,E22:E30,E32:E38,E40:E44)</f>
        <v>1254732032</v>
      </c>
      <c r="F46" s="93">
        <f t="shared" si="0"/>
        <v>6906896831</v>
      </c>
      <c r="G46" s="84">
        <f>SUM(G9:G12,G14:G20,G22:G30,G32:G38,G40:G44)</f>
        <v>5830091952</v>
      </c>
      <c r="H46" s="85">
        <f>SUM(H9:H12,H14:H20,H22:H30,H32:H38,H40:H44)</f>
        <v>1323926309</v>
      </c>
      <c r="I46" s="86">
        <f t="shared" si="1"/>
        <v>7154018261</v>
      </c>
      <c r="J46" s="84">
        <f>SUM(J9:J12,J14:J20,J22:J30,J32:J38,J40:J44)</f>
        <v>1966340108</v>
      </c>
      <c r="K46" s="85">
        <f>SUM(K9:K12,K14:K20,K22:K30,K32:K38,K40:K44)</f>
        <v>167850057</v>
      </c>
      <c r="L46" s="85">
        <f t="shared" si="2"/>
        <v>2134190165</v>
      </c>
      <c r="M46" s="44">
        <f t="shared" si="3"/>
        <v>0.3089940703068249</v>
      </c>
      <c r="N46" s="114">
        <f>SUM(N9:N12,N14:N20,N22:N30,N32:N38,N40:N44)</f>
        <v>1095151169</v>
      </c>
      <c r="O46" s="115">
        <f>SUM(O9:O12,O14:O20,O22:O30,O32:O38,O40:O44)</f>
        <v>266851051</v>
      </c>
      <c r="P46" s="116">
        <f t="shared" si="4"/>
        <v>1362002220</v>
      </c>
      <c r="Q46" s="44">
        <f t="shared" si="5"/>
        <v>0.1971945221314107</v>
      </c>
      <c r="R46" s="114">
        <f>SUM(R9:R12,R14:R20,R22:R30,R32:R38,R40:R44)</f>
        <v>1047386772</v>
      </c>
      <c r="S46" s="116">
        <f>SUM(S9:S12,S14:S20,S22:S30,S32:S38,S40:S44)</f>
        <v>189081582</v>
      </c>
      <c r="T46" s="116">
        <f t="shared" si="6"/>
        <v>1236468354</v>
      </c>
      <c r="U46" s="44">
        <f t="shared" si="7"/>
        <v>0.17283550431239247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4108878049</v>
      </c>
      <c r="AA46" s="85">
        <f t="shared" si="11"/>
        <v>623782690</v>
      </c>
      <c r="AB46" s="85">
        <f t="shared" si="12"/>
        <v>4732660739</v>
      </c>
      <c r="AC46" s="44">
        <f t="shared" si="13"/>
        <v>0.6615388116633716</v>
      </c>
      <c r="AD46" s="84">
        <f>SUM(AD9:AD12,AD14:AD20,AD22:AD30,AD32:AD38,AD40:AD44)</f>
        <v>1199494901</v>
      </c>
      <c r="AE46" s="85">
        <f>SUM(AE9:AE12,AE14:AE20,AE22:AE30,AE32:AE38,AE40:AE44)</f>
        <v>170870360</v>
      </c>
      <c r="AF46" s="85">
        <f t="shared" si="14"/>
        <v>1370365261</v>
      </c>
      <c r="AG46" s="44">
        <f t="shared" si="15"/>
        <v>0.6819621050605122</v>
      </c>
      <c r="AH46" s="44">
        <f t="shared" si="16"/>
        <v>-0.09770891806049653</v>
      </c>
      <c r="AI46" s="66">
        <f>SUM(AI9:AI12,AI14:AI20,AI22:AI30,AI32:AI38,AI40:AI44)</f>
        <v>6192244236</v>
      </c>
      <c r="AJ46" s="66">
        <f>SUM(AJ9:AJ12,AJ14:AJ20,AJ22:AJ30,AJ32:AJ38,AJ40:AJ44)</f>
        <v>6557966614</v>
      </c>
      <c r="AK46" s="66">
        <f>SUM(AK9:AK12,AK14:AK20,AK22:AK30,AK32:AK38,AK40:AK44)</f>
        <v>4472284717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553</v>
      </c>
      <c r="C9" s="39" t="s">
        <v>554</v>
      </c>
      <c r="D9" s="80">
        <v>343815160</v>
      </c>
      <c r="E9" s="81">
        <v>111660000</v>
      </c>
      <c r="F9" s="82">
        <f>$D9+$E9</f>
        <v>455475160</v>
      </c>
      <c r="G9" s="80">
        <v>343815160</v>
      </c>
      <c r="H9" s="81">
        <v>111660000</v>
      </c>
      <c r="I9" s="83">
        <f>$G9+$H9</f>
        <v>455475160</v>
      </c>
      <c r="J9" s="80">
        <v>112623294</v>
      </c>
      <c r="K9" s="81">
        <v>12507904</v>
      </c>
      <c r="L9" s="81">
        <f>$J9+$K9</f>
        <v>125131198</v>
      </c>
      <c r="M9" s="40">
        <f>IF($F9=0,0,$L9/$F9)</f>
        <v>0.27472672274817356</v>
      </c>
      <c r="N9" s="108">
        <v>54580629</v>
      </c>
      <c r="O9" s="109">
        <v>19249145</v>
      </c>
      <c r="P9" s="110">
        <f>$N9+$O9</f>
        <v>73829774</v>
      </c>
      <c r="Q9" s="40">
        <f>IF($F9=0,0,$P9/$F9)</f>
        <v>0.16209396358738862</v>
      </c>
      <c r="R9" s="108">
        <v>91247458</v>
      </c>
      <c r="S9" s="110">
        <v>34046898</v>
      </c>
      <c r="T9" s="110">
        <f>$R9+$S9</f>
        <v>125294356</v>
      </c>
      <c r="U9" s="40">
        <f>IF($I9=0,0,$T9/$I9)</f>
        <v>0.27508493767256154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258451381</v>
      </c>
      <c r="AA9" s="81">
        <f>$K9+$O9+$S9</f>
        <v>65803947</v>
      </c>
      <c r="AB9" s="81">
        <f>$Z9+$AA9</f>
        <v>324255328</v>
      </c>
      <c r="AC9" s="40">
        <f>IF($I9=0,0,$AB9/$I9)</f>
        <v>0.7119056240081237</v>
      </c>
      <c r="AD9" s="80">
        <v>49925649</v>
      </c>
      <c r="AE9" s="81">
        <v>25028735</v>
      </c>
      <c r="AF9" s="81">
        <f>$AD9+$AE9</f>
        <v>74954384</v>
      </c>
      <c r="AG9" s="40">
        <f>IF($AJ9=0,0,$AK9/$AJ9)</f>
        <v>0.5367054582218985</v>
      </c>
      <c r="AH9" s="40">
        <f>IF($AF9=0,0,(($T9/$AF9)-1))</f>
        <v>0.6716081076725278</v>
      </c>
      <c r="AI9" s="12">
        <v>479521414</v>
      </c>
      <c r="AJ9" s="12">
        <v>493819077</v>
      </c>
      <c r="AK9" s="12">
        <v>265035394</v>
      </c>
      <c r="AL9" s="12"/>
    </row>
    <row r="10" spans="1:38" s="13" customFormat="1" ht="12.75">
      <c r="A10" s="29" t="s">
        <v>97</v>
      </c>
      <c r="B10" s="63" t="s">
        <v>69</v>
      </c>
      <c r="C10" s="39" t="s">
        <v>70</v>
      </c>
      <c r="D10" s="80">
        <v>1219454402</v>
      </c>
      <c r="E10" s="81">
        <v>221956000</v>
      </c>
      <c r="F10" s="83">
        <f aca="true" t="shared" si="0" ref="F10:F36">$D10+$E10</f>
        <v>1441410402</v>
      </c>
      <c r="G10" s="80">
        <v>1219454402</v>
      </c>
      <c r="H10" s="81">
        <v>221956000</v>
      </c>
      <c r="I10" s="83">
        <f aca="true" t="shared" si="1" ref="I10:I36">$G10+$H10</f>
        <v>1441410402</v>
      </c>
      <c r="J10" s="80">
        <v>302877302</v>
      </c>
      <c r="K10" s="81">
        <v>31596987</v>
      </c>
      <c r="L10" s="81">
        <f aca="true" t="shared" si="2" ref="L10:L36">$J10+$K10</f>
        <v>334474289</v>
      </c>
      <c r="M10" s="40">
        <f aca="true" t="shared" si="3" ref="M10:M36">IF($F10=0,0,$L10/$F10)</f>
        <v>0.2320465347939122</v>
      </c>
      <c r="N10" s="108">
        <v>262280944</v>
      </c>
      <c r="O10" s="109">
        <v>41144507</v>
      </c>
      <c r="P10" s="110">
        <f aca="true" t="shared" si="4" ref="P10:P36">$N10+$O10</f>
        <v>303425451</v>
      </c>
      <c r="Q10" s="40">
        <f aca="true" t="shared" si="5" ref="Q10:Q36">IF($F10=0,0,$P10/$F10)</f>
        <v>0.21050593958458197</v>
      </c>
      <c r="R10" s="108">
        <v>263360512</v>
      </c>
      <c r="S10" s="110">
        <v>44635041</v>
      </c>
      <c r="T10" s="110">
        <f aca="true" t="shared" si="6" ref="T10:T36">$R10+$S10</f>
        <v>307995553</v>
      </c>
      <c r="U10" s="40">
        <f aca="true" t="shared" si="7" ref="U10:U36">IF($I10=0,0,$T10/$I10)</f>
        <v>0.2136765161210485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$J10+$N10+$R10</f>
        <v>828518758</v>
      </c>
      <c r="AA10" s="81">
        <f aca="true" t="shared" si="11" ref="AA10:AA36">$K10+$O10+$S10</f>
        <v>117376535</v>
      </c>
      <c r="AB10" s="81">
        <f aca="true" t="shared" si="12" ref="AB10:AB36">$Z10+$AA10</f>
        <v>945895293</v>
      </c>
      <c r="AC10" s="40">
        <f aca="true" t="shared" si="13" ref="AC10:AC36">IF($I10=0,0,$AB10/$I10)</f>
        <v>0.6562289904995426</v>
      </c>
      <c r="AD10" s="80">
        <v>254962967</v>
      </c>
      <c r="AE10" s="81">
        <v>66129293</v>
      </c>
      <c r="AF10" s="81">
        <f aca="true" t="shared" si="14" ref="AF10:AF36">$AD10+$AE10</f>
        <v>321092260</v>
      </c>
      <c r="AG10" s="40">
        <f aca="true" t="shared" si="15" ref="AG10:AG36">IF($AJ10=0,0,$AK10/$AJ10)</f>
        <v>0.7882863720179223</v>
      </c>
      <c r="AH10" s="40">
        <f aca="true" t="shared" si="16" ref="AH10:AH36">IF($AF10=0,0,(($T10/$AF10)-1))</f>
        <v>-0.04078798722834365</v>
      </c>
      <c r="AI10" s="12">
        <v>1376755700</v>
      </c>
      <c r="AJ10" s="12">
        <v>1320265935</v>
      </c>
      <c r="AK10" s="12">
        <v>1040747644</v>
      </c>
      <c r="AL10" s="12"/>
    </row>
    <row r="11" spans="1:38" s="13" customFormat="1" ht="12.75">
      <c r="A11" s="29" t="s">
        <v>97</v>
      </c>
      <c r="B11" s="63" t="s">
        <v>83</v>
      </c>
      <c r="C11" s="39" t="s">
        <v>84</v>
      </c>
      <c r="D11" s="80">
        <v>2795592927</v>
      </c>
      <c r="E11" s="81">
        <v>1363578974</v>
      </c>
      <c r="F11" s="82">
        <f t="shared" si="0"/>
        <v>4159171901</v>
      </c>
      <c r="G11" s="80">
        <v>2795592927</v>
      </c>
      <c r="H11" s="81">
        <v>1363578974</v>
      </c>
      <c r="I11" s="83">
        <f t="shared" si="1"/>
        <v>4159171901</v>
      </c>
      <c r="J11" s="80">
        <v>755409724</v>
      </c>
      <c r="K11" s="81">
        <v>186314506</v>
      </c>
      <c r="L11" s="81">
        <f t="shared" si="2"/>
        <v>941724230</v>
      </c>
      <c r="M11" s="40">
        <f t="shared" si="3"/>
        <v>0.22642108872046834</v>
      </c>
      <c r="N11" s="108">
        <v>615358960</v>
      </c>
      <c r="O11" s="109">
        <v>296165871</v>
      </c>
      <c r="P11" s="110">
        <f t="shared" si="4"/>
        <v>911524831</v>
      </c>
      <c r="Q11" s="40">
        <f t="shared" si="5"/>
        <v>0.21916017243260366</v>
      </c>
      <c r="R11" s="108">
        <v>667122827</v>
      </c>
      <c r="S11" s="110">
        <v>146663045</v>
      </c>
      <c r="T11" s="110">
        <f t="shared" si="6"/>
        <v>813785872</v>
      </c>
      <c r="U11" s="40">
        <f t="shared" si="7"/>
        <v>0.1956605524778477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2037891511</v>
      </c>
      <c r="AA11" s="81">
        <f t="shared" si="11"/>
        <v>629143422</v>
      </c>
      <c r="AB11" s="81">
        <f t="shared" si="12"/>
        <v>2667034933</v>
      </c>
      <c r="AC11" s="40">
        <f t="shared" si="13"/>
        <v>0.6412418136309197</v>
      </c>
      <c r="AD11" s="80">
        <v>547037190</v>
      </c>
      <c r="AE11" s="81">
        <v>183821372</v>
      </c>
      <c r="AF11" s="81">
        <f t="shared" si="14"/>
        <v>730858562</v>
      </c>
      <c r="AG11" s="40">
        <f t="shared" si="15"/>
        <v>0.5762147132591228</v>
      </c>
      <c r="AH11" s="40">
        <f t="shared" si="16"/>
        <v>0.11346560649582971</v>
      </c>
      <c r="AI11" s="12">
        <v>3574545842</v>
      </c>
      <c r="AJ11" s="12">
        <v>3635521957</v>
      </c>
      <c r="AK11" s="12">
        <v>2094841242</v>
      </c>
      <c r="AL11" s="12"/>
    </row>
    <row r="12" spans="1:38" s="13" customFormat="1" ht="12.75">
      <c r="A12" s="29" t="s">
        <v>97</v>
      </c>
      <c r="B12" s="63" t="s">
        <v>555</v>
      </c>
      <c r="C12" s="39" t="s">
        <v>556</v>
      </c>
      <c r="D12" s="80">
        <v>117680966</v>
      </c>
      <c r="E12" s="81">
        <v>29523980</v>
      </c>
      <c r="F12" s="82">
        <f t="shared" si="0"/>
        <v>147204946</v>
      </c>
      <c r="G12" s="80">
        <v>117784952</v>
      </c>
      <c r="H12" s="81">
        <v>25033711</v>
      </c>
      <c r="I12" s="83">
        <f t="shared" si="1"/>
        <v>142818663</v>
      </c>
      <c r="J12" s="80">
        <v>33973723</v>
      </c>
      <c r="K12" s="81">
        <v>8368036</v>
      </c>
      <c r="L12" s="81">
        <f t="shared" si="2"/>
        <v>42341759</v>
      </c>
      <c r="M12" s="40">
        <f t="shared" si="3"/>
        <v>0.2876381544951621</v>
      </c>
      <c r="N12" s="108">
        <v>42048123</v>
      </c>
      <c r="O12" s="109">
        <v>4892369</v>
      </c>
      <c r="P12" s="110">
        <f t="shared" si="4"/>
        <v>46940492</v>
      </c>
      <c r="Q12" s="40">
        <f t="shared" si="5"/>
        <v>0.31887849746570335</v>
      </c>
      <c r="R12" s="108">
        <v>51648499</v>
      </c>
      <c r="S12" s="110">
        <v>13186608</v>
      </c>
      <c r="T12" s="110">
        <f t="shared" si="6"/>
        <v>64835107</v>
      </c>
      <c r="U12" s="40">
        <f t="shared" si="7"/>
        <v>0.45396802937442426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127670345</v>
      </c>
      <c r="AA12" s="81">
        <f t="shared" si="11"/>
        <v>26447013</v>
      </c>
      <c r="AB12" s="81">
        <f t="shared" si="12"/>
        <v>154117358</v>
      </c>
      <c r="AC12" s="40">
        <f t="shared" si="13"/>
        <v>1.0791121745762318</v>
      </c>
      <c r="AD12" s="80">
        <v>47279733</v>
      </c>
      <c r="AE12" s="81">
        <v>8476151</v>
      </c>
      <c r="AF12" s="81">
        <f t="shared" si="14"/>
        <v>55755884</v>
      </c>
      <c r="AG12" s="40">
        <f t="shared" si="15"/>
        <v>0.8708075648098653</v>
      </c>
      <c r="AH12" s="40">
        <f t="shared" si="16"/>
        <v>0.16283883150341594</v>
      </c>
      <c r="AI12" s="12">
        <v>145896929</v>
      </c>
      <c r="AJ12" s="12">
        <v>149400133</v>
      </c>
      <c r="AK12" s="12">
        <v>130098766</v>
      </c>
      <c r="AL12" s="12"/>
    </row>
    <row r="13" spans="1:38" s="13" customFormat="1" ht="12.75">
      <c r="A13" s="29" t="s">
        <v>97</v>
      </c>
      <c r="B13" s="63" t="s">
        <v>557</v>
      </c>
      <c r="C13" s="39" t="s">
        <v>558</v>
      </c>
      <c r="D13" s="80">
        <v>523396536</v>
      </c>
      <c r="E13" s="81">
        <v>146441000</v>
      </c>
      <c r="F13" s="82">
        <f t="shared" si="0"/>
        <v>669837536</v>
      </c>
      <c r="G13" s="80">
        <v>406421536</v>
      </c>
      <c r="H13" s="81">
        <v>146441000</v>
      </c>
      <c r="I13" s="83">
        <f t="shared" si="1"/>
        <v>552862536</v>
      </c>
      <c r="J13" s="80">
        <v>136620190</v>
      </c>
      <c r="K13" s="81">
        <v>51871038</v>
      </c>
      <c r="L13" s="81">
        <f t="shared" si="2"/>
        <v>188491228</v>
      </c>
      <c r="M13" s="40">
        <f t="shared" si="3"/>
        <v>0.28139842554299616</v>
      </c>
      <c r="N13" s="108">
        <v>122206147</v>
      </c>
      <c r="O13" s="109">
        <v>29735584</v>
      </c>
      <c r="P13" s="110">
        <f t="shared" si="4"/>
        <v>151941731</v>
      </c>
      <c r="Q13" s="40">
        <f t="shared" si="5"/>
        <v>0.22683370643474957</v>
      </c>
      <c r="R13" s="108">
        <v>99303461</v>
      </c>
      <c r="S13" s="110">
        <v>6483521</v>
      </c>
      <c r="T13" s="110">
        <f t="shared" si="6"/>
        <v>105786982</v>
      </c>
      <c r="U13" s="40">
        <f t="shared" si="7"/>
        <v>0.19134409570483177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358129798</v>
      </c>
      <c r="AA13" s="81">
        <f t="shared" si="11"/>
        <v>88090143</v>
      </c>
      <c r="AB13" s="81">
        <f t="shared" si="12"/>
        <v>446219941</v>
      </c>
      <c r="AC13" s="40">
        <f t="shared" si="13"/>
        <v>0.8071082989786814</v>
      </c>
      <c r="AD13" s="80">
        <v>94126642</v>
      </c>
      <c r="AE13" s="81">
        <v>3801472</v>
      </c>
      <c r="AF13" s="81">
        <f t="shared" si="14"/>
        <v>97928114</v>
      </c>
      <c r="AG13" s="40">
        <f t="shared" si="15"/>
        <v>0.6156163569166523</v>
      </c>
      <c r="AH13" s="40">
        <f t="shared" si="16"/>
        <v>0.08025139746896381</v>
      </c>
      <c r="AI13" s="12">
        <v>687307661</v>
      </c>
      <c r="AJ13" s="12">
        <v>616892842</v>
      </c>
      <c r="AK13" s="12">
        <v>379769324</v>
      </c>
      <c r="AL13" s="12"/>
    </row>
    <row r="14" spans="1:38" s="13" customFormat="1" ht="12.75">
      <c r="A14" s="29" t="s">
        <v>116</v>
      </c>
      <c r="B14" s="63" t="s">
        <v>559</v>
      </c>
      <c r="C14" s="39" t="s">
        <v>560</v>
      </c>
      <c r="D14" s="80">
        <v>255254000</v>
      </c>
      <c r="E14" s="81">
        <v>3355000</v>
      </c>
      <c r="F14" s="82">
        <f t="shared" si="0"/>
        <v>258609000</v>
      </c>
      <c r="G14" s="80">
        <v>255254000</v>
      </c>
      <c r="H14" s="81">
        <v>3334000</v>
      </c>
      <c r="I14" s="83">
        <f t="shared" si="1"/>
        <v>258588000</v>
      </c>
      <c r="J14" s="80">
        <v>111210809</v>
      </c>
      <c r="K14" s="81">
        <v>315372</v>
      </c>
      <c r="L14" s="81">
        <f t="shared" si="2"/>
        <v>111526181</v>
      </c>
      <c r="M14" s="40">
        <f t="shared" si="3"/>
        <v>0.4312540592168099</v>
      </c>
      <c r="N14" s="108">
        <v>86354084</v>
      </c>
      <c r="O14" s="109">
        <v>840595</v>
      </c>
      <c r="P14" s="110">
        <f t="shared" si="4"/>
        <v>87194679</v>
      </c>
      <c r="Q14" s="40">
        <f t="shared" si="5"/>
        <v>0.3371679987935455</v>
      </c>
      <c r="R14" s="108">
        <v>66736097</v>
      </c>
      <c r="S14" s="110">
        <v>1428199</v>
      </c>
      <c r="T14" s="110">
        <f t="shared" si="6"/>
        <v>68164296</v>
      </c>
      <c r="U14" s="40">
        <f t="shared" si="7"/>
        <v>0.2636019304840132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264300990</v>
      </c>
      <c r="AA14" s="81">
        <f t="shared" si="11"/>
        <v>2584166</v>
      </c>
      <c r="AB14" s="81">
        <f t="shared" si="12"/>
        <v>266885156</v>
      </c>
      <c r="AC14" s="40">
        <f t="shared" si="13"/>
        <v>1.0320863922533141</v>
      </c>
      <c r="AD14" s="80">
        <v>62825671</v>
      </c>
      <c r="AE14" s="81">
        <v>1815544</v>
      </c>
      <c r="AF14" s="81">
        <f t="shared" si="14"/>
        <v>64641215</v>
      </c>
      <c r="AG14" s="40">
        <f t="shared" si="15"/>
        <v>0.9294260491534138</v>
      </c>
      <c r="AH14" s="40">
        <f t="shared" si="16"/>
        <v>0.05450208508611731</v>
      </c>
      <c r="AI14" s="12">
        <v>247666000</v>
      </c>
      <c r="AJ14" s="12">
        <v>273286939</v>
      </c>
      <c r="AK14" s="12">
        <v>254000000</v>
      </c>
      <c r="AL14" s="12"/>
    </row>
    <row r="15" spans="1:38" s="59" customFormat="1" ht="12.75">
      <c r="A15" s="64"/>
      <c r="B15" s="65" t="s">
        <v>561</v>
      </c>
      <c r="C15" s="32"/>
      <c r="D15" s="84">
        <f>SUM(D9:D14)</f>
        <v>5255193991</v>
      </c>
      <c r="E15" s="85">
        <f>SUM(E9:E14)</f>
        <v>1876514954</v>
      </c>
      <c r="F15" s="93">
        <f t="shared" si="0"/>
        <v>7131708945</v>
      </c>
      <c r="G15" s="84">
        <f>SUM(G9:G14)</f>
        <v>5138322977</v>
      </c>
      <c r="H15" s="85">
        <f>SUM(H9:H14)</f>
        <v>1872003685</v>
      </c>
      <c r="I15" s="86">
        <f t="shared" si="1"/>
        <v>7010326662</v>
      </c>
      <c r="J15" s="84">
        <f>SUM(J9:J14)</f>
        <v>1452715042</v>
      </c>
      <c r="K15" s="85">
        <f>SUM(K9:K14)</f>
        <v>290973843</v>
      </c>
      <c r="L15" s="85">
        <f t="shared" si="2"/>
        <v>1743688885</v>
      </c>
      <c r="M15" s="44">
        <f t="shared" si="3"/>
        <v>0.24449804365929576</v>
      </c>
      <c r="N15" s="114">
        <f>SUM(N9:N14)</f>
        <v>1182828887</v>
      </c>
      <c r="O15" s="115">
        <f>SUM(O9:O14)</f>
        <v>392028071</v>
      </c>
      <c r="P15" s="116">
        <f t="shared" si="4"/>
        <v>1574856958</v>
      </c>
      <c r="Q15" s="44">
        <f t="shared" si="5"/>
        <v>0.22082462564658126</v>
      </c>
      <c r="R15" s="114">
        <f>SUM(R9:R14)</f>
        <v>1239418854</v>
      </c>
      <c r="S15" s="116">
        <f>SUM(S9:S14)</f>
        <v>246443312</v>
      </c>
      <c r="T15" s="116">
        <f t="shared" si="6"/>
        <v>1485862166</v>
      </c>
      <c r="U15" s="44">
        <f t="shared" si="7"/>
        <v>0.2119533422107456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3874962783</v>
      </c>
      <c r="AA15" s="85">
        <f t="shared" si="11"/>
        <v>929445226</v>
      </c>
      <c r="AB15" s="85">
        <f t="shared" si="12"/>
        <v>4804408009</v>
      </c>
      <c r="AC15" s="44">
        <f t="shared" si="13"/>
        <v>0.6853329724337459</v>
      </c>
      <c r="AD15" s="84">
        <f>SUM(AD9:AD14)</f>
        <v>1056157852</v>
      </c>
      <c r="AE15" s="85">
        <f>SUM(AE9:AE14)</f>
        <v>289072567</v>
      </c>
      <c r="AF15" s="85">
        <f t="shared" si="14"/>
        <v>1345230419</v>
      </c>
      <c r="AG15" s="44">
        <f t="shared" si="15"/>
        <v>0.6417587357377391</v>
      </c>
      <c r="AH15" s="44">
        <f t="shared" si="16"/>
        <v>0.10454101023417306</v>
      </c>
      <c r="AI15" s="66">
        <f>SUM(AI9:AI14)</f>
        <v>6511693546</v>
      </c>
      <c r="AJ15" s="66">
        <f>SUM(AJ9:AJ14)</f>
        <v>6489186883</v>
      </c>
      <c r="AK15" s="66">
        <f>SUM(AK9:AK14)</f>
        <v>4164492370</v>
      </c>
      <c r="AL15" s="66"/>
    </row>
    <row r="16" spans="1:38" s="13" customFormat="1" ht="12.75">
      <c r="A16" s="29" t="s">
        <v>97</v>
      </c>
      <c r="B16" s="63" t="s">
        <v>562</v>
      </c>
      <c r="C16" s="39" t="s">
        <v>563</v>
      </c>
      <c r="D16" s="80">
        <v>113178998</v>
      </c>
      <c r="E16" s="81">
        <v>33211000</v>
      </c>
      <c r="F16" s="82">
        <f t="shared" si="0"/>
        <v>146389998</v>
      </c>
      <c r="G16" s="80">
        <v>113178998</v>
      </c>
      <c r="H16" s="81">
        <v>33211000</v>
      </c>
      <c r="I16" s="83">
        <f t="shared" si="1"/>
        <v>146389998</v>
      </c>
      <c r="J16" s="80">
        <v>75595746</v>
      </c>
      <c r="K16" s="81">
        <v>9347669</v>
      </c>
      <c r="L16" s="81">
        <f t="shared" si="2"/>
        <v>84943415</v>
      </c>
      <c r="M16" s="40">
        <f t="shared" si="3"/>
        <v>0.580254226111814</v>
      </c>
      <c r="N16" s="108">
        <v>41423181</v>
      </c>
      <c r="O16" s="109">
        <v>7795877</v>
      </c>
      <c r="P16" s="110">
        <f t="shared" si="4"/>
        <v>49219058</v>
      </c>
      <c r="Q16" s="40">
        <f t="shared" si="5"/>
        <v>0.3362187217189524</v>
      </c>
      <c r="R16" s="108">
        <v>47969797</v>
      </c>
      <c r="S16" s="110">
        <v>9336367</v>
      </c>
      <c r="T16" s="110">
        <f t="shared" si="6"/>
        <v>57306164</v>
      </c>
      <c r="U16" s="40">
        <f t="shared" si="7"/>
        <v>0.39146229102346186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164988724</v>
      </c>
      <c r="AA16" s="81">
        <f t="shared" si="11"/>
        <v>26479913</v>
      </c>
      <c r="AB16" s="81">
        <f t="shared" si="12"/>
        <v>191468637</v>
      </c>
      <c r="AC16" s="40">
        <f t="shared" si="13"/>
        <v>1.3079352388542282</v>
      </c>
      <c r="AD16" s="80">
        <v>22041601</v>
      </c>
      <c r="AE16" s="81">
        <v>6052335</v>
      </c>
      <c r="AF16" s="81">
        <f t="shared" si="14"/>
        <v>28093936</v>
      </c>
      <c r="AG16" s="40">
        <f t="shared" si="15"/>
        <v>0.6627110035201259</v>
      </c>
      <c r="AH16" s="40">
        <f t="shared" si="16"/>
        <v>1.0398054583736505</v>
      </c>
      <c r="AI16" s="12">
        <v>126675168</v>
      </c>
      <c r="AJ16" s="12">
        <v>168610161</v>
      </c>
      <c r="AK16" s="12">
        <v>111739809</v>
      </c>
      <c r="AL16" s="12"/>
    </row>
    <row r="17" spans="1:38" s="13" customFormat="1" ht="12.75">
      <c r="A17" s="29" t="s">
        <v>97</v>
      </c>
      <c r="B17" s="63" t="s">
        <v>564</v>
      </c>
      <c r="C17" s="39" t="s">
        <v>565</v>
      </c>
      <c r="D17" s="80">
        <v>186301105</v>
      </c>
      <c r="E17" s="81">
        <v>43815000</v>
      </c>
      <c r="F17" s="82">
        <f t="shared" si="0"/>
        <v>230116105</v>
      </c>
      <c r="G17" s="80">
        <v>199286428</v>
      </c>
      <c r="H17" s="81">
        <v>43815000</v>
      </c>
      <c r="I17" s="83">
        <f t="shared" si="1"/>
        <v>243101428</v>
      </c>
      <c r="J17" s="80">
        <v>49882861</v>
      </c>
      <c r="K17" s="81">
        <v>10702784</v>
      </c>
      <c r="L17" s="81">
        <f t="shared" si="2"/>
        <v>60585645</v>
      </c>
      <c r="M17" s="40">
        <f t="shared" si="3"/>
        <v>0.2632829414525333</v>
      </c>
      <c r="N17" s="108">
        <v>17799526</v>
      </c>
      <c r="O17" s="109">
        <v>9217792</v>
      </c>
      <c r="P17" s="110">
        <f t="shared" si="4"/>
        <v>27017318</v>
      </c>
      <c r="Q17" s="40">
        <f t="shared" si="5"/>
        <v>0.11740733226820435</v>
      </c>
      <c r="R17" s="108">
        <v>48218019</v>
      </c>
      <c r="S17" s="110">
        <v>9567021</v>
      </c>
      <c r="T17" s="110">
        <f t="shared" si="6"/>
        <v>57785040</v>
      </c>
      <c r="U17" s="40">
        <f t="shared" si="7"/>
        <v>0.23769930302507314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115900406</v>
      </c>
      <c r="AA17" s="81">
        <f t="shared" si="11"/>
        <v>29487597</v>
      </c>
      <c r="AB17" s="81">
        <f t="shared" si="12"/>
        <v>145388003</v>
      </c>
      <c r="AC17" s="40">
        <f t="shared" si="13"/>
        <v>0.5980549114668302</v>
      </c>
      <c r="AD17" s="80">
        <v>44029064</v>
      </c>
      <c r="AE17" s="81">
        <v>7972798</v>
      </c>
      <c r="AF17" s="81">
        <f t="shared" si="14"/>
        <v>52001862</v>
      </c>
      <c r="AG17" s="40">
        <f t="shared" si="15"/>
        <v>0.777618649269737</v>
      </c>
      <c r="AH17" s="40">
        <f t="shared" si="16"/>
        <v>0.11121097932993251</v>
      </c>
      <c r="AI17" s="12">
        <v>186147943</v>
      </c>
      <c r="AJ17" s="12">
        <v>186147943</v>
      </c>
      <c r="AK17" s="12">
        <v>144752112</v>
      </c>
      <c r="AL17" s="12"/>
    </row>
    <row r="18" spans="1:38" s="13" customFormat="1" ht="12.75">
      <c r="A18" s="29" t="s">
        <v>97</v>
      </c>
      <c r="B18" s="63" t="s">
        <v>566</v>
      </c>
      <c r="C18" s="39" t="s">
        <v>567</v>
      </c>
      <c r="D18" s="80">
        <v>554910235</v>
      </c>
      <c r="E18" s="81">
        <v>78268000</v>
      </c>
      <c r="F18" s="82">
        <f t="shared" si="0"/>
        <v>633178235</v>
      </c>
      <c r="G18" s="80">
        <v>491683886</v>
      </c>
      <c r="H18" s="81">
        <v>92829000</v>
      </c>
      <c r="I18" s="83">
        <f t="shared" si="1"/>
        <v>584512886</v>
      </c>
      <c r="J18" s="80">
        <v>132537301</v>
      </c>
      <c r="K18" s="81">
        <v>8226905</v>
      </c>
      <c r="L18" s="81">
        <f t="shared" si="2"/>
        <v>140764206</v>
      </c>
      <c r="M18" s="40">
        <f t="shared" si="3"/>
        <v>0.22231371550539794</v>
      </c>
      <c r="N18" s="108">
        <v>122723582</v>
      </c>
      <c r="O18" s="109">
        <v>7896770</v>
      </c>
      <c r="P18" s="110">
        <f t="shared" si="4"/>
        <v>130620352</v>
      </c>
      <c r="Q18" s="40">
        <f t="shared" si="5"/>
        <v>0.206293180623936</v>
      </c>
      <c r="R18" s="108">
        <v>141927047</v>
      </c>
      <c r="S18" s="110">
        <v>8531182</v>
      </c>
      <c r="T18" s="110">
        <f t="shared" si="6"/>
        <v>150458229</v>
      </c>
      <c r="U18" s="40">
        <f t="shared" si="7"/>
        <v>0.25740789057642777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397187930</v>
      </c>
      <c r="AA18" s="81">
        <f t="shared" si="11"/>
        <v>24654857</v>
      </c>
      <c r="AB18" s="81">
        <f t="shared" si="12"/>
        <v>421842787</v>
      </c>
      <c r="AC18" s="40">
        <f t="shared" si="13"/>
        <v>0.7216997214326597</v>
      </c>
      <c r="AD18" s="80">
        <v>124980741</v>
      </c>
      <c r="AE18" s="81">
        <v>6413022</v>
      </c>
      <c r="AF18" s="81">
        <f t="shared" si="14"/>
        <v>131393763</v>
      </c>
      <c r="AG18" s="40">
        <f t="shared" si="15"/>
        <v>0.6938279893650006</v>
      </c>
      <c r="AH18" s="40">
        <f t="shared" si="16"/>
        <v>0.14509414727699066</v>
      </c>
      <c r="AI18" s="12">
        <v>529621090</v>
      </c>
      <c r="AJ18" s="12">
        <v>529621090</v>
      </c>
      <c r="AK18" s="12">
        <v>367465936</v>
      </c>
      <c r="AL18" s="12"/>
    </row>
    <row r="19" spans="1:38" s="13" customFormat="1" ht="12.75">
      <c r="A19" s="29" t="s">
        <v>97</v>
      </c>
      <c r="B19" s="63" t="s">
        <v>568</v>
      </c>
      <c r="C19" s="39" t="s">
        <v>569</v>
      </c>
      <c r="D19" s="80">
        <v>368152000</v>
      </c>
      <c r="E19" s="81">
        <v>36427000</v>
      </c>
      <c r="F19" s="82">
        <f t="shared" si="0"/>
        <v>404579000</v>
      </c>
      <c r="G19" s="80">
        <v>329456082</v>
      </c>
      <c r="H19" s="81">
        <v>51127000</v>
      </c>
      <c r="I19" s="83">
        <f t="shared" si="1"/>
        <v>380583082</v>
      </c>
      <c r="J19" s="80">
        <v>64538592</v>
      </c>
      <c r="K19" s="81">
        <v>402598</v>
      </c>
      <c r="L19" s="81">
        <f t="shared" si="2"/>
        <v>64941190</v>
      </c>
      <c r="M19" s="40">
        <f t="shared" si="3"/>
        <v>0.16051547411012435</v>
      </c>
      <c r="N19" s="108">
        <v>102269139</v>
      </c>
      <c r="O19" s="109">
        <v>1597459</v>
      </c>
      <c r="P19" s="110">
        <f t="shared" si="4"/>
        <v>103866598</v>
      </c>
      <c r="Q19" s="40">
        <f t="shared" si="5"/>
        <v>0.2567276057333673</v>
      </c>
      <c r="R19" s="108">
        <v>132598664</v>
      </c>
      <c r="S19" s="110">
        <v>1299079</v>
      </c>
      <c r="T19" s="110">
        <f t="shared" si="6"/>
        <v>133897743</v>
      </c>
      <c r="U19" s="40">
        <f t="shared" si="7"/>
        <v>0.35182263566828753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299406395</v>
      </c>
      <c r="AA19" s="81">
        <f t="shared" si="11"/>
        <v>3299136</v>
      </c>
      <c r="AB19" s="81">
        <f t="shared" si="12"/>
        <v>302705531</v>
      </c>
      <c r="AC19" s="40">
        <f t="shared" si="13"/>
        <v>0.7953730612754878</v>
      </c>
      <c r="AD19" s="80">
        <v>70340116</v>
      </c>
      <c r="AE19" s="81">
        <v>11088545</v>
      </c>
      <c r="AF19" s="81">
        <f t="shared" si="14"/>
        <v>81428661</v>
      </c>
      <c r="AG19" s="40">
        <f t="shared" si="15"/>
        <v>0.5715850285254828</v>
      </c>
      <c r="AH19" s="40">
        <f t="shared" si="16"/>
        <v>0.6443564385763385</v>
      </c>
      <c r="AI19" s="12">
        <v>445983513</v>
      </c>
      <c r="AJ19" s="12">
        <v>445983513</v>
      </c>
      <c r="AK19" s="12">
        <v>254917499</v>
      </c>
      <c r="AL19" s="12"/>
    </row>
    <row r="20" spans="1:38" s="13" customFormat="1" ht="12.75">
      <c r="A20" s="29" t="s">
        <v>97</v>
      </c>
      <c r="B20" s="63" t="s">
        <v>570</v>
      </c>
      <c r="C20" s="39" t="s">
        <v>571</v>
      </c>
      <c r="D20" s="80">
        <v>255342810</v>
      </c>
      <c r="E20" s="81">
        <v>104059957</v>
      </c>
      <c r="F20" s="82">
        <f t="shared" si="0"/>
        <v>359402767</v>
      </c>
      <c r="G20" s="80">
        <v>202885937</v>
      </c>
      <c r="H20" s="81">
        <v>96364512</v>
      </c>
      <c r="I20" s="83">
        <f t="shared" si="1"/>
        <v>299250449</v>
      </c>
      <c r="J20" s="80">
        <v>55521311</v>
      </c>
      <c r="K20" s="81">
        <v>10470272</v>
      </c>
      <c r="L20" s="81">
        <f t="shared" si="2"/>
        <v>65991583</v>
      </c>
      <c r="M20" s="40">
        <f t="shared" si="3"/>
        <v>0.1836145657721105</v>
      </c>
      <c r="N20" s="108">
        <v>36855988</v>
      </c>
      <c r="O20" s="109">
        <v>23084444</v>
      </c>
      <c r="P20" s="110">
        <f t="shared" si="4"/>
        <v>59940432</v>
      </c>
      <c r="Q20" s="40">
        <f t="shared" si="5"/>
        <v>0.1667778812621106</v>
      </c>
      <c r="R20" s="108">
        <v>21271115</v>
      </c>
      <c r="S20" s="110">
        <v>7396849</v>
      </c>
      <c r="T20" s="110">
        <f t="shared" si="6"/>
        <v>28667964</v>
      </c>
      <c r="U20" s="40">
        <f t="shared" si="7"/>
        <v>0.09579923470724684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113648414</v>
      </c>
      <c r="AA20" s="81">
        <f t="shared" si="11"/>
        <v>40951565</v>
      </c>
      <c r="AB20" s="81">
        <f t="shared" si="12"/>
        <v>154599979</v>
      </c>
      <c r="AC20" s="40">
        <f t="shared" si="13"/>
        <v>0.5166240502449505</v>
      </c>
      <c r="AD20" s="80">
        <v>52477012</v>
      </c>
      <c r="AE20" s="81">
        <v>3617187</v>
      </c>
      <c r="AF20" s="81">
        <f t="shared" si="14"/>
        <v>56094199</v>
      </c>
      <c r="AG20" s="40">
        <f t="shared" si="15"/>
        <v>0.4461554697133795</v>
      </c>
      <c r="AH20" s="40">
        <f t="shared" si="16"/>
        <v>-0.4889317521050617</v>
      </c>
      <c r="AI20" s="12">
        <v>394849419</v>
      </c>
      <c r="AJ20" s="12">
        <v>394849419</v>
      </c>
      <c r="AK20" s="12">
        <v>176164228</v>
      </c>
      <c r="AL20" s="12"/>
    </row>
    <row r="21" spans="1:38" s="13" customFormat="1" ht="12.75">
      <c r="A21" s="29" t="s">
        <v>116</v>
      </c>
      <c r="B21" s="63" t="s">
        <v>572</v>
      </c>
      <c r="C21" s="39" t="s">
        <v>573</v>
      </c>
      <c r="D21" s="80">
        <v>793765000</v>
      </c>
      <c r="E21" s="81">
        <v>330305000</v>
      </c>
      <c r="F21" s="83">
        <f t="shared" si="0"/>
        <v>1124070000</v>
      </c>
      <c r="G21" s="80">
        <v>904509693</v>
      </c>
      <c r="H21" s="81">
        <v>375193000</v>
      </c>
      <c r="I21" s="83">
        <f t="shared" si="1"/>
        <v>1279702693</v>
      </c>
      <c r="J21" s="80">
        <v>192552313</v>
      </c>
      <c r="K21" s="81">
        <v>65500201</v>
      </c>
      <c r="L21" s="81">
        <f t="shared" si="2"/>
        <v>258052514</v>
      </c>
      <c r="M21" s="40">
        <f t="shared" si="3"/>
        <v>0.22956979013762488</v>
      </c>
      <c r="N21" s="108">
        <v>206563500</v>
      </c>
      <c r="O21" s="109">
        <v>93704904</v>
      </c>
      <c r="P21" s="110">
        <f t="shared" si="4"/>
        <v>300268404</v>
      </c>
      <c r="Q21" s="40">
        <f t="shared" si="5"/>
        <v>0.26712607221970164</v>
      </c>
      <c r="R21" s="108">
        <v>127857439</v>
      </c>
      <c r="S21" s="110">
        <v>57699957</v>
      </c>
      <c r="T21" s="110">
        <f t="shared" si="6"/>
        <v>185557396</v>
      </c>
      <c r="U21" s="40">
        <f t="shared" si="7"/>
        <v>0.14500039502534673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526973252</v>
      </c>
      <c r="AA21" s="81">
        <f t="shared" si="11"/>
        <v>216905062</v>
      </c>
      <c r="AB21" s="81">
        <f t="shared" si="12"/>
        <v>743878314</v>
      </c>
      <c r="AC21" s="40">
        <f t="shared" si="13"/>
        <v>0.5812899496648946</v>
      </c>
      <c r="AD21" s="80">
        <v>112720171</v>
      </c>
      <c r="AE21" s="81">
        <v>45097425</v>
      </c>
      <c r="AF21" s="81">
        <f t="shared" si="14"/>
        <v>157817596</v>
      </c>
      <c r="AG21" s="40">
        <f t="shared" si="15"/>
        <v>0.6291861621702343</v>
      </c>
      <c r="AH21" s="40">
        <f t="shared" si="16"/>
        <v>0.17577127457954678</v>
      </c>
      <c r="AI21" s="12">
        <v>1125003000</v>
      </c>
      <c r="AJ21" s="12">
        <v>1125003000</v>
      </c>
      <c r="AK21" s="12">
        <v>707836320</v>
      </c>
      <c r="AL21" s="12"/>
    </row>
    <row r="22" spans="1:38" s="59" customFormat="1" ht="12.75">
      <c r="A22" s="64"/>
      <c r="B22" s="65" t="s">
        <v>574</v>
      </c>
      <c r="C22" s="32"/>
      <c r="D22" s="84">
        <f>SUM(D16:D21)</f>
        <v>2271650148</v>
      </c>
      <c r="E22" s="85">
        <f>SUM(E16:E21)</f>
        <v>626085957</v>
      </c>
      <c r="F22" s="93">
        <f t="shared" si="0"/>
        <v>2897736105</v>
      </c>
      <c r="G22" s="84">
        <f>SUM(G16:G21)</f>
        <v>2241001024</v>
      </c>
      <c r="H22" s="85">
        <f>SUM(H16:H21)</f>
        <v>692539512</v>
      </c>
      <c r="I22" s="86">
        <f t="shared" si="1"/>
        <v>2933540536</v>
      </c>
      <c r="J22" s="84">
        <f>SUM(J16:J21)</f>
        <v>570628124</v>
      </c>
      <c r="K22" s="85">
        <f>SUM(K16:K21)</f>
        <v>104650429</v>
      </c>
      <c r="L22" s="85">
        <f t="shared" si="2"/>
        <v>675278553</v>
      </c>
      <c r="M22" s="44">
        <f t="shared" si="3"/>
        <v>0.23303659426916656</v>
      </c>
      <c r="N22" s="114">
        <f>SUM(N16:N21)</f>
        <v>527634916</v>
      </c>
      <c r="O22" s="115">
        <f>SUM(O16:O21)</f>
        <v>143297246</v>
      </c>
      <c r="P22" s="116">
        <f t="shared" si="4"/>
        <v>670932162</v>
      </c>
      <c r="Q22" s="44">
        <f t="shared" si="5"/>
        <v>0.23153666782917764</v>
      </c>
      <c r="R22" s="114">
        <f>SUM(R16:R21)</f>
        <v>519842081</v>
      </c>
      <c r="S22" s="116">
        <f>SUM(S16:S21)</f>
        <v>93830455</v>
      </c>
      <c r="T22" s="116">
        <f t="shared" si="6"/>
        <v>613672536</v>
      </c>
      <c r="U22" s="44">
        <f t="shared" si="7"/>
        <v>0.20919176962755287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1618105121</v>
      </c>
      <c r="AA22" s="85">
        <f t="shared" si="11"/>
        <v>341778130</v>
      </c>
      <c r="AB22" s="85">
        <f t="shared" si="12"/>
        <v>1959883251</v>
      </c>
      <c r="AC22" s="44">
        <f t="shared" si="13"/>
        <v>0.6680948249900032</v>
      </c>
      <c r="AD22" s="84">
        <f>SUM(AD16:AD21)</f>
        <v>426588705</v>
      </c>
      <c r="AE22" s="85">
        <f>SUM(AE16:AE21)</f>
        <v>80241312</v>
      </c>
      <c r="AF22" s="85">
        <f t="shared" si="14"/>
        <v>506830017</v>
      </c>
      <c r="AG22" s="44">
        <f t="shared" si="15"/>
        <v>0.6185062621831023</v>
      </c>
      <c r="AH22" s="44">
        <f t="shared" si="16"/>
        <v>0.21080542867688923</v>
      </c>
      <c r="AI22" s="66">
        <f>SUM(AI16:AI21)</f>
        <v>2808280133</v>
      </c>
      <c r="AJ22" s="66">
        <f>SUM(AJ16:AJ21)</f>
        <v>2850215126</v>
      </c>
      <c r="AK22" s="66">
        <f>SUM(AK16:AK21)</f>
        <v>1762875904</v>
      </c>
      <c r="AL22" s="66"/>
    </row>
    <row r="23" spans="1:38" s="13" customFormat="1" ht="12.75">
      <c r="A23" s="29" t="s">
        <v>97</v>
      </c>
      <c r="B23" s="63" t="s">
        <v>575</v>
      </c>
      <c r="C23" s="39" t="s">
        <v>576</v>
      </c>
      <c r="D23" s="80">
        <v>315572926</v>
      </c>
      <c r="E23" s="81">
        <v>92605750</v>
      </c>
      <c r="F23" s="82">
        <f t="shared" si="0"/>
        <v>408178676</v>
      </c>
      <c r="G23" s="80">
        <v>317896587</v>
      </c>
      <c r="H23" s="81">
        <v>53110700</v>
      </c>
      <c r="I23" s="83">
        <f t="shared" si="1"/>
        <v>371007287</v>
      </c>
      <c r="J23" s="80">
        <v>129338541</v>
      </c>
      <c r="K23" s="81">
        <v>3647428</v>
      </c>
      <c r="L23" s="81">
        <f t="shared" si="2"/>
        <v>132985969</v>
      </c>
      <c r="M23" s="40">
        <f t="shared" si="3"/>
        <v>0.32580332295457787</v>
      </c>
      <c r="N23" s="108">
        <v>66017610</v>
      </c>
      <c r="O23" s="109">
        <v>8578352</v>
      </c>
      <c r="P23" s="110">
        <f t="shared" si="4"/>
        <v>74595962</v>
      </c>
      <c r="Q23" s="40">
        <f t="shared" si="5"/>
        <v>0.18275320683337215</v>
      </c>
      <c r="R23" s="108">
        <v>63581311</v>
      </c>
      <c r="S23" s="110">
        <v>2482316</v>
      </c>
      <c r="T23" s="110">
        <f t="shared" si="6"/>
        <v>66063627</v>
      </c>
      <c r="U23" s="40">
        <f t="shared" si="7"/>
        <v>0.17806557799496806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258937462</v>
      </c>
      <c r="AA23" s="81">
        <f t="shared" si="11"/>
        <v>14708096</v>
      </c>
      <c r="AB23" s="81">
        <f t="shared" si="12"/>
        <v>273645558</v>
      </c>
      <c r="AC23" s="40">
        <f t="shared" si="13"/>
        <v>0.7375746180424753</v>
      </c>
      <c r="AD23" s="80">
        <v>52938106</v>
      </c>
      <c r="AE23" s="81">
        <v>6606918</v>
      </c>
      <c r="AF23" s="81">
        <f t="shared" si="14"/>
        <v>59545024</v>
      </c>
      <c r="AG23" s="40">
        <f t="shared" si="15"/>
        <v>0.7486881208305404</v>
      </c>
      <c r="AH23" s="40">
        <f t="shared" si="16"/>
        <v>0.10947351368940583</v>
      </c>
      <c r="AI23" s="12">
        <v>269904524</v>
      </c>
      <c r="AJ23" s="12">
        <v>302229816</v>
      </c>
      <c r="AK23" s="12">
        <v>226275873</v>
      </c>
      <c r="AL23" s="12"/>
    </row>
    <row r="24" spans="1:38" s="13" customFormat="1" ht="12.75">
      <c r="A24" s="29" t="s">
        <v>97</v>
      </c>
      <c r="B24" s="63" t="s">
        <v>577</v>
      </c>
      <c r="C24" s="39" t="s">
        <v>578</v>
      </c>
      <c r="D24" s="80">
        <v>150308086</v>
      </c>
      <c r="E24" s="81">
        <v>36622000</v>
      </c>
      <c r="F24" s="82">
        <f t="shared" si="0"/>
        <v>186930086</v>
      </c>
      <c r="G24" s="80">
        <v>150308086</v>
      </c>
      <c r="H24" s="81">
        <v>36622000</v>
      </c>
      <c r="I24" s="83">
        <f t="shared" si="1"/>
        <v>186930086</v>
      </c>
      <c r="J24" s="80">
        <v>31332559</v>
      </c>
      <c r="K24" s="81">
        <v>7502479</v>
      </c>
      <c r="L24" s="81">
        <f t="shared" si="2"/>
        <v>38835038</v>
      </c>
      <c r="M24" s="40">
        <f t="shared" si="3"/>
        <v>0.2077516724621846</v>
      </c>
      <c r="N24" s="108">
        <v>21860382</v>
      </c>
      <c r="O24" s="109">
        <v>4941452</v>
      </c>
      <c r="P24" s="110">
        <f t="shared" si="4"/>
        <v>26801834</v>
      </c>
      <c r="Q24" s="40">
        <f t="shared" si="5"/>
        <v>0.1433789208228364</v>
      </c>
      <c r="R24" s="108">
        <v>45749830</v>
      </c>
      <c r="S24" s="110">
        <v>2323806</v>
      </c>
      <c r="T24" s="110">
        <f t="shared" si="6"/>
        <v>48073636</v>
      </c>
      <c r="U24" s="40">
        <f t="shared" si="7"/>
        <v>0.25717441760552123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98942771</v>
      </c>
      <c r="AA24" s="81">
        <f t="shared" si="11"/>
        <v>14767737</v>
      </c>
      <c r="AB24" s="81">
        <f t="shared" si="12"/>
        <v>113710508</v>
      </c>
      <c r="AC24" s="40">
        <f t="shared" si="13"/>
        <v>0.6083050108905422</v>
      </c>
      <c r="AD24" s="80">
        <v>40140871</v>
      </c>
      <c r="AE24" s="81">
        <v>3288107</v>
      </c>
      <c r="AF24" s="81">
        <f t="shared" si="14"/>
        <v>43428978</v>
      </c>
      <c r="AG24" s="40">
        <f t="shared" si="15"/>
        <v>0.8013513250154263</v>
      </c>
      <c r="AH24" s="40">
        <f t="shared" si="16"/>
        <v>0.10694836060843982</v>
      </c>
      <c r="AI24" s="12">
        <v>141423540</v>
      </c>
      <c r="AJ24" s="12">
        <v>148805060</v>
      </c>
      <c r="AK24" s="12">
        <v>119245132</v>
      </c>
      <c r="AL24" s="12"/>
    </row>
    <row r="25" spans="1:38" s="13" customFormat="1" ht="12.75">
      <c r="A25" s="29" t="s">
        <v>97</v>
      </c>
      <c r="B25" s="63" t="s">
        <v>579</v>
      </c>
      <c r="C25" s="39" t="s">
        <v>580</v>
      </c>
      <c r="D25" s="80">
        <v>202431848</v>
      </c>
      <c r="E25" s="81">
        <v>72704000</v>
      </c>
      <c r="F25" s="82">
        <f t="shared" si="0"/>
        <v>275135848</v>
      </c>
      <c r="G25" s="80">
        <v>202431848</v>
      </c>
      <c r="H25" s="81">
        <v>72704000</v>
      </c>
      <c r="I25" s="83">
        <f t="shared" si="1"/>
        <v>275135848</v>
      </c>
      <c r="J25" s="80">
        <v>43131836</v>
      </c>
      <c r="K25" s="81">
        <v>904315</v>
      </c>
      <c r="L25" s="81">
        <f t="shared" si="2"/>
        <v>44036151</v>
      </c>
      <c r="M25" s="40">
        <f t="shared" si="3"/>
        <v>0.16005239346346464</v>
      </c>
      <c r="N25" s="108">
        <v>11393827</v>
      </c>
      <c r="O25" s="109">
        <v>506632</v>
      </c>
      <c r="P25" s="110">
        <f t="shared" si="4"/>
        <v>11900459</v>
      </c>
      <c r="Q25" s="40">
        <f t="shared" si="5"/>
        <v>0.04325302968154117</v>
      </c>
      <c r="R25" s="108">
        <v>2056850</v>
      </c>
      <c r="S25" s="110">
        <v>690374</v>
      </c>
      <c r="T25" s="110">
        <f t="shared" si="6"/>
        <v>2747224</v>
      </c>
      <c r="U25" s="40">
        <f t="shared" si="7"/>
        <v>0.00998497295052588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56582513</v>
      </c>
      <c r="AA25" s="81">
        <f t="shared" si="11"/>
        <v>2101321</v>
      </c>
      <c r="AB25" s="81">
        <f t="shared" si="12"/>
        <v>58683834</v>
      </c>
      <c r="AC25" s="40">
        <f t="shared" si="13"/>
        <v>0.2132903960955317</v>
      </c>
      <c r="AD25" s="80">
        <v>27005003</v>
      </c>
      <c r="AE25" s="81">
        <v>596784</v>
      </c>
      <c r="AF25" s="81">
        <f t="shared" si="14"/>
        <v>27601787</v>
      </c>
      <c r="AG25" s="40">
        <f t="shared" si="15"/>
        <v>0.48678881768993676</v>
      </c>
      <c r="AH25" s="40">
        <f t="shared" si="16"/>
        <v>-0.90046934280016</v>
      </c>
      <c r="AI25" s="12">
        <v>191458186</v>
      </c>
      <c r="AJ25" s="12">
        <v>191458186</v>
      </c>
      <c r="AK25" s="12">
        <v>93199704</v>
      </c>
      <c r="AL25" s="12"/>
    </row>
    <row r="26" spans="1:38" s="13" customFormat="1" ht="12.75">
      <c r="A26" s="29" t="s">
        <v>97</v>
      </c>
      <c r="B26" s="63" t="s">
        <v>581</v>
      </c>
      <c r="C26" s="39" t="s">
        <v>582</v>
      </c>
      <c r="D26" s="80">
        <v>194091735</v>
      </c>
      <c r="E26" s="81">
        <v>20267000</v>
      </c>
      <c r="F26" s="82">
        <f t="shared" si="0"/>
        <v>214358735</v>
      </c>
      <c r="G26" s="80">
        <v>194091735</v>
      </c>
      <c r="H26" s="81">
        <v>20267000</v>
      </c>
      <c r="I26" s="83">
        <f t="shared" si="1"/>
        <v>214358735</v>
      </c>
      <c r="J26" s="80">
        <v>50099763</v>
      </c>
      <c r="K26" s="81">
        <v>3309377</v>
      </c>
      <c r="L26" s="81">
        <f t="shared" si="2"/>
        <v>53409140</v>
      </c>
      <c r="M26" s="40">
        <f t="shared" si="3"/>
        <v>0.2491577495080851</v>
      </c>
      <c r="N26" s="108">
        <v>45278296</v>
      </c>
      <c r="O26" s="109">
        <v>6070748</v>
      </c>
      <c r="P26" s="110">
        <f t="shared" si="4"/>
        <v>51349044</v>
      </c>
      <c r="Q26" s="40">
        <f t="shared" si="5"/>
        <v>0.23954724308295625</v>
      </c>
      <c r="R26" s="108">
        <v>23092369</v>
      </c>
      <c r="S26" s="110">
        <v>822020</v>
      </c>
      <c r="T26" s="110">
        <f t="shared" si="6"/>
        <v>23914389</v>
      </c>
      <c r="U26" s="40">
        <f t="shared" si="7"/>
        <v>0.11156246560234646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118470428</v>
      </c>
      <c r="AA26" s="81">
        <f t="shared" si="11"/>
        <v>10202145</v>
      </c>
      <c r="AB26" s="81">
        <f t="shared" si="12"/>
        <v>128672573</v>
      </c>
      <c r="AC26" s="40">
        <f t="shared" si="13"/>
        <v>0.6002674581933878</v>
      </c>
      <c r="AD26" s="80">
        <v>43461209</v>
      </c>
      <c r="AE26" s="81">
        <v>6930581</v>
      </c>
      <c r="AF26" s="81">
        <f t="shared" si="14"/>
        <v>50391790</v>
      </c>
      <c r="AG26" s="40">
        <f t="shared" si="15"/>
        <v>0.8076528023434546</v>
      </c>
      <c r="AH26" s="40">
        <f t="shared" si="16"/>
        <v>-0.525430848953768</v>
      </c>
      <c r="AI26" s="12">
        <v>217395386</v>
      </c>
      <c r="AJ26" s="12">
        <v>186930870</v>
      </c>
      <c r="AK26" s="12">
        <v>150975241</v>
      </c>
      <c r="AL26" s="12"/>
    </row>
    <row r="27" spans="1:38" s="13" customFormat="1" ht="12.75">
      <c r="A27" s="29" t="s">
        <v>97</v>
      </c>
      <c r="B27" s="63" t="s">
        <v>583</v>
      </c>
      <c r="C27" s="39" t="s">
        <v>584</v>
      </c>
      <c r="D27" s="80">
        <v>151855000</v>
      </c>
      <c r="E27" s="81">
        <v>79839000</v>
      </c>
      <c r="F27" s="82">
        <f t="shared" si="0"/>
        <v>231694000</v>
      </c>
      <c r="G27" s="80">
        <v>151855000</v>
      </c>
      <c r="H27" s="81">
        <v>79839000</v>
      </c>
      <c r="I27" s="83">
        <f t="shared" si="1"/>
        <v>231694000</v>
      </c>
      <c r="J27" s="80">
        <v>27671889</v>
      </c>
      <c r="K27" s="81">
        <v>10927690</v>
      </c>
      <c r="L27" s="81">
        <f t="shared" si="2"/>
        <v>38599579</v>
      </c>
      <c r="M27" s="40">
        <f t="shared" si="3"/>
        <v>0.1665972316935268</v>
      </c>
      <c r="N27" s="108">
        <v>10411230</v>
      </c>
      <c r="O27" s="109">
        <v>11178788</v>
      </c>
      <c r="P27" s="110">
        <f t="shared" si="4"/>
        <v>21590018</v>
      </c>
      <c r="Q27" s="40">
        <f t="shared" si="5"/>
        <v>0.09318332801022038</v>
      </c>
      <c r="R27" s="108">
        <v>15252683</v>
      </c>
      <c r="S27" s="110">
        <v>3861414</v>
      </c>
      <c r="T27" s="110">
        <f t="shared" si="6"/>
        <v>19114097</v>
      </c>
      <c r="U27" s="40">
        <f t="shared" si="7"/>
        <v>0.08249716004730377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53335802</v>
      </c>
      <c r="AA27" s="81">
        <f t="shared" si="11"/>
        <v>25967892</v>
      </c>
      <c r="AB27" s="81">
        <f t="shared" si="12"/>
        <v>79303694</v>
      </c>
      <c r="AC27" s="40">
        <f t="shared" si="13"/>
        <v>0.342277719751051</v>
      </c>
      <c r="AD27" s="80">
        <v>30337067</v>
      </c>
      <c r="AE27" s="81">
        <v>10244081</v>
      </c>
      <c r="AF27" s="81">
        <f t="shared" si="14"/>
        <v>40581148</v>
      </c>
      <c r="AG27" s="40">
        <f t="shared" si="15"/>
        <v>0.7281397174132486</v>
      </c>
      <c r="AH27" s="40">
        <f t="shared" si="16"/>
        <v>-0.5289907274185541</v>
      </c>
      <c r="AI27" s="12">
        <v>167511604</v>
      </c>
      <c r="AJ27" s="12">
        <v>167511604</v>
      </c>
      <c r="AK27" s="12">
        <v>121971852</v>
      </c>
      <c r="AL27" s="12"/>
    </row>
    <row r="28" spans="1:38" s="13" customFormat="1" ht="12.75">
      <c r="A28" s="29" t="s">
        <v>116</v>
      </c>
      <c r="B28" s="63" t="s">
        <v>585</v>
      </c>
      <c r="C28" s="39" t="s">
        <v>586</v>
      </c>
      <c r="D28" s="80">
        <v>309663939</v>
      </c>
      <c r="E28" s="81">
        <v>192786000</v>
      </c>
      <c r="F28" s="82">
        <f t="shared" si="0"/>
        <v>502449939</v>
      </c>
      <c r="G28" s="80">
        <v>309663939</v>
      </c>
      <c r="H28" s="81">
        <v>192786000</v>
      </c>
      <c r="I28" s="83">
        <f t="shared" si="1"/>
        <v>502449939</v>
      </c>
      <c r="J28" s="80">
        <v>84914440</v>
      </c>
      <c r="K28" s="81">
        <v>32789888</v>
      </c>
      <c r="L28" s="81">
        <f t="shared" si="2"/>
        <v>117704328</v>
      </c>
      <c r="M28" s="40">
        <f t="shared" si="3"/>
        <v>0.23426080662734441</v>
      </c>
      <c r="N28" s="108">
        <v>108362556</v>
      </c>
      <c r="O28" s="109">
        <v>64922290</v>
      </c>
      <c r="P28" s="110">
        <f t="shared" si="4"/>
        <v>173284846</v>
      </c>
      <c r="Q28" s="40">
        <f t="shared" si="5"/>
        <v>0.3448798229429181</v>
      </c>
      <c r="R28" s="108">
        <v>4684680</v>
      </c>
      <c r="S28" s="110">
        <v>16003208</v>
      </c>
      <c r="T28" s="110">
        <f t="shared" si="6"/>
        <v>20687888</v>
      </c>
      <c r="U28" s="40">
        <f t="shared" si="7"/>
        <v>0.04117402828463673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197961676</v>
      </c>
      <c r="AA28" s="81">
        <f t="shared" si="11"/>
        <v>113715386</v>
      </c>
      <c r="AB28" s="81">
        <f t="shared" si="12"/>
        <v>311677062</v>
      </c>
      <c r="AC28" s="40">
        <f t="shared" si="13"/>
        <v>0.6203146578548993</v>
      </c>
      <c r="AD28" s="80">
        <v>90295974</v>
      </c>
      <c r="AE28" s="81">
        <v>31890526</v>
      </c>
      <c r="AF28" s="81">
        <f t="shared" si="14"/>
        <v>122186500</v>
      </c>
      <c r="AG28" s="40">
        <f t="shared" si="15"/>
        <v>0.42746457906545415</v>
      </c>
      <c r="AH28" s="40">
        <f t="shared" si="16"/>
        <v>-0.8306859759466062</v>
      </c>
      <c r="AI28" s="12">
        <v>1353521600</v>
      </c>
      <c r="AJ28" s="12">
        <v>1353521600</v>
      </c>
      <c r="AK28" s="12">
        <v>578582541</v>
      </c>
      <c r="AL28" s="12"/>
    </row>
    <row r="29" spans="1:38" s="59" customFormat="1" ht="12.75">
      <c r="A29" s="64"/>
      <c r="B29" s="65" t="s">
        <v>587</v>
      </c>
      <c r="C29" s="32"/>
      <c r="D29" s="84">
        <f>SUM(D23:D28)</f>
        <v>1323923534</v>
      </c>
      <c r="E29" s="85">
        <f>SUM(E23:E28)</f>
        <v>494823750</v>
      </c>
      <c r="F29" s="93">
        <f t="shared" si="0"/>
        <v>1818747284</v>
      </c>
      <c r="G29" s="84">
        <f>SUM(G23:G28)</f>
        <v>1326247195</v>
      </c>
      <c r="H29" s="85">
        <f>SUM(H23:H28)</f>
        <v>455328700</v>
      </c>
      <c r="I29" s="86">
        <f t="shared" si="1"/>
        <v>1781575895</v>
      </c>
      <c r="J29" s="84">
        <f>SUM(J23:J28)</f>
        <v>366489028</v>
      </c>
      <c r="K29" s="85">
        <f>SUM(K23:K28)</f>
        <v>59081177</v>
      </c>
      <c r="L29" s="85">
        <f t="shared" si="2"/>
        <v>425570205</v>
      </c>
      <c r="M29" s="44">
        <f t="shared" si="3"/>
        <v>0.23399084014797078</v>
      </c>
      <c r="N29" s="114">
        <f>SUM(N23:N28)</f>
        <v>263323901</v>
      </c>
      <c r="O29" s="115">
        <f>SUM(O23:O28)</f>
        <v>96198262</v>
      </c>
      <c r="P29" s="116">
        <f t="shared" si="4"/>
        <v>359522163</v>
      </c>
      <c r="Q29" s="44">
        <f t="shared" si="5"/>
        <v>0.19767571127820308</v>
      </c>
      <c r="R29" s="114">
        <f>SUM(R23:R28)</f>
        <v>154417723</v>
      </c>
      <c r="S29" s="116">
        <f>SUM(S23:S28)</f>
        <v>26183138</v>
      </c>
      <c r="T29" s="116">
        <f t="shared" si="6"/>
        <v>180600861</v>
      </c>
      <c r="U29" s="44">
        <f t="shared" si="7"/>
        <v>0.1013714102816821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784230652</v>
      </c>
      <c r="AA29" s="85">
        <f t="shared" si="11"/>
        <v>181462577</v>
      </c>
      <c r="AB29" s="85">
        <f t="shared" si="12"/>
        <v>965693229</v>
      </c>
      <c r="AC29" s="44">
        <f t="shared" si="13"/>
        <v>0.5420443954760625</v>
      </c>
      <c r="AD29" s="84">
        <f>SUM(AD23:AD28)</f>
        <v>284178230</v>
      </c>
      <c r="AE29" s="85">
        <f>SUM(AE23:AE28)</f>
        <v>59556997</v>
      </c>
      <c r="AF29" s="85">
        <f t="shared" si="14"/>
        <v>343735227</v>
      </c>
      <c r="AG29" s="44">
        <f t="shared" si="15"/>
        <v>0.5489359168641312</v>
      </c>
      <c r="AH29" s="44">
        <f t="shared" si="16"/>
        <v>-0.47459309720385456</v>
      </c>
      <c r="AI29" s="66">
        <f>SUM(AI23:AI28)</f>
        <v>2341214840</v>
      </c>
      <c r="AJ29" s="66">
        <f>SUM(AJ23:AJ28)</f>
        <v>2350457136</v>
      </c>
      <c r="AK29" s="66">
        <f>SUM(AK23:AK28)</f>
        <v>1290250343</v>
      </c>
      <c r="AL29" s="66"/>
    </row>
    <row r="30" spans="1:38" s="13" customFormat="1" ht="12.75">
      <c r="A30" s="29" t="s">
        <v>97</v>
      </c>
      <c r="B30" s="63" t="s">
        <v>588</v>
      </c>
      <c r="C30" s="39" t="s">
        <v>589</v>
      </c>
      <c r="D30" s="80">
        <v>119058350</v>
      </c>
      <c r="E30" s="81">
        <v>35483000</v>
      </c>
      <c r="F30" s="83">
        <f t="shared" si="0"/>
        <v>154541350</v>
      </c>
      <c r="G30" s="80">
        <v>137374558</v>
      </c>
      <c r="H30" s="81">
        <v>46372000</v>
      </c>
      <c r="I30" s="83">
        <f t="shared" si="1"/>
        <v>183746558</v>
      </c>
      <c r="J30" s="80">
        <v>56071614</v>
      </c>
      <c r="K30" s="81">
        <v>14021200</v>
      </c>
      <c r="L30" s="81">
        <f t="shared" si="2"/>
        <v>70092814</v>
      </c>
      <c r="M30" s="40">
        <f t="shared" si="3"/>
        <v>0.45355378350195596</v>
      </c>
      <c r="N30" s="108">
        <v>47691869</v>
      </c>
      <c r="O30" s="109">
        <v>9863402</v>
      </c>
      <c r="P30" s="110">
        <f t="shared" si="4"/>
        <v>57555271</v>
      </c>
      <c r="Q30" s="40">
        <f t="shared" si="5"/>
        <v>0.37242635061748847</v>
      </c>
      <c r="R30" s="108">
        <v>39938887</v>
      </c>
      <c r="S30" s="110">
        <v>9167914</v>
      </c>
      <c r="T30" s="110">
        <f t="shared" si="6"/>
        <v>49106801</v>
      </c>
      <c r="U30" s="40">
        <f t="shared" si="7"/>
        <v>0.267252902772742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143702370</v>
      </c>
      <c r="AA30" s="81">
        <f t="shared" si="11"/>
        <v>33052516</v>
      </c>
      <c r="AB30" s="81">
        <f t="shared" si="12"/>
        <v>176754886</v>
      </c>
      <c r="AC30" s="40">
        <f t="shared" si="13"/>
        <v>0.9619493715904055</v>
      </c>
      <c r="AD30" s="80">
        <v>28446322</v>
      </c>
      <c r="AE30" s="81">
        <v>5296028</v>
      </c>
      <c r="AF30" s="81">
        <f t="shared" si="14"/>
        <v>33742350</v>
      </c>
      <c r="AG30" s="40">
        <f t="shared" si="15"/>
        <v>0.8559142502658681</v>
      </c>
      <c r="AH30" s="40">
        <f t="shared" si="16"/>
        <v>0.4553462043989229</v>
      </c>
      <c r="AI30" s="12">
        <v>214633316</v>
      </c>
      <c r="AJ30" s="12">
        <v>174379736</v>
      </c>
      <c r="AK30" s="12">
        <v>149254101</v>
      </c>
      <c r="AL30" s="12"/>
    </row>
    <row r="31" spans="1:38" s="13" customFormat="1" ht="12.75">
      <c r="A31" s="29" t="s">
        <v>97</v>
      </c>
      <c r="B31" s="63" t="s">
        <v>91</v>
      </c>
      <c r="C31" s="39" t="s">
        <v>92</v>
      </c>
      <c r="D31" s="80">
        <v>960954157</v>
      </c>
      <c r="E31" s="81">
        <v>126144997</v>
      </c>
      <c r="F31" s="82">
        <f t="shared" si="0"/>
        <v>1087099154</v>
      </c>
      <c r="G31" s="80">
        <v>1007268136</v>
      </c>
      <c r="H31" s="81">
        <v>208533167</v>
      </c>
      <c r="I31" s="83">
        <f t="shared" si="1"/>
        <v>1215801303</v>
      </c>
      <c r="J31" s="80">
        <v>290507055</v>
      </c>
      <c r="K31" s="81">
        <v>8748250</v>
      </c>
      <c r="L31" s="81">
        <f t="shared" si="2"/>
        <v>299255305</v>
      </c>
      <c r="M31" s="40">
        <f t="shared" si="3"/>
        <v>0.2752787580588992</v>
      </c>
      <c r="N31" s="108">
        <v>204574218</v>
      </c>
      <c r="O31" s="109">
        <v>30696998</v>
      </c>
      <c r="P31" s="110">
        <f t="shared" si="4"/>
        <v>235271216</v>
      </c>
      <c r="Q31" s="40">
        <f t="shared" si="5"/>
        <v>0.2164211195771016</v>
      </c>
      <c r="R31" s="108">
        <v>203218075</v>
      </c>
      <c r="S31" s="110">
        <v>17587339</v>
      </c>
      <c r="T31" s="110">
        <f t="shared" si="6"/>
        <v>220805414</v>
      </c>
      <c r="U31" s="40">
        <f t="shared" si="7"/>
        <v>0.18161307563592896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698299348</v>
      </c>
      <c r="AA31" s="81">
        <f t="shared" si="11"/>
        <v>57032587</v>
      </c>
      <c r="AB31" s="81">
        <f t="shared" si="12"/>
        <v>755331935</v>
      </c>
      <c r="AC31" s="40">
        <f t="shared" si="13"/>
        <v>0.6212626464013585</v>
      </c>
      <c r="AD31" s="80">
        <v>217869969</v>
      </c>
      <c r="AE31" s="81">
        <v>8379438</v>
      </c>
      <c r="AF31" s="81">
        <f t="shared" si="14"/>
        <v>226249407</v>
      </c>
      <c r="AG31" s="40">
        <f t="shared" si="15"/>
        <v>0.683361218503687</v>
      </c>
      <c r="AH31" s="40">
        <f t="shared" si="16"/>
        <v>-0.024061910579946888</v>
      </c>
      <c r="AI31" s="12">
        <v>1116805681</v>
      </c>
      <c r="AJ31" s="12">
        <v>1116805681</v>
      </c>
      <c r="AK31" s="12">
        <v>763181691</v>
      </c>
      <c r="AL31" s="12"/>
    </row>
    <row r="32" spans="1:38" s="13" customFormat="1" ht="12.75">
      <c r="A32" s="29" t="s">
        <v>97</v>
      </c>
      <c r="B32" s="63" t="s">
        <v>57</v>
      </c>
      <c r="C32" s="39" t="s">
        <v>58</v>
      </c>
      <c r="D32" s="80">
        <v>1918736236</v>
      </c>
      <c r="E32" s="81">
        <v>148335000</v>
      </c>
      <c r="F32" s="82">
        <f t="shared" si="0"/>
        <v>2067071236</v>
      </c>
      <c r="G32" s="80">
        <v>1918736236</v>
      </c>
      <c r="H32" s="81">
        <v>148335000</v>
      </c>
      <c r="I32" s="83">
        <f t="shared" si="1"/>
        <v>2067071236</v>
      </c>
      <c r="J32" s="80">
        <v>530230940</v>
      </c>
      <c r="K32" s="81">
        <v>266928</v>
      </c>
      <c r="L32" s="81">
        <f t="shared" si="2"/>
        <v>530497868</v>
      </c>
      <c r="M32" s="40">
        <f t="shared" si="3"/>
        <v>0.2566422766476927</v>
      </c>
      <c r="N32" s="108">
        <v>490144970</v>
      </c>
      <c r="O32" s="109">
        <v>10706367</v>
      </c>
      <c r="P32" s="110">
        <f t="shared" si="4"/>
        <v>500851337</v>
      </c>
      <c r="Q32" s="40">
        <f t="shared" si="5"/>
        <v>0.24229998863957874</v>
      </c>
      <c r="R32" s="108">
        <v>460764089</v>
      </c>
      <c r="S32" s="110">
        <v>6873564</v>
      </c>
      <c r="T32" s="110">
        <f t="shared" si="6"/>
        <v>467637653</v>
      </c>
      <c r="U32" s="40">
        <f t="shared" si="7"/>
        <v>0.22623199667996347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1481139999</v>
      </c>
      <c r="AA32" s="81">
        <f t="shared" si="11"/>
        <v>17846859</v>
      </c>
      <c r="AB32" s="81">
        <f t="shared" si="12"/>
        <v>1498986858</v>
      </c>
      <c r="AC32" s="40">
        <f t="shared" si="13"/>
        <v>0.7251742619672349</v>
      </c>
      <c r="AD32" s="80">
        <v>442596013</v>
      </c>
      <c r="AE32" s="81">
        <v>10263511</v>
      </c>
      <c r="AF32" s="81">
        <f t="shared" si="14"/>
        <v>452859524</v>
      </c>
      <c r="AG32" s="40">
        <f t="shared" si="15"/>
        <v>0.7251050894521405</v>
      </c>
      <c r="AH32" s="40">
        <f t="shared" si="16"/>
        <v>0.03263292084368308</v>
      </c>
      <c r="AI32" s="12">
        <v>2068970910</v>
      </c>
      <c r="AJ32" s="12">
        <v>2080984300</v>
      </c>
      <c r="AK32" s="12">
        <v>1508932307</v>
      </c>
      <c r="AL32" s="12"/>
    </row>
    <row r="33" spans="1:38" s="13" customFormat="1" ht="12.75">
      <c r="A33" s="29" t="s">
        <v>97</v>
      </c>
      <c r="B33" s="63" t="s">
        <v>590</v>
      </c>
      <c r="C33" s="39" t="s">
        <v>591</v>
      </c>
      <c r="D33" s="80">
        <v>503786497</v>
      </c>
      <c r="E33" s="81">
        <v>47031452</v>
      </c>
      <c r="F33" s="82">
        <f t="shared" si="0"/>
        <v>550817949</v>
      </c>
      <c r="G33" s="80">
        <v>503786497</v>
      </c>
      <c r="H33" s="81">
        <v>47031452</v>
      </c>
      <c r="I33" s="83">
        <f t="shared" si="1"/>
        <v>550817949</v>
      </c>
      <c r="J33" s="80">
        <v>78985962</v>
      </c>
      <c r="K33" s="81">
        <v>2293608</v>
      </c>
      <c r="L33" s="81">
        <f t="shared" si="2"/>
        <v>81279570</v>
      </c>
      <c r="M33" s="40">
        <f t="shared" si="3"/>
        <v>0.14756158572457848</v>
      </c>
      <c r="N33" s="108">
        <v>70099955</v>
      </c>
      <c r="O33" s="109">
        <v>8208582</v>
      </c>
      <c r="P33" s="110">
        <f t="shared" si="4"/>
        <v>78308537</v>
      </c>
      <c r="Q33" s="40">
        <f t="shared" si="5"/>
        <v>0.14216772917833875</v>
      </c>
      <c r="R33" s="108">
        <v>69645253</v>
      </c>
      <c r="S33" s="110">
        <v>8600079</v>
      </c>
      <c r="T33" s="110">
        <f t="shared" si="6"/>
        <v>78245332</v>
      </c>
      <c r="U33" s="40">
        <f t="shared" si="7"/>
        <v>0.1420529816467546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218731170</v>
      </c>
      <c r="AA33" s="81">
        <f t="shared" si="11"/>
        <v>19102269</v>
      </c>
      <c r="AB33" s="81">
        <f t="shared" si="12"/>
        <v>237833439</v>
      </c>
      <c r="AC33" s="40">
        <f t="shared" si="13"/>
        <v>0.4317822965496718</v>
      </c>
      <c r="AD33" s="80">
        <v>60111618</v>
      </c>
      <c r="AE33" s="81">
        <v>3219033</v>
      </c>
      <c r="AF33" s="81">
        <f t="shared" si="14"/>
        <v>63330651</v>
      </c>
      <c r="AG33" s="40">
        <f t="shared" si="15"/>
        <v>0.6041382001549684</v>
      </c>
      <c r="AH33" s="40">
        <f t="shared" si="16"/>
        <v>0.23550493741174394</v>
      </c>
      <c r="AI33" s="12">
        <v>374527800</v>
      </c>
      <c r="AJ33" s="12">
        <v>374527800</v>
      </c>
      <c r="AK33" s="12">
        <v>226266551</v>
      </c>
      <c r="AL33" s="12"/>
    </row>
    <row r="34" spans="1:38" s="13" customFormat="1" ht="12.75">
      <c r="A34" s="29" t="s">
        <v>116</v>
      </c>
      <c r="B34" s="63" t="s">
        <v>592</v>
      </c>
      <c r="C34" s="39" t="s">
        <v>593</v>
      </c>
      <c r="D34" s="80">
        <v>174712000</v>
      </c>
      <c r="E34" s="81">
        <v>14094250</v>
      </c>
      <c r="F34" s="82">
        <f t="shared" si="0"/>
        <v>188806250</v>
      </c>
      <c r="G34" s="80">
        <v>171812000</v>
      </c>
      <c r="H34" s="81">
        <v>22151004</v>
      </c>
      <c r="I34" s="83">
        <f t="shared" si="1"/>
        <v>193963004</v>
      </c>
      <c r="J34" s="80">
        <v>68405726</v>
      </c>
      <c r="K34" s="81">
        <v>105801</v>
      </c>
      <c r="L34" s="81">
        <f t="shared" si="2"/>
        <v>68511527</v>
      </c>
      <c r="M34" s="40">
        <f t="shared" si="3"/>
        <v>0.3628668383594293</v>
      </c>
      <c r="N34" s="108">
        <v>52851757</v>
      </c>
      <c r="O34" s="109">
        <v>122338</v>
      </c>
      <c r="P34" s="110">
        <f t="shared" si="4"/>
        <v>52974095</v>
      </c>
      <c r="Q34" s="40">
        <f t="shared" si="5"/>
        <v>0.2805738422324473</v>
      </c>
      <c r="R34" s="108">
        <v>43048719</v>
      </c>
      <c r="S34" s="110">
        <v>1223708</v>
      </c>
      <c r="T34" s="110">
        <f t="shared" si="6"/>
        <v>44272427</v>
      </c>
      <c r="U34" s="40">
        <f t="shared" si="7"/>
        <v>0.22825191447333945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164306202</v>
      </c>
      <c r="AA34" s="81">
        <f t="shared" si="11"/>
        <v>1451847</v>
      </c>
      <c r="AB34" s="81">
        <f t="shared" si="12"/>
        <v>165758049</v>
      </c>
      <c r="AC34" s="40">
        <f t="shared" si="13"/>
        <v>0.854585903402486</v>
      </c>
      <c r="AD34" s="80">
        <v>41723438</v>
      </c>
      <c r="AE34" s="81">
        <v>108410</v>
      </c>
      <c r="AF34" s="81">
        <f t="shared" si="14"/>
        <v>41831848</v>
      </c>
      <c r="AG34" s="40">
        <f t="shared" si="15"/>
        <v>0.877916485425921</v>
      </c>
      <c r="AH34" s="40">
        <f t="shared" si="16"/>
        <v>0.05834260537569369</v>
      </c>
      <c r="AI34" s="12">
        <v>187906970</v>
      </c>
      <c r="AJ34" s="12">
        <v>189411970</v>
      </c>
      <c r="AK34" s="12">
        <v>166287891</v>
      </c>
      <c r="AL34" s="12"/>
    </row>
    <row r="35" spans="1:38" s="59" customFormat="1" ht="12.75">
      <c r="A35" s="64"/>
      <c r="B35" s="65" t="s">
        <v>594</v>
      </c>
      <c r="C35" s="32"/>
      <c r="D35" s="84">
        <f>SUM(D30:D34)</f>
        <v>3677247240</v>
      </c>
      <c r="E35" s="85">
        <f>SUM(E30:E34)</f>
        <v>371088699</v>
      </c>
      <c r="F35" s="93">
        <f t="shared" si="0"/>
        <v>4048335939</v>
      </c>
      <c r="G35" s="84">
        <f>SUM(G30:G34)</f>
        <v>3738977427</v>
      </c>
      <c r="H35" s="85">
        <f>SUM(H30:H34)</f>
        <v>472422623</v>
      </c>
      <c r="I35" s="86">
        <f t="shared" si="1"/>
        <v>4211400050</v>
      </c>
      <c r="J35" s="84">
        <f>SUM(J30:J34)</f>
        <v>1024201297</v>
      </c>
      <c r="K35" s="85">
        <f>SUM(K30:K34)</f>
        <v>25435787</v>
      </c>
      <c r="L35" s="85">
        <f t="shared" si="2"/>
        <v>1049637084</v>
      </c>
      <c r="M35" s="44">
        <f t="shared" si="3"/>
        <v>0.2592761815757998</v>
      </c>
      <c r="N35" s="114">
        <f>SUM(N30:N34)</f>
        <v>865362769</v>
      </c>
      <c r="O35" s="115">
        <f>SUM(O30:O34)</f>
        <v>59597687</v>
      </c>
      <c r="P35" s="116">
        <f t="shared" si="4"/>
        <v>924960456</v>
      </c>
      <c r="Q35" s="44">
        <f t="shared" si="5"/>
        <v>0.22847917513201219</v>
      </c>
      <c r="R35" s="114">
        <f>SUM(R30:R34)</f>
        <v>816615023</v>
      </c>
      <c r="S35" s="116">
        <f>SUM(S30:S34)</f>
        <v>43452604</v>
      </c>
      <c r="T35" s="116">
        <f t="shared" si="6"/>
        <v>860067627</v>
      </c>
      <c r="U35" s="44">
        <f t="shared" si="7"/>
        <v>0.20422368257320983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2706179089</v>
      </c>
      <c r="AA35" s="85">
        <f t="shared" si="11"/>
        <v>128486078</v>
      </c>
      <c r="AB35" s="85">
        <f t="shared" si="12"/>
        <v>2834665167</v>
      </c>
      <c r="AC35" s="44">
        <f t="shared" si="13"/>
        <v>0.6730933023092879</v>
      </c>
      <c r="AD35" s="84">
        <f>SUM(AD30:AD34)</f>
        <v>790747360</v>
      </c>
      <c r="AE35" s="85">
        <f>SUM(AE30:AE34)</f>
        <v>27266420</v>
      </c>
      <c r="AF35" s="85">
        <f t="shared" si="14"/>
        <v>818013780</v>
      </c>
      <c r="AG35" s="44">
        <f t="shared" si="15"/>
        <v>0.7148994585373433</v>
      </c>
      <c r="AH35" s="44">
        <f t="shared" si="16"/>
        <v>0.05140970485851715</v>
      </c>
      <c r="AI35" s="66">
        <f>SUM(AI30:AI34)</f>
        <v>3962844677</v>
      </c>
      <c r="AJ35" s="66">
        <f>SUM(AJ30:AJ34)</f>
        <v>3936109487</v>
      </c>
      <c r="AK35" s="66">
        <f>SUM(AK30:AK34)</f>
        <v>2813922541</v>
      </c>
      <c r="AL35" s="66"/>
    </row>
    <row r="36" spans="1:38" s="59" customFormat="1" ht="12.75">
      <c r="A36" s="64"/>
      <c r="B36" s="65" t="s">
        <v>595</v>
      </c>
      <c r="C36" s="32"/>
      <c r="D36" s="84">
        <f>SUM(D9:D14,D16:D21,D23:D28,D30:D34)</f>
        <v>12528014913</v>
      </c>
      <c r="E36" s="85">
        <f>SUM(E9:E14,E16:E21,E23:E28,E30:E34)</f>
        <v>3368513360</v>
      </c>
      <c r="F36" s="86">
        <f t="shared" si="0"/>
        <v>15896528273</v>
      </c>
      <c r="G36" s="84">
        <f>SUM(G9:G14,G16:G21,G23:G28,G30:G34)</f>
        <v>12444548623</v>
      </c>
      <c r="H36" s="85">
        <f>SUM(H9:H14,H16:H21,H23:H28,H30:H34)</f>
        <v>3492294520</v>
      </c>
      <c r="I36" s="93">
        <f t="shared" si="1"/>
        <v>15936843143</v>
      </c>
      <c r="J36" s="84">
        <f>SUM(J9:J14,J16:J21,J23:J28,J30:J34)</f>
        <v>3414033491</v>
      </c>
      <c r="K36" s="95">
        <f>SUM(K9:K14,K16:K21,K23:K28,K30:K34)</f>
        <v>480141236</v>
      </c>
      <c r="L36" s="85">
        <f t="shared" si="2"/>
        <v>3894174727</v>
      </c>
      <c r="M36" s="44">
        <f t="shared" si="3"/>
        <v>0.24497013814105523</v>
      </c>
      <c r="N36" s="114">
        <f>SUM(N9:N14,N16:N21,N23:N28,N30:N34)</f>
        <v>2839150473</v>
      </c>
      <c r="O36" s="115">
        <f>SUM(O9:O14,O16:O21,O23:O28,O30:O34)</f>
        <v>691121266</v>
      </c>
      <c r="P36" s="116">
        <f t="shared" si="4"/>
        <v>3530271739</v>
      </c>
      <c r="Q36" s="44">
        <f t="shared" si="5"/>
        <v>0.22207815935483916</v>
      </c>
      <c r="R36" s="114">
        <f>SUM(R9:R14,R16:R21,R23:R28,R30:R34)</f>
        <v>2730293681</v>
      </c>
      <c r="S36" s="116">
        <f>SUM(S9:S14,S16:S21,S23:S28,S30:S34)</f>
        <v>409909509</v>
      </c>
      <c r="T36" s="116">
        <f t="shared" si="6"/>
        <v>3140203190</v>
      </c>
      <c r="U36" s="44">
        <f t="shared" si="7"/>
        <v>0.1970404779555908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8983477645</v>
      </c>
      <c r="AA36" s="85">
        <f t="shared" si="11"/>
        <v>1581172011</v>
      </c>
      <c r="AB36" s="85">
        <f t="shared" si="12"/>
        <v>10564649656</v>
      </c>
      <c r="AC36" s="44">
        <f t="shared" si="13"/>
        <v>0.6629072998462905</v>
      </c>
      <c r="AD36" s="84">
        <f>SUM(AD9:AD14,AD16:AD21,AD23:AD28,AD30:AD34)</f>
        <v>2557672147</v>
      </c>
      <c r="AE36" s="85">
        <f>SUM(AE9:AE14,AE16:AE21,AE23:AE28,AE30:AE34)</f>
        <v>456137296</v>
      </c>
      <c r="AF36" s="85">
        <f t="shared" si="14"/>
        <v>3013809443</v>
      </c>
      <c r="AG36" s="44">
        <f t="shared" si="15"/>
        <v>0.6419788362723753</v>
      </c>
      <c r="AH36" s="44">
        <f t="shared" si="16"/>
        <v>0.04193820126669512</v>
      </c>
      <c r="AI36" s="66">
        <f>SUM(AI9:AI14,AI16:AI21,AI23:AI28,AI30:AI34)</f>
        <v>15624033196</v>
      </c>
      <c r="AJ36" s="66">
        <f>SUM(AJ9:AJ14,AJ16:AJ21,AJ23:AJ28,AJ30:AJ34)</f>
        <v>15625968632</v>
      </c>
      <c r="AK36" s="66">
        <f>SUM(AK9:AK14,AK16:AK21,AK23:AK28,AK30:AK34)</f>
        <v>10031541158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42</v>
      </c>
      <c r="C9" s="39" t="s">
        <v>43</v>
      </c>
      <c r="D9" s="80">
        <v>38417032222</v>
      </c>
      <c r="E9" s="81">
        <v>5450592475</v>
      </c>
      <c r="F9" s="82">
        <f>$D9+$E9</f>
        <v>43867624697</v>
      </c>
      <c r="G9" s="80">
        <v>38674402629</v>
      </c>
      <c r="H9" s="81">
        <v>5606388002</v>
      </c>
      <c r="I9" s="83">
        <f>$G9+$H9</f>
        <v>44280790631</v>
      </c>
      <c r="J9" s="80">
        <v>9063791323</v>
      </c>
      <c r="K9" s="81">
        <v>506160393</v>
      </c>
      <c r="L9" s="81">
        <f>$J9+$K9</f>
        <v>9569951716</v>
      </c>
      <c r="M9" s="40">
        <f>IF($F9=0,0,$L9/$F9)</f>
        <v>0.2181552291034911</v>
      </c>
      <c r="N9" s="108">
        <v>9104008517</v>
      </c>
      <c r="O9" s="109">
        <v>1117122181</v>
      </c>
      <c r="P9" s="110">
        <f>$N9+$O9</f>
        <v>10221130698</v>
      </c>
      <c r="Q9" s="40">
        <f>IF($F9=0,0,$P9/$F9)</f>
        <v>0.23299941058123894</v>
      </c>
      <c r="R9" s="108">
        <v>9357998674</v>
      </c>
      <c r="S9" s="110">
        <v>726769618</v>
      </c>
      <c r="T9" s="110">
        <f>$R9+$S9</f>
        <v>10084768292</v>
      </c>
      <c r="U9" s="40">
        <f>IF($I9=0,0,$T9/$I9)</f>
        <v>0.2277458949646639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27525798514</v>
      </c>
      <c r="AA9" s="81">
        <f>$K9+$O9+$S9</f>
        <v>2350052192</v>
      </c>
      <c r="AB9" s="81">
        <f>$Z9+$AA9</f>
        <v>29875850706</v>
      </c>
      <c r="AC9" s="40">
        <f>IF($I9=0,0,$AB9/$I9)</f>
        <v>0.674690995356451</v>
      </c>
      <c r="AD9" s="80">
        <v>8475298268</v>
      </c>
      <c r="AE9" s="81">
        <v>942191740</v>
      </c>
      <c r="AF9" s="81">
        <f>$AD9+$AE9</f>
        <v>9417490008</v>
      </c>
      <c r="AG9" s="40">
        <f>IF($AJ9=0,0,$AK9/$AJ9)</f>
        <v>0.6666718880900095</v>
      </c>
      <c r="AH9" s="40">
        <f>IF($AF9=0,0,(($T9/$AF9)-1))</f>
        <v>0.07085521550149321</v>
      </c>
      <c r="AI9" s="12">
        <v>42518338679</v>
      </c>
      <c r="AJ9" s="12">
        <v>43254297759</v>
      </c>
      <c r="AK9" s="12">
        <v>28836424355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38417032222</v>
      </c>
      <c r="E10" s="85">
        <f>E9</f>
        <v>5450592475</v>
      </c>
      <c r="F10" s="86">
        <f aca="true" t="shared" si="0" ref="F10:F45">$D10+$E10</f>
        <v>43867624697</v>
      </c>
      <c r="G10" s="84">
        <f>G9</f>
        <v>38674402629</v>
      </c>
      <c r="H10" s="85">
        <f>H9</f>
        <v>5606388002</v>
      </c>
      <c r="I10" s="86">
        <f aca="true" t="shared" si="1" ref="I10:I45">$G10+$H10</f>
        <v>44280790631</v>
      </c>
      <c r="J10" s="84">
        <f>J9</f>
        <v>9063791323</v>
      </c>
      <c r="K10" s="85">
        <f>K9</f>
        <v>506160393</v>
      </c>
      <c r="L10" s="85">
        <f aca="true" t="shared" si="2" ref="L10:L45">$J10+$K10</f>
        <v>9569951716</v>
      </c>
      <c r="M10" s="44">
        <f aca="true" t="shared" si="3" ref="M10:M45">IF($F10=0,0,$L10/$F10)</f>
        <v>0.2181552291034911</v>
      </c>
      <c r="N10" s="114">
        <f>N9</f>
        <v>9104008517</v>
      </c>
      <c r="O10" s="115">
        <f>O9</f>
        <v>1117122181</v>
      </c>
      <c r="P10" s="116">
        <f aca="true" t="shared" si="4" ref="P10:P45">$N10+$O10</f>
        <v>10221130698</v>
      </c>
      <c r="Q10" s="44">
        <f aca="true" t="shared" si="5" ref="Q10:Q45">IF($F10=0,0,$P10/$F10)</f>
        <v>0.23299941058123894</v>
      </c>
      <c r="R10" s="114">
        <f>R9</f>
        <v>9357998674</v>
      </c>
      <c r="S10" s="116">
        <f>S9</f>
        <v>726769618</v>
      </c>
      <c r="T10" s="116">
        <f aca="true" t="shared" si="6" ref="T10:T45">$R10+$S10</f>
        <v>10084768292</v>
      </c>
      <c r="U10" s="44">
        <f aca="true" t="shared" si="7" ref="U10:U45">IF($I10=0,0,$T10/$I10)</f>
        <v>0.2277458949646639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$J10+$N10+$R10</f>
        <v>27525798514</v>
      </c>
      <c r="AA10" s="85">
        <f aca="true" t="shared" si="11" ref="AA10:AA45">$K10+$O10+$S10</f>
        <v>2350052192</v>
      </c>
      <c r="AB10" s="85">
        <f aca="true" t="shared" si="12" ref="AB10:AB45">$Z10+$AA10</f>
        <v>29875850706</v>
      </c>
      <c r="AC10" s="44">
        <f aca="true" t="shared" si="13" ref="AC10:AC45">IF($I10=0,0,$AB10/$I10)</f>
        <v>0.674690995356451</v>
      </c>
      <c r="AD10" s="84">
        <f>AD9</f>
        <v>8475298268</v>
      </c>
      <c r="AE10" s="85">
        <f>AE9</f>
        <v>942191740</v>
      </c>
      <c r="AF10" s="85">
        <f aca="true" t="shared" si="14" ref="AF10:AF45">$AD10+$AE10</f>
        <v>9417490008</v>
      </c>
      <c r="AG10" s="44">
        <f aca="true" t="shared" si="15" ref="AG10:AG45">IF($AJ10=0,0,$AK10/$AJ10)</f>
        <v>0.6666718880900095</v>
      </c>
      <c r="AH10" s="44">
        <f aca="true" t="shared" si="16" ref="AH10:AH45">IF($AF10=0,0,(($T10/$AF10)-1))</f>
        <v>0.07085521550149321</v>
      </c>
      <c r="AI10" s="66">
        <f>AI9</f>
        <v>42518338679</v>
      </c>
      <c r="AJ10" s="66">
        <f>AJ9</f>
        <v>43254297759</v>
      </c>
      <c r="AK10" s="66">
        <f>AK9</f>
        <v>28836424355</v>
      </c>
      <c r="AL10" s="66"/>
    </row>
    <row r="11" spans="1:38" s="13" customFormat="1" ht="12.75">
      <c r="A11" s="29" t="s">
        <v>97</v>
      </c>
      <c r="B11" s="63" t="s">
        <v>596</v>
      </c>
      <c r="C11" s="39" t="s">
        <v>597</v>
      </c>
      <c r="D11" s="80">
        <v>248566078</v>
      </c>
      <c r="E11" s="81">
        <v>59253000</v>
      </c>
      <c r="F11" s="82">
        <f t="shared" si="0"/>
        <v>307819078</v>
      </c>
      <c r="G11" s="80">
        <v>239365613</v>
      </c>
      <c r="H11" s="81">
        <v>43123790</v>
      </c>
      <c r="I11" s="83">
        <f t="shared" si="1"/>
        <v>282489403</v>
      </c>
      <c r="J11" s="80">
        <v>55264397</v>
      </c>
      <c r="K11" s="81">
        <v>5312678</v>
      </c>
      <c r="L11" s="81">
        <f t="shared" si="2"/>
        <v>60577075</v>
      </c>
      <c r="M11" s="40">
        <f t="shared" si="3"/>
        <v>0.1967944137627493</v>
      </c>
      <c r="N11" s="108">
        <v>48608405</v>
      </c>
      <c r="O11" s="109">
        <v>8413163</v>
      </c>
      <c r="P11" s="110">
        <f t="shared" si="4"/>
        <v>57021568</v>
      </c>
      <c r="Q11" s="40">
        <f t="shared" si="5"/>
        <v>0.18524377491638125</v>
      </c>
      <c r="R11" s="108">
        <v>48772789</v>
      </c>
      <c r="S11" s="110">
        <v>6726870</v>
      </c>
      <c r="T11" s="110">
        <f t="shared" si="6"/>
        <v>55499659</v>
      </c>
      <c r="U11" s="40">
        <f t="shared" si="7"/>
        <v>0.19646633965947388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152645591</v>
      </c>
      <c r="AA11" s="81">
        <f t="shared" si="11"/>
        <v>20452711</v>
      </c>
      <c r="AB11" s="81">
        <f t="shared" si="12"/>
        <v>173098302</v>
      </c>
      <c r="AC11" s="40">
        <f t="shared" si="13"/>
        <v>0.6127603377745111</v>
      </c>
      <c r="AD11" s="80">
        <v>43334249</v>
      </c>
      <c r="AE11" s="81">
        <v>19442698</v>
      </c>
      <c r="AF11" s="81">
        <f t="shared" si="14"/>
        <v>62776947</v>
      </c>
      <c r="AG11" s="40">
        <f t="shared" si="15"/>
        <v>0.6928432028345501</v>
      </c>
      <c r="AH11" s="40">
        <f t="shared" si="16"/>
        <v>-0.11592293585095814</v>
      </c>
      <c r="AI11" s="12">
        <v>345850681</v>
      </c>
      <c r="AJ11" s="12">
        <v>248920482</v>
      </c>
      <c r="AK11" s="12">
        <v>172462864</v>
      </c>
      <c r="AL11" s="12"/>
    </row>
    <row r="12" spans="1:38" s="13" customFormat="1" ht="12.75">
      <c r="A12" s="29" t="s">
        <v>97</v>
      </c>
      <c r="B12" s="63" t="s">
        <v>598</v>
      </c>
      <c r="C12" s="39" t="s">
        <v>599</v>
      </c>
      <c r="D12" s="80">
        <v>166237000</v>
      </c>
      <c r="E12" s="81">
        <v>75008100</v>
      </c>
      <c r="F12" s="82">
        <f t="shared" si="0"/>
        <v>241245100</v>
      </c>
      <c r="G12" s="80">
        <v>224220000</v>
      </c>
      <c r="H12" s="81">
        <v>60204000</v>
      </c>
      <c r="I12" s="83">
        <f t="shared" si="1"/>
        <v>284424000</v>
      </c>
      <c r="J12" s="80">
        <v>44799391</v>
      </c>
      <c r="K12" s="81">
        <v>7686080</v>
      </c>
      <c r="L12" s="81">
        <f t="shared" si="2"/>
        <v>52485471</v>
      </c>
      <c r="M12" s="40">
        <f t="shared" si="3"/>
        <v>0.21756077532766468</v>
      </c>
      <c r="N12" s="108">
        <v>39071474</v>
      </c>
      <c r="O12" s="109">
        <v>5812223</v>
      </c>
      <c r="P12" s="110">
        <f t="shared" si="4"/>
        <v>44883697</v>
      </c>
      <c r="Q12" s="40">
        <f t="shared" si="5"/>
        <v>0.18605019127849642</v>
      </c>
      <c r="R12" s="108">
        <v>51872901</v>
      </c>
      <c r="S12" s="110">
        <v>11692867</v>
      </c>
      <c r="T12" s="110">
        <f t="shared" si="6"/>
        <v>63565768</v>
      </c>
      <c r="U12" s="40">
        <f t="shared" si="7"/>
        <v>0.22348946643039969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135743766</v>
      </c>
      <c r="AA12" s="81">
        <f t="shared" si="11"/>
        <v>25191170</v>
      </c>
      <c r="AB12" s="81">
        <f t="shared" si="12"/>
        <v>160934936</v>
      </c>
      <c r="AC12" s="40">
        <f t="shared" si="13"/>
        <v>0.5658275532303885</v>
      </c>
      <c r="AD12" s="80">
        <v>36285223</v>
      </c>
      <c r="AE12" s="81">
        <v>11550667</v>
      </c>
      <c r="AF12" s="81">
        <f t="shared" si="14"/>
        <v>47835890</v>
      </c>
      <c r="AG12" s="40">
        <f t="shared" si="15"/>
        <v>0.47110423529411766</v>
      </c>
      <c r="AH12" s="40">
        <f t="shared" si="16"/>
        <v>0.3288300478991819</v>
      </c>
      <c r="AI12" s="12">
        <v>238774000</v>
      </c>
      <c r="AJ12" s="12">
        <v>331500000</v>
      </c>
      <c r="AK12" s="12">
        <v>156171054</v>
      </c>
      <c r="AL12" s="12"/>
    </row>
    <row r="13" spans="1:38" s="13" customFormat="1" ht="12.75">
      <c r="A13" s="29" t="s">
        <v>97</v>
      </c>
      <c r="B13" s="63" t="s">
        <v>600</v>
      </c>
      <c r="C13" s="39" t="s">
        <v>601</v>
      </c>
      <c r="D13" s="80">
        <v>223694991</v>
      </c>
      <c r="E13" s="81">
        <v>23219182</v>
      </c>
      <c r="F13" s="82">
        <f t="shared" si="0"/>
        <v>246914173</v>
      </c>
      <c r="G13" s="80">
        <v>226221500</v>
      </c>
      <c r="H13" s="81">
        <v>23942000</v>
      </c>
      <c r="I13" s="83">
        <f t="shared" si="1"/>
        <v>250163500</v>
      </c>
      <c r="J13" s="80">
        <v>60652232</v>
      </c>
      <c r="K13" s="81">
        <v>3644047</v>
      </c>
      <c r="L13" s="81">
        <f t="shared" si="2"/>
        <v>64296279</v>
      </c>
      <c r="M13" s="40">
        <f t="shared" si="3"/>
        <v>0.26039930482240886</v>
      </c>
      <c r="N13" s="108">
        <v>51952184</v>
      </c>
      <c r="O13" s="109">
        <v>6735351</v>
      </c>
      <c r="P13" s="110">
        <f t="shared" si="4"/>
        <v>58687535</v>
      </c>
      <c r="Q13" s="40">
        <f t="shared" si="5"/>
        <v>0.23768394615403465</v>
      </c>
      <c r="R13" s="108">
        <v>62858729</v>
      </c>
      <c r="S13" s="110">
        <v>7852295</v>
      </c>
      <c r="T13" s="110">
        <f t="shared" si="6"/>
        <v>70711024</v>
      </c>
      <c r="U13" s="40">
        <f t="shared" si="7"/>
        <v>0.28265923685909417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175463145</v>
      </c>
      <c r="AA13" s="81">
        <f t="shared" si="11"/>
        <v>18231693</v>
      </c>
      <c r="AB13" s="81">
        <f t="shared" si="12"/>
        <v>193694838</v>
      </c>
      <c r="AC13" s="40">
        <f t="shared" si="13"/>
        <v>0.7742729774727328</v>
      </c>
      <c r="AD13" s="80">
        <v>47811865</v>
      </c>
      <c r="AE13" s="81">
        <v>1267223</v>
      </c>
      <c r="AF13" s="81">
        <f t="shared" si="14"/>
        <v>49079088</v>
      </c>
      <c r="AG13" s="40">
        <f t="shared" si="15"/>
        <v>0.7165417462532311</v>
      </c>
      <c r="AH13" s="40">
        <f t="shared" si="16"/>
        <v>0.44075668235725973</v>
      </c>
      <c r="AI13" s="12">
        <v>235183174</v>
      </c>
      <c r="AJ13" s="12">
        <v>214873475</v>
      </c>
      <c r="AK13" s="12">
        <v>153965815</v>
      </c>
      <c r="AL13" s="12"/>
    </row>
    <row r="14" spans="1:38" s="13" customFormat="1" ht="12.75">
      <c r="A14" s="29" t="s">
        <v>97</v>
      </c>
      <c r="B14" s="63" t="s">
        <v>602</v>
      </c>
      <c r="C14" s="39" t="s">
        <v>603</v>
      </c>
      <c r="D14" s="80">
        <v>749435817</v>
      </c>
      <c r="E14" s="81">
        <v>188900477</v>
      </c>
      <c r="F14" s="82">
        <f t="shared" si="0"/>
        <v>938336294</v>
      </c>
      <c r="G14" s="80">
        <v>728130010</v>
      </c>
      <c r="H14" s="81">
        <v>208661530</v>
      </c>
      <c r="I14" s="83">
        <f t="shared" si="1"/>
        <v>936791540</v>
      </c>
      <c r="J14" s="80">
        <v>319242064</v>
      </c>
      <c r="K14" s="81">
        <v>17564777</v>
      </c>
      <c r="L14" s="81">
        <f t="shared" si="2"/>
        <v>336806841</v>
      </c>
      <c r="M14" s="40">
        <f t="shared" si="3"/>
        <v>0.35894043868242403</v>
      </c>
      <c r="N14" s="108">
        <v>122575842</v>
      </c>
      <c r="O14" s="109">
        <v>44294984</v>
      </c>
      <c r="P14" s="110">
        <f t="shared" si="4"/>
        <v>166870826</v>
      </c>
      <c r="Q14" s="40">
        <f t="shared" si="5"/>
        <v>0.1778369088641476</v>
      </c>
      <c r="R14" s="108">
        <v>125763381</v>
      </c>
      <c r="S14" s="110">
        <v>36163764</v>
      </c>
      <c r="T14" s="110">
        <f t="shared" si="6"/>
        <v>161927145</v>
      </c>
      <c r="U14" s="40">
        <f t="shared" si="7"/>
        <v>0.1728529113317996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567581287</v>
      </c>
      <c r="AA14" s="81">
        <f t="shared" si="11"/>
        <v>98023525</v>
      </c>
      <c r="AB14" s="81">
        <f t="shared" si="12"/>
        <v>665604812</v>
      </c>
      <c r="AC14" s="40">
        <f t="shared" si="13"/>
        <v>0.7105153959866034</v>
      </c>
      <c r="AD14" s="80">
        <v>110071114</v>
      </c>
      <c r="AE14" s="81">
        <v>11370931</v>
      </c>
      <c r="AF14" s="81">
        <f t="shared" si="14"/>
        <v>121442045</v>
      </c>
      <c r="AG14" s="40">
        <f t="shared" si="15"/>
        <v>0.6220615319990767</v>
      </c>
      <c r="AH14" s="40">
        <f t="shared" si="16"/>
        <v>0.3333697155709128</v>
      </c>
      <c r="AI14" s="12">
        <v>922678060</v>
      </c>
      <c r="AJ14" s="12">
        <v>923425191</v>
      </c>
      <c r="AK14" s="12">
        <v>574427289</v>
      </c>
      <c r="AL14" s="12"/>
    </row>
    <row r="15" spans="1:38" s="13" customFormat="1" ht="12.75">
      <c r="A15" s="29" t="s">
        <v>97</v>
      </c>
      <c r="B15" s="63" t="s">
        <v>604</v>
      </c>
      <c r="C15" s="39" t="s">
        <v>605</v>
      </c>
      <c r="D15" s="80">
        <v>458074989</v>
      </c>
      <c r="E15" s="81">
        <v>83479509</v>
      </c>
      <c r="F15" s="82">
        <f t="shared" si="0"/>
        <v>541554498</v>
      </c>
      <c r="G15" s="80">
        <v>480037572</v>
      </c>
      <c r="H15" s="81">
        <v>91530588</v>
      </c>
      <c r="I15" s="83">
        <f t="shared" si="1"/>
        <v>571568160</v>
      </c>
      <c r="J15" s="80">
        <v>110859847</v>
      </c>
      <c r="K15" s="81">
        <v>7255570</v>
      </c>
      <c r="L15" s="81">
        <f t="shared" si="2"/>
        <v>118115417</v>
      </c>
      <c r="M15" s="40">
        <f t="shared" si="3"/>
        <v>0.2181043965772767</v>
      </c>
      <c r="N15" s="108">
        <v>96896750</v>
      </c>
      <c r="O15" s="109">
        <v>23873958</v>
      </c>
      <c r="P15" s="110">
        <f t="shared" si="4"/>
        <v>120770708</v>
      </c>
      <c r="Q15" s="40">
        <f t="shared" si="5"/>
        <v>0.22300748760469163</v>
      </c>
      <c r="R15" s="108">
        <v>98404166</v>
      </c>
      <c r="S15" s="110">
        <v>15254891</v>
      </c>
      <c r="T15" s="110">
        <f t="shared" si="6"/>
        <v>113659057</v>
      </c>
      <c r="U15" s="40">
        <f t="shared" si="7"/>
        <v>0.19885477350592798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306160763</v>
      </c>
      <c r="AA15" s="81">
        <f t="shared" si="11"/>
        <v>46384419</v>
      </c>
      <c r="AB15" s="81">
        <f t="shared" si="12"/>
        <v>352545182</v>
      </c>
      <c r="AC15" s="40">
        <f t="shared" si="13"/>
        <v>0.6168033957664821</v>
      </c>
      <c r="AD15" s="80">
        <v>91659084</v>
      </c>
      <c r="AE15" s="81">
        <v>9075664</v>
      </c>
      <c r="AF15" s="81">
        <f t="shared" si="14"/>
        <v>100734748</v>
      </c>
      <c r="AG15" s="40">
        <f t="shared" si="15"/>
        <v>0.6679547629422794</v>
      </c>
      <c r="AH15" s="40">
        <f t="shared" si="16"/>
        <v>0.12830040533778875</v>
      </c>
      <c r="AI15" s="12">
        <v>491801679</v>
      </c>
      <c r="AJ15" s="12">
        <v>503222737</v>
      </c>
      <c r="AK15" s="12">
        <v>336130024</v>
      </c>
      <c r="AL15" s="12"/>
    </row>
    <row r="16" spans="1:38" s="13" customFormat="1" ht="12.75">
      <c r="A16" s="29" t="s">
        <v>116</v>
      </c>
      <c r="B16" s="63" t="s">
        <v>606</v>
      </c>
      <c r="C16" s="39" t="s">
        <v>607</v>
      </c>
      <c r="D16" s="80">
        <v>280426430</v>
      </c>
      <c r="E16" s="81">
        <v>16300000</v>
      </c>
      <c r="F16" s="82">
        <f t="shared" si="0"/>
        <v>296726430</v>
      </c>
      <c r="G16" s="80">
        <v>271841430</v>
      </c>
      <c r="H16" s="81">
        <v>16300000</v>
      </c>
      <c r="I16" s="83">
        <f t="shared" si="1"/>
        <v>288141430</v>
      </c>
      <c r="J16" s="80">
        <v>70169028</v>
      </c>
      <c r="K16" s="81">
        <v>605220</v>
      </c>
      <c r="L16" s="81">
        <f t="shared" si="2"/>
        <v>70774248</v>
      </c>
      <c r="M16" s="40">
        <f t="shared" si="3"/>
        <v>0.23851683181710506</v>
      </c>
      <c r="N16" s="108">
        <v>78085301</v>
      </c>
      <c r="O16" s="109">
        <v>2451974</v>
      </c>
      <c r="P16" s="110">
        <f t="shared" si="4"/>
        <v>80537275</v>
      </c>
      <c r="Q16" s="40">
        <f t="shared" si="5"/>
        <v>0.2714192834119967</v>
      </c>
      <c r="R16" s="108">
        <v>63272736</v>
      </c>
      <c r="S16" s="110">
        <v>7326318</v>
      </c>
      <c r="T16" s="110">
        <f t="shared" si="6"/>
        <v>70599054</v>
      </c>
      <c r="U16" s="40">
        <f t="shared" si="7"/>
        <v>0.24501528294629482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211527065</v>
      </c>
      <c r="AA16" s="81">
        <f t="shared" si="11"/>
        <v>10383512</v>
      </c>
      <c r="AB16" s="81">
        <f t="shared" si="12"/>
        <v>221910577</v>
      </c>
      <c r="AC16" s="40">
        <f t="shared" si="13"/>
        <v>0.7701446369583159</v>
      </c>
      <c r="AD16" s="80">
        <v>59986922</v>
      </c>
      <c r="AE16" s="81">
        <v>4941070</v>
      </c>
      <c r="AF16" s="81">
        <f t="shared" si="14"/>
        <v>64927992</v>
      </c>
      <c r="AG16" s="40">
        <f t="shared" si="15"/>
        <v>0.7883660060544125</v>
      </c>
      <c r="AH16" s="40">
        <f t="shared" si="16"/>
        <v>0.08734386857366538</v>
      </c>
      <c r="AI16" s="12">
        <v>297036560</v>
      </c>
      <c r="AJ16" s="12">
        <v>294502560</v>
      </c>
      <c r="AK16" s="12">
        <v>232175807</v>
      </c>
      <c r="AL16" s="12"/>
    </row>
    <row r="17" spans="1:38" s="59" customFormat="1" ht="12.75">
      <c r="A17" s="64"/>
      <c r="B17" s="65" t="s">
        <v>608</v>
      </c>
      <c r="C17" s="32"/>
      <c r="D17" s="84">
        <f>SUM(D11:D16)</f>
        <v>2126435305</v>
      </c>
      <c r="E17" s="85">
        <f>SUM(E11:E16)</f>
        <v>446160268</v>
      </c>
      <c r="F17" s="93">
        <f t="shared" si="0"/>
        <v>2572595573</v>
      </c>
      <c r="G17" s="84">
        <f>SUM(G11:G16)</f>
        <v>2169816125</v>
      </c>
      <c r="H17" s="85">
        <f>SUM(H11:H16)</f>
        <v>443761908</v>
      </c>
      <c r="I17" s="86">
        <f t="shared" si="1"/>
        <v>2613578033</v>
      </c>
      <c r="J17" s="84">
        <f>SUM(J11:J16)</f>
        <v>660986959</v>
      </c>
      <c r="K17" s="85">
        <f>SUM(K11:K16)</f>
        <v>42068372</v>
      </c>
      <c r="L17" s="85">
        <f t="shared" si="2"/>
        <v>703055331</v>
      </c>
      <c r="M17" s="44">
        <f t="shared" si="3"/>
        <v>0.27328637986426324</v>
      </c>
      <c r="N17" s="114">
        <f>SUM(N11:N16)</f>
        <v>437189956</v>
      </c>
      <c r="O17" s="115">
        <f>SUM(O11:O16)</f>
        <v>91581653</v>
      </c>
      <c r="P17" s="116">
        <f t="shared" si="4"/>
        <v>528771609</v>
      </c>
      <c r="Q17" s="44">
        <f t="shared" si="5"/>
        <v>0.20554012241550257</v>
      </c>
      <c r="R17" s="114">
        <f>SUM(R11:R16)</f>
        <v>450944702</v>
      </c>
      <c r="S17" s="116">
        <f>SUM(S11:S16)</f>
        <v>85017005</v>
      </c>
      <c r="T17" s="116">
        <f t="shared" si="6"/>
        <v>535961707</v>
      </c>
      <c r="U17" s="44">
        <f t="shared" si="7"/>
        <v>0.20506818630733417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1549121617</v>
      </c>
      <c r="AA17" s="85">
        <f t="shared" si="11"/>
        <v>218667030</v>
      </c>
      <c r="AB17" s="85">
        <f t="shared" si="12"/>
        <v>1767788647</v>
      </c>
      <c r="AC17" s="44">
        <f t="shared" si="13"/>
        <v>0.6763864038797575</v>
      </c>
      <c r="AD17" s="84">
        <f>SUM(AD11:AD16)</f>
        <v>389148457</v>
      </c>
      <c r="AE17" s="85">
        <f>SUM(AE11:AE16)</f>
        <v>57648253</v>
      </c>
      <c r="AF17" s="85">
        <f t="shared" si="14"/>
        <v>446796710</v>
      </c>
      <c r="AG17" s="44">
        <f t="shared" si="15"/>
        <v>0.6458846553236743</v>
      </c>
      <c r="AH17" s="44">
        <f t="shared" si="16"/>
        <v>0.19956502589287206</v>
      </c>
      <c r="AI17" s="66">
        <f>SUM(AI11:AI16)</f>
        <v>2531324154</v>
      </c>
      <c r="AJ17" s="66">
        <f>SUM(AJ11:AJ16)</f>
        <v>2516444445</v>
      </c>
      <c r="AK17" s="66">
        <f>SUM(AK11:AK16)</f>
        <v>1625332853</v>
      </c>
      <c r="AL17" s="66"/>
    </row>
    <row r="18" spans="1:38" s="13" customFormat="1" ht="12.75">
      <c r="A18" s="29" t="s">
        <v>97</v>
      </c>
      <c r="B18" s="63" t="s">
        <v>609</v>
      </c>
      <c r="C18" s="39" t="s">
        <v>610</v>
      </c>
      <c r="D18" s="80">
        <v>440352155</v>
      </c>
      <c r="E18" s="81">
        <v>51350396</v>
      </c>
      <c r="F18" s="82">
        <f t="shared" si="0"/>
        <v>491702551</v>
      </c>
      <c r="G18" s="80">
        <v>458775216</v>
      </c>
      <c r="H18" s="81">
        <v>69008407</v>
      </c>
      <c r="I18" s="83">
        <f t="shared" si="1"/>
        <v>527783623</v>
      </c>
      <c r="J18" s="80">
        <v>128228652</v>
      </c>
      <c r="K18" s="81">
        <v>4519604</v>
      </c>
      <c r="L18" s="81">
        <f t="shared" si="2"/>
        <v>132748256</v>
      </c>
      <c r="M18" s="40">
        <f t="shared" si="3"/>
        <v>0.2699767486054796</v>
      </c>
      <c r="N18" s="108">
        <v>76020752</v>
      </c>
      <c r="O18" s="109">
        <v>9307355</v>
      </c>
      <c r="P18" s="110">
        <f t="shared" si="4"/>
        <v>85328107</v>
      </c>
      <c r="Q18" s="40">
        <f t="shared" si="5"/>
        <v>0.17353602666177748</v>
      </c>
      <c r="R18" s="108">
        <v>84433280</v>
      </c>
      <c r="S18" s="110">
        <v>16000201</v>
      </c>
      <c r="T18" s="110">
        <f t="shared" si="6"/>
        <v>100433481</v>
      </c>
      <c r="U18" s="40">
        <f t="shared" si="7"/>
        <v>0.19029290910756433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288682684</v>
      </c>
      <c r="AA18" s="81">
        <f t="shared" si="11"/>
        <v>29827160</v>
      </c>
      <c r="AB18" s="81">
        <f t="shared" si="12"/>
        <v>318509844</v>
      </c>
      <c r="AC18" s="40">
        <f t="shared" si="13"/>
        <v>0.6034856523011135</v>
      </c>
      <c r="AD18" s="80">
        <v>93509641</v>
      </c>
      <c r="AE18" s="81">
        <v>13167683</v>
      </c>
      <c r="AF18" s="81">
        <f t="shared" si="14"/>
        <v>106677324</v>
      </c>
      <c r="AG18" s="40">
        <f t="shared" si="15"/>
        <v>0.6373239954525401</v>
      </c>
      <c r="AH18" s="40">
        <f t="shared" si="16"/>
        <v>-0.05853018022836798</v>
      </c>
      <c r="AI18" s="12">
        <v>488558318</v>
      </c>
      <c r="AJ18" s="12">
        <v>529149041</v>
      </c>
      <c r="AK18" s="12">
        <v>337239381</v>
      </c>
      <c r="AL18" s="12"/>
    </row>
    <row r="19" spans="1:38" s="13" customFormat="1" ht="12.75">
      <c r="A19" s="29" t="s">
        <v>97</v>
      </c>
      <c r="B19" s="63" t="s">
        <v>59</v>
      </c>
      <c r="C19" s="39" t="s">
        <v>60</v>
      </c>
      <c r="D19" s="80">
        <v>1448571594</v>
      </c>
      <c r="E19" s="81">
        <v>187359852</v>
      </c>
      <c r="F19" s="82">
        <f t="shared" si="0"/>
        <v>1635931446</v>
      </c>
      <c r="G19" s="80">
        <v>1506703698</v>
      </c>
      <c r="H19" s="81">
        <v>263952423</v>
      </c>
      <c r="I19" s="83">
        <f t="shared" si="1"/>
        <v>1770656121</v>
      </c>
      <c r="J19" s="80">
        <v>561834528</v>
      </c>
      <c r="K19" s="81">
        <v>27296814</v>
      </c>
      <c r="L19" s="81">
        <f t="shared" si="2"/>
        <v>589131342</v>
      </c>
      <c r="M19" s="40">
        <f t="shared" si="3"/>
        <v>0.3601198225270865</v>
      </c>
      <c r="N19" s="108">
        <v>300944379</v>
      </c>
      <c r="O19" s="109">
        <v>58363293</v>
      </c>
      <c r="P19" s="110">
        <f t="shared" si="4"/>
        <v>359307672</v>
      </c>
      <c r="Q19" s="40">
        <f t="shared" si="5"/>
        <v>0.21963491983636582</v>
      </c>
      <c r="R19" s="108">
        <v>291367351</v>
      </c>
      <c r="S19" s="110">
        <v>40555442</v>
      </c>
      <c r="T19" s="110">
        <f t="shared" si="6"/>
        <v>331922793</v>
      </c>
      <c r="U19" s="40">
        <f t="shared" si="7"/>
        <v>0.18745751310115624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1154146258</v>
      </c>
      <c r="AA19" s="81">
        <f t="shared" si="11"/>
        <v>126215549</v>
      </c>
      <c r="AB19" s="81">
        <f t="shared" si="12"/>
        <v>1280361807</v>
      </c>
      <c r="AC19" s="40">
        <f t="shared" si="13"/>
        <v>0.7231002066493294</v>
      </c>
      <c r="AD19" s="80">
        <v>259138914</v>
      </c>
      <c r="AE19" s="81">
        <v>44025532</v>
      </c>
      <c r="AF19" s="81">
        <f t="shared" si="14"/>
        <v>303164446</v>
      </c>
      <c r="AG19" s="40">
        <f t="shared" si="15"/>
        <v>0.6991997353003399</v>
      </c>
      <c r="AH19" s="40">
        <f t="shared" si="16"/>
        <v>0.09486055300825091</v>
      </c>
      <c r="AI19" s="12">
        <v>1650213951</v>
      </c>
      <c r="AJ19" s="12">
        <v>1646847600</v>
      </c>
      <c r="AK19" s="12">
        <v>1151475406</v>
      </c>
      <c r="AL19" s="12"/>
    </row>
    <row r="20" spans="1:38" s="13" customFormat="1" ht="12.75">
      <c r="A20" s="29" t="s">
        <v>97</v>
      </c>
      <c r="B20" s="63" t="s">
        <v>87</v>
      </c>
      <c r="C20" s="39" t="s">
        <v>88</v>
      </c>
      <c r="D20" s="80">
        <v>1086689433</v>
      </c>
      <c r="E20" s="81">
        <v>200065525</v>
      </c>
      <c r="F20" s="82">
        <f t="shared" si="0"/>
        <v>1286754958</v>
      </c>
      <c r="G20" s="80">
        <v>1094095265</v>
      </c>
      <c r="H20" s="81">
        <v>187940297</v>
      </c>
      <c r="I20" s="83">
        <f t="shared" si="1"/>
        <v>1282035562</v>
      </c>
      <c r="J20" s="80">
        <v>483215370</v>
      </c>
      <c r="K20" s="81">
        <v>10235709</v>
      </c>
      <c r="L20" s="81">
        <f t="shared" si="2"/>
        <v>493451079</v>
      </c>
      <c r="M20" s="40">
        <f t="shared" si="3"/>
        <v>0.3834848864829476</v>
      </c>
      <c r="N20" s="108">
        <v>170366551</v>
      </c>
      <c r="O20" s="109">
        <v>24566288</v>
      </c>
      <c r="P20" s="110">
        <f t="shared" si="4"/>
        <v>194932839</v>
      </c>
      <c r="Q20" s="40">
        <f t="shared" si="5"/>
        <v>0.15149181107721055</v>
      </c>
      <c r="R20" s="108">
        <v>206019422</v>
      </c>
      <c r="S20" s="110">
        <v>34171198</v>
      </c>
      <c r="T20" s="110">
        <f t="shared" si="6"/>
        <v>240190620</v>
      </c>
      <c r="U20" s="40">
        <f t="shared" si="7"/>
        <v>0.1873509808302806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859601343</v>
      </c>
      <c r="AA20" s="81">
        <f t="shared" si="11"/>
        <v>68973195</v>
      </c>
      <c r="AB20" s="81">
        <f t="shared" si="12"/>
        <v>928574538</v>
      </c>
      <c r="AC20" s="40">
        <f t="shared" si="13"/>
        <v>0.724297020709321</v>
      </c>
      <c r="AD20" s="80">
        <v>200618258</v>
      </c>
      <c r="AE20" s="81">
        <v>22976054</v>
      </c>
      <c r="AF20" s="81">
        <f t="shared" si="14"/>
        <v>223594312</v>
      </c>
      <c r="AG20" s="40">
        <f t="shared" si="15"/>
        <v>0.7335978170646911</v>
      </c>
      <c r="AH20" s="40">
        <f t="shared" si="16"/>
        <v>0.07422509030551727</v>
      </c>
      <c r="AI20" s="12">
        <v>1120848617</v>
      </c>
      <c r="AJ20" s="12">
        <v>1166935543</v>
      </c>
      <c r="AK20" s="12">
        <v>856061367</v>
      </c>
      <c r="AL20" s="12"/>
    </row>
    <row r="21" spans="1:38" s="13" customFormat="1" ht="12.75">
      <c r="A21" s="29" t="s">
        <v>97</v>
      </c>
      <c r="B21" s="63" t="s">
        <v>611</v>
      </c>
      <c r="C21" s="39" t="s">
        <v>612</v>
      </c>
      <c r="D21" s="80">
        <v>757063209</v>
      </c>
      <c r="E21" s="81">
        <v>118231412</v>
      </c>
      <c r="F21" s="83">
        <f t="shared" si="0"/>
        <v>875294621</v>
      </c>
      <c r="G21" s="80">
        <v>783738951</v>
      </c>
      <c r="H21" s="81">
        <v>148661405</v>
      </c>
      <c r="I21" s="83">
        <f t="shared" si="1"/>
        <v>932400356</v>
      </c>
      <c r="J21" s="80">
        <v>148122258</v>
      </c>
      <c r="K21" s="81">
        <v>30058595</v>
      </c>
      <c r="L21" s="81">
        <f t="shared" si="2"/>
        <v>178180853</v>
      </c>
      <c r="M21" s="40">
        <f t="shared" si="3"/>
        <v>0.20356671768008044</v>
      </c>
      <c r="N21" s="108">
        <v>149811931</v>
      </c>
      <c r="O21" s="109">
        <v>22636932</v>
      </c>
      <c r="P21" s="110">
        <f t="shared" si="4"/>
        <v>172448863</v>
      </c>
      <c r="Q21" s="40">
        <f t="shared" si="5"/>
        <v>0.19701807695674164</v>
      </c>
      <c r="R21" s="108">
        <v>228766346</v>
      </c>
      <c r="S21" s="110">
        <v>33024686</v>
      </c>
      <c r="T21" s="110">
        <f t="shared" si="6"/>
        <v>261791032</v>
      </c>
      <c r="U21" s="40">
        <f t="shared" si="7"/>
        <v>0.28077105538985875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526700535</v>
      </c>
      <c r="AA21" s="81">
        <f t="shared" si="11"/>
        <v>85720213</v>
      </c>
      <c r="AB21" s="81">
        <f t="shared" si="12"/>
        <v>612420748</v>
      </c>
      <c r="AC21" s="40">
        <f t="shared" si="13"/>
        <v>0.6568216582705809</v>
      </c>
      <c r="AD21" s="80">
        <v>154433078</v>
      </c>
      <c r="AE21" s="81">
        <v>18161915</v>
      </c>
      <c r="AF21" s="81">
        <f t="shared" si="14"/>
        <v>172594993</v>
      </c>
      <c r="AG21" s="40">
        <f t="shared" si="15"/>
        <v>0.637885154309977</v>
      </c>
      <c r="AH21" s="40">
        <f t="shared" si="16"/>
        <v>0.5167938967962993</v>
      </c>
      <c r="AI21" s="12">
        <v>788538978</v>
      </c>
      <c r="AJ21" s="12">
        <v>832940374</v>
      </c>
      <c r="AK21" s="12">
        <v>531320299</v>
      </c>
      <c r="AL21" s="12"/>
    </row>
    <row r="22" spans="1:38" s="13" customFormat="1" ht="12.75">
      <c r="A22" s="29" t="s">
        <v>97</v>
      </c>
      <c r="B22" s="63" t="s">
        <v>613</v>
      </c>
      <c r="C22" s="39" t="s">
        <v>614</v>
      </c>
      <c r="D22" s="80">
        <v>481731280</v>
      </c>
      <c r="E22" s="81">
        <v>53909730</v>
      </c>
      <c r="F22" s="82">
        <f t="shared" si="0"/>
        <v>535641010</v>
      </c>
      <c r="G22" s="80">
        <v>481932724</v>
      </c>
      <c r="H22" s="81">
        <v>57411786</v>
      </c>
      <c r="I22" s="83">
        <f t="shared" si="1"/>
        <v>539344510</v>
      </c>
      <c r="J22" s="80">
        <v>125338128</v>
      </c>
      <c r="K22" s="81">
        <v>7272612</v>
      </c>
      <c r="L22" s="81">
        <f t="shared" si="2"/>
        <v>132610740</v>
      </c>
      <c r="M22" s="40">
        <f t="shared" si="3"/>
        <v>0.2475739114897121</v>
      </c>
      <c r="N22" s="108">
        <v>100793633</v>
      </c>
      <c r="O22" s="109">
        <v>11024664</v>
      </c>
      <c r="P22" s="110">
        <f t="shared" si="4"/>
        <v>111818297</v>
      </c>
      <c r="Q22" s="40">
        <f t="shared" si="5"/>
        <v>0.2087560416630534</v>
      </c>
      <c r="R22" s="108">
        <v>117429516</v>
      </c>
      <c r="S22" s="110">
        <v>12821854</v>
      </c>
      <c r="T22" s="110">
        <f t="shared" si="6"/>
        <v>130251370</v>
      </c>
      <c r="U22" s="40">
        <f t="shared" si="7"/>
        <v>0.24149938969435325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343561277</v>
      </c>
      <c r="AA22" s="81">
        <f t="shared" si="11"/>
        <v>31119130</v>
      </c>
      <c r="AB22" s="81">
        <f t="shared" si="12"/>
        <v>374680407</v>
      </c>
      <c r="AC22" s="40">
        <f t="shared" si="13"/>
        <v>0.69469587629621</v>
      </c>
      <c r="AD22" s="80">
        <v>110863264</v>
      </c>
      <c r="AE22" s="81">
        <v>9432028</v>
      </c>
      <c r="AF22" s="81">
        <f t="shared" si="14"/>
        <v>120295292</v>
      </c>
      <c r="AG22" s="40">
        <f t="shared" si="15"/>
        <v>0.6539481286799074</v>
      </c>
      <c r="AH22" s="40">
        <f t="shared" si="16"/>
        <v>0.08276365462415614</v>
      </c>
      <c r="AI22" s="12">
        <v>498570070</v>
      </c>
      <c r="AJ22" s="12">
        <v>516314795</v>
      </c>
      <c r="AK22" s="12">
        <v>337643094</v>
      </c>
      <c r="AL22" s="12"/>
    </row>
    <row r="23" spans="1:38" s="13" customFormat="1" ht="12.75">
      <c r="A23" s="29" t="s">
        <v>116</v>
      </c>
      <c r="B23" s="63" t="s">
        <v>615</v>
      </c>
      <c r="C23" s="39" t="s">
        <v>616</v>
      </c>
      <c r="D23" s="80">
        <v>373367920</v>
      </c>
      <c r="E23" s="81">
        <v>6546890</v>
      </c>
      <c r="F23" s="82">
        <f t="shared" si="0"/>
        <v>379914810</v>
      </c>
      <c r="G23" s="80">
        <v>394105797</v>
      </c>
      <c r="H23" s="81">
        <v>8254515</v>
      </c>
      <c r="I23" s="83">
        <f t="shared" si="1"/>
        <v>402360312</v>
      </c>
      <c r="J23" s="80">
        <v>125124554</v>
      </c>
      <c r="K23" s="81">
        <v>1190871</v>
      </c>
      <c r="L23" s="81">
        <f t="shared" si="2"/>
        <v>126315425</v>
      </c>
      <c r="M23" s="40">
        <f t="shared" si="3"/>
        <v>0.33248355072022595</v>
      </c>
      <c r="N23" s="108">
        <v>95958417</v>
      </c>
      <c r="O23" s="109">
        <v>379065</v>
      </c>
      <c r="P23" s="110">
        <f t="shared" si="4"/>
        <v>96337482</v>
      </c>
      <c r="Q23" s="40">
        <f t="shared" si="5"/>
        <v>0.2535765373295134</v>
      </c>
      <c r="R23" s="108">
        <v>107158024</v>
      </c>
      <c r="S23" s="110">
        <v>613505</v>
      </c>
      <c r="T23" s="110">
        <f t="shared" si="6"/>
        <v>107771529</v>
      </c>
      <c r="U23" s="40">
        <f t="shared" si="7"/>
        <v>0.26784830855782815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328240995</v>
      </c>
      <c r="AA23" s="81">
        <f t="shared" si="11"/>
        <v>2183441</v>
      </c>
      <c r="AB23" s="81">
        <f t="shared" si="12"/>
        <v>330424436</v>
      </c>
      <c r="AC23" s="40">
        <f t="shared" si="13"/>
        <v>0.8212152793041875</v>
      </c>
      <c r="AD23" s="80">
        <v>99037099</v>
      </c>
      <c r="AE23" s="81">
        <v>1569495</v>
      </c>
      <c r="AF23" s="81">
        <f t="shared" si="14"/>
        <v>100606594</v>
      </c>
      <c r="AG23" s="40">
        <f t="shared" si="15"/>
        <v>0.8709003095645953</v>
      </c>
      <c r="AH23" s="40">
        <f t="shared" si="16"/>
        <v>0.07121734982897832</v>
      </c>
      <c r="AI23" s="12">
        <v>448539157</v>
      </c>
      <c r="AJ23" s="12">
        <v>384816616</v>
      </c>
      <c r="AK23" s="12">
        <v>335136910</v>
      </c>
      <c r="AL23" s="12"/>
    </row>
    <row r="24" spans="1:38" s="59" customFormat="1" ht="12.75">
      <c r="A24" s="64"/>
      <c r="B24" s="65" t="s">
        <v>617</v>
      </c>
      <c r="C24" s="32"/>
      <c r="D24" s="84">
        <f>SUM(D18:D23)</f>
        <v>4587775591</v>
      </c>
      <c r="E24" s="85">
        <f>SUM(E18:E23)</f>
        <v>617463805</v>
      </c>
      <c r="F24" s="93">
        <f t="shared" si="0"/>
        <v>5205239396</v>
      </c>
      <c r="G24" s="84">
        <f>SUM(G18:G23)</f>
        <v>4719351651</v>
      </c>
      <c r="H24" s="85">
        <f>SUM(H18:H23)</f>
        <v>735228833</v>
      </c>
      <c r="I24" s="86">
        <f t="shared" si="1"/>
        <v>5454580484</v>
      </c>
      <c r="J24" s="84">
        <f>SUM(J18:J23)</f>
        <v>1571863490</v>
      </c>
      <c r="K24" s="85">
        <f>SUM(K18:K23)</f>
        <v>80574205</v>
      </c>
      <c r="L24" s="85">
        <f t="shared" si="2"/>
        <v>1652437695</v>
      </c>
      <c r="M24" s="44">
        <f t="shared" si="3"/>
        <v>0.31745661808942477</v>
      </c>
      <c r="N24" s="114">
        <f>SUM(N18:N23)</f>
        <v>893895663</v>
      </c>
      <c r="O24" s="115">
        <f>SUM(O18:O23)</f>
        <v>126277597</v>
      </c>
      <c r="P24" s="116">
        <f t="shared" si="4"/>
        <v>1020173260</v>
      </c>
      <c r="Q24" s="44">
        <f t="shared" si="5"/>
        <v>0.19598969084571954</v>
      </c>
      <c r="R24" s="114">
        <f>SUM(R18:R23)</f>
        <v>1035173939</v>
      </c>
      <c r="S24" s="116">
        <f>SUM(S18:S23)</f>
        <v>137186886</v>
      </c>
      <c r="T24" s="116">
        <f t="shared" si="6"/>
        <v>1172360825</v>
      </c>
      <c r="U24" s="44">
        <f t="shared" si="7"/>
        <v>0.21493143761264555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3500933092</v>
      </c>
      <c r="AA24" s="85">
        <f t="shared" si="11"/>
        <v>344038688</v>
      </c>
      <c r="AB24" s="85">
        <f t="shared" si="12"/>
        <v>3844971780</v>
      </c>
      <c r="AC24" s="44">
        <f t="shared" si="13"/>
        <v>0.7049069660404703</v>
      </c>
      <c r="AD24" s="84">
        <f>SUM(AD18:AD23)</f>
        <v>917600254</v>
      </c>
      <c r="AE24" s="85">
        <f>SUM(AE18:AE23)</f>
        <v>109332707</v>
      </c>
      <c r="AF24" s="85">
        <f t="shared" si="14"/>
        <v>1026932961</v>
      </c>
      <c r="AG24" s="44">
        <f t="shared" si="15"/>
        <v>0.6990099827908959</v>
      </c>
      <c r="AH24" s="44">
        <f t="shared" si="16"/>
        <v>0.1416137854396904</v>
      </c>
      <c r="AI24" s="66">
        <f>SUM(AI18:AI23)</f>
        <v>4995269091</v>
      </c>
      <c r="AJ24" s="66">
        <f>SUM(AJ18:AJ23)</f>
        <v>5077003969</v>
      </c>
      <c r="AK24" s="66">
        <f>SUM(AK18:AK23)</f>
        <v>3548876457</v>
      </c>
      <c r="AL24" s="66"/>
    </row>
    <row r="25" spans="1:38" s="13" customFormat="1" ht="12.75">
      <c r="A25" s="29" t="s">
        <v>97</v>
      </c>
      <c r="B25" s="63" t="s">
        <v>618</v>
      </c>
      <c r="C25" s="39" t="s">
        <v>619</v>
      </c>
      <c r="D25" s="80">
        <v>384840307</v>
      </c>
      <c r="E25" s="81">
        <v>73594333</v>
      </c>
      <c r="F25" s="82">
        <f t="shared" si="0"/>
        <v>458434640</v>
      </c>
      <c r="G25" s="80">
        <v>397841662</v>
      </c>
      <c r="H25" s="81">
        <v>69980237</v>
      </c>
      <c r="I25" s="83">
        <f t="shared" si="1"/>
        <v>467821899</v>
      </c>
      <c r="J25" s="80">
        <v>112766257</v>
      </c>
      <c r="K25" s="81">
        <v>7460088</v>
      </c>
      <c r="L25" s="81">
        <f t="shared" si="2"/>
        <v>120226345</v>
      </c>
      <c r="M25" s="40">
        <f t="shared" si="3"/>
        <v>0.2622540587247072</v>
      </c>
      <c r="N25" s="108">
        <v>95272161</v>
      </c>
      <c r="O25" s="109">
        <v>22708918</v>
      </c>
      <c r="P25" s="110">
        <f t="shared" si="4"/>
        <v>117981079</v>
      </c>
      <c r="Q25" s="40">
        <f t="shared" si="5"/>
        <v>0.2573563790903759</v>
      </c>
      <c r="R25" s="108">
        <v>84969292</v>
      </c>
      <c r="S25" s="110">
        <v>548548</v>
      </c>
      <c r="T25" s="110">
        <f t="shared" si="6"/>
        <v>85517840</v>
      </c>
      <c r="U25" s="40">
        <f t="shared" si="7"/>
        <v>0.18279999329402918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293007710</v>
      </c>
      <c r="AA25" s="81">
        <f t="shared" si="11"/>
        <v>30717554</v>
      </c>
      <c r="AB25" s="81">
        <f t="shared" si="12"/>
        <v>323725264</v>
      </c>
      <c r="AC25" s="40">
        <f t="shared" si="13"/>
        <v>0.6919839894027706</v>
      </c>
      <c r="AD25" s="80">
        <v>80821144</v>
      </c>
      <c r="AE25" s="81">
        <v>25061214</v>
      </c>
      <c r="AF25" s="81">
        <f t="shared" si="14"/>
        <v>105882358</v>
      </c>
      <c r="AG25" s="40">
        <f t="shared" si="15"/>
        <v>0.6401977255382354</v>
      </c>
      <c r="AH25" s="40">
        <f t="shared" si="16"/>
        <v>-0.1923315496997149</v>
      </c>
      <c r="AI25" s="12">
        <v>435588838</v>
      </c>
      <c r="AJ25" s="12">
        <v>471690409</v>
      </c>
      <c r="AK25" s="12">
        <v>301975127</v>
      </c>
      <c r="AL25" s="12"/>
    </row>
    <row r="26" spans="1:38" s="13" customFormat="1" ht="12.75">
      <c r="A26" s="29" t="s">
        <v>97</v>
      </c>
      <c r="B26" s="63" t="s">
        <v>620</v>
      </c>
      <c r="C26" s="39" t="s">
        <v>621</v>
      </c>
      <c r="D26" s="80">
        <v>786111882</v>
      </c>
      <c r="E26" s="81">
        <v>109897129</v>
      </c>
      <c r="F26" s="82">
        <f t="shared" si="0"/>
        <v>896009011</v>
      </c>
      <c r="G26" s="80">
        <v>784982563</v>
      </c>
      <c r="H26" s="81">
        <v>126482390</v>
      </c>
      <c r="I26" s="83">
        <f t="shared" si="1"/>
        <v>911464953</v>
      </c>
      <c r="J26" s="80">
        <v>191622124</v>
      </c>
      <c r="K26" s="81">
        <v>27214265</v>
      </c>
      <c r="L26" s="81">
        <f t="shared" si="2"/>
        <v>218836389</v>
      </c>
      <c r="M26" s="40">
        <f t="shared" si="3"/>
        <v>0.24423458504704704</v>
      </c>
      <c r="N26" s="108">
        <v>189442756</v>
      </c>
      <c r="O26" s="109">
        <v>16222862</v>
      </c>
      <c r="P26" s="110">
        <f t="shared" si="4"/>
        <v>205665618</v>
      </c>
      <c r="Q26" s="40">
        <f t="shared" si="5"/>
        <v>0.22953521167210672</v>
      </c>
      <c r="R26" s="108">
        <v>196137900</v>
      </c>
      <c r="S26" s="110">
        <v>26043513</v>
      </c>
      <c r="T26" s="110">
        <f t="shared" si="6"/>
        <v>222181413</v>
      </c>
      <c r="U26" s="40">
        <f t="shared" si="7"/>
        <v>0.2437629798805879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577202780</v>
      </c>
      <c r="AA26" s="81">
        <f t="shared" si="11"/>
        <v>69480640</v>
      </c>
      <c r="AB26" s="81">
        <f t="shared" si="12"/>
        <v>646683420</v>
      </c>
      <c r="AC26" s="40">
        <f t="shared" si="13"/>
        <v>0.7094989421935568</v>
      </c>
      <c r="AD26" s="80">
        <v>147552870</v>
      </c>
      <c r="AE26" s="81">
        <v>24520974</v>
      </c>
      <c r="AF26" s="81">
        <f t="shared" si="14"/>
        <v>172073844</v>
      </c>
      <c r="AG26" s="40">
        <f t="shared" si="15"/>
        <v>0.6690009038186401</v>
      </c>
      <c r="AH26" s="40">
        <f t="shared" si="16"/>
        <v>0.2911980568063557</v>
      </c>
      <c r="AI26" s="12">
        <v>935112474</v>
      </c>
      <c r="AJ26" s="12">
        <v>886482049</v>
      </c>
      <c r="AK26" s="12">
        <v>593057292</v>
      </c>
      <c r="AL26" s="12"/>
    </row>
    <row r="27" spans="1:38" s="13" customFormat="1" ht="12.75">
      <c r="A27" s="29" t="s">
        <v>97</v>
      </c>
      <c r="B27" s="63" t="s">
        <v>622</v>
      </c>
      <c r="C27" s="39" t="s">
        <v>623</v>
      </c>
      <c r="D27" s="80">
        <v>241298639</v>
      </c>
      <c r="E27" s="81">
        <v>24484467</v>
      </c>
      <c r="F27" s="82">
        <f t="shared" si="0"/>
        <v>265783106</v>
      </c>
      <c r="G27" s="80">
        <v>247085012</v>
      </c>
      <c r="H27" s="81">
        <v>26344907</v>
      </c>
      <c r="I27" s="83">
        <f t="shared" si="1"/>
        <v>273429919</v>
      </c>
      <c r="J27" s="80">
        <v>89882690</v>
      </c>
      <c r="K27" s="81">
        <v>4791986</v>
      </c>
      <c r="L27" s="81">
        <f t="shared" si="2"/>
        <v>94674676</v>
      </c>
      <c r="M27" s="40">
        <f t="shared" si="3"/>
        <v>0.35621028523912274</v>
      </c>
      <c r="N27" s="108">
        <v>50127485</v>
      </c>
      <c r="O27" s="109">
        <v>8519150</v>
      </c>
      <c r="P27" s="110">
        <f t="shared" si="4"/>
        <v>58646635</v>
      </c>
      <c r="Q27" s="40">
        <f t="shared" si="5"/>
        <v>0.2206559923338393</v>
      </c>
      <c r="R27" s="108">
        <v>50503733</v>
      </c>
      <c r="S27" s="110">
        <v>6018678</v>
      </c>
      <c r="T27" s="110">
        <f t="shared" si="6"/>
        <v>56522411</v>
      </c>
      <c r="U27" s="40">
        <f t="shared" si="7"/>
        <v>0.2067162628241864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190513908</v>
      </c>
      <c r="AA27" s="81">
        <f t="shared" si="11"/>
        <v>19329814</v>
      </c>
      <c r="AB27" s="81">
        <f t="shared" si="12"/>
        <v>209843722</v>
      </c>
      <c r="AC27" s="40">
        <f t="shared" si="13"/>
        <v>0.767449746419301</v>
      </c>
      <c r="AD27" s="80">
        <v>41815426</v>
      </c>
      <c r="AE27" s="81">
        <v>10359883</v>
      </c>
      <c r="AF27" s="81">
        <f t="shared" si="14"/>
        <v>52175309</v>
      </c>
      <c r="AG27" s="40">
        <f t="shared" si="15"/>
        <v>0.7432240963769183</v>
      </c>
      <c r="AH27" s="40">
        <f t="shared" si="16"/>
        <v>0.08331722577819334</v>
      </c>
      <c r="AI27" s="12">
        <v>241137078</v>
      </c>
      <c r="AJ27" s="12">
        <v>264328767</v>
      </c>
      <c r="AK27" s="12">
        <v>196455509</v>
      </c>
      <c r="AL27" s="12"/>
    </row>
    <row r="28" spans="1:38" s="13" customFormat="1" ht="12.75">
      <c r="A28" s="29" t="s">
        <v>97</v>
      </c>
      <c r="B28" s="63" t="s">
        <v>624</v>
      </c>
      <c r="C28" s="39" t="s">
        <v>625</v>
      </c>
      <c r="D28" s="80">
        <v>208093198</v>
      </c>
      <c r="E28" s="81">
        <v>58442000</v>
      </c>
      <c r="F28" s="82">
        <f t="shared" si="0"/>
        <v>266535198</v>
      </c>
      <c r="G28" s="80">
        <v>211507722</v>
      </c>
      <c r="H28" s="81">
        <v>29630122</v>
      </c>
      <c r="I28" s="83">
        <f t="shared" si="1"/>
        <v>241137844</v>
      </c>
      <c r="J28" s="80">
        <v>63335159</v>
      </c>
      <c r="K28" s="81">
        <v>968894</v>
      </c>
      <c r="L28" s="81">
        <f t="shared" si="2"/>
        <v>64304053</v>
      </c>
      <c r="M28" s="40">
        <f t="shared" si="3"/>
        <v>0.2412591413161124</v>
      </c>
      <c r="N28" s="108">
        <v>34192149</v>
      </c>
      <c r="O28" s="109">
        <v>362175</v>
      </c>
      <c r="P28" s="110">
        <f t="shared" si="4"/>
        <v>34554324</v>
      </c>
      <c r="Q28" s="40">
        <f t="shared" si="5"/>
        <v>0.1296426297888056</v>
      </c>
      <c r="R28" s="108">
        <v>34537349</v>
      </c>
      <c r="S28" s="110">
        <v>4629482</v>
      </c>
      <c r="T28" s="110">
        <f t="shared" si="6"/>
        <v>39166831</v>
      </c>
      <c r="U28" s="40">
        <f t="shared" si="7"/>
        <v>0.1624250692064743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132064657</v>
      </c>
      <c r="AA28" s="81">
        <f t="shared" si="11"/>
        <v>5960551</v>
      </c>
      <c r="AB28" s="81">
        <f t="shared" si="12"/>
        <v>138025208</v>
      </c>
      <c r="AC28" s="40">
        <f t="shared" si="13"/>
        <v>0.5723913165616592</v>
      </c>
      <c r="AD28" s="80">
        <v>44063583</v>
      </c>
      <c r="AE28" s="81">
        <v>17337678</v>
      </c>
      <c r="AF28" s="81">
        <f t="shared" si="14"/>
        <v>61401261</v>
      </c>
      <c r="AG28" s="40">
        <f t="shared" si="15"/>
        <v>0.7334201721427202</v>
      </c>
      <c r="AH28" s="40">
        <f t="shared" si="16"/>
        <v>-0.36211683014132234</v>
      </c>
      <c r="AI28" s="12">
        <v>230320033</v>
      </c>
      <c r="AJ28" s="12">
        <v>210246242</v>
      </c>
      <c r="AK28" s="12">
        <v>154198835</v>
      </c>
      <c r="AL28" s="12"/>
    </row>
    <row r="29" spans="1:38" s="13" customFormat="1" ht="12.75">
      <c r="A29" s="29" t="s">
        <v>116</v>
      </c>
      <c r="B29" s="63" t="s">
        <v>626</v>
      </c>
      <c r="C29" s="39" t="s">
        <v>627</v>
      </c>
      <c r="D29" s="80">
        <v>108165060</v>
      </c>
      <c r="E29" s="81">
        <v>17692000</v>
      </c>
      <c r="F29" s="82">
        <f t="shared" si="0"/>
        <v>125857060</v>
      </c>
      <c r="G29" s="80">
        <v>123727040</v>
      </c>
      <c r="H29" s="81">
        <v>17692000</v>
      </c>
      <c r="I29" s="83">
        <f t="shared" si="1"/>
        <v>141419040</v>
      </c>
      <c r="J29" s="80">
        <v>42341292</v>
      </c>
      <c r="K29" s="81">
        <v>533372</v>
      </c>
      <c r="L29" s="81">
        <f t="shared" si="2"/>
        <v>42874664</v>
      </c>
      <c r="M29" s="40">
        <f t="shared" si="3"/>
        <v>0.3406615727397414</v>
      </c>
      <c r="N29" s="108">
        <v>36424966</v>
      </c>
      <c r="O29" s="109">
        <v>410745</v>
      </c>
      <c r="P29" s="110">
        <f t="shared" si="4"/>
        <v>36835711</v>
      </c>
      <c r="Q29" s="40">
        <f t="shared" si="5"/>
        <v>0.2926789406966919</v>
      </c>
      <c r="R29" s="108">
        <v>25169188</v>
      </c>
      <c r="S29" s="110">
        <v>227747</v>
      </c>
      <c r="T29" s="110">
        <f t="shared" si="6"/>
        <v>25396935</v>
      </c>
      <c r="U29" s="40">
        <f t="shared" si="7"/>
        <v>0.17958639091313305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103935446</v>
      </c>
      <c r="AA29" s="81">
        <f t="shared" si="11"/>
        <v>1171864</v>
      </c>
      <c r="AB29" s="81">
        <f t="shared" si="12"/>
        <v>105107310</v>
      </c>
      <c r="AC29" s="40">
        <f t="shared" si="13"/>
        <v>0.743233089405783</v>
      </c>
      <c r="AD29" s="80">
        <v>27745037</v>
      </c>
      <c r="AE29" s="81">
        <v>2315</v>
      </c>
      <c r="AF29" s="81">
        <f t="shared" si="14"/>
        <v>27747352</v>
      </c>
      <c r="AG29" s="40">
        <f t="shared" si="15"/>
        <v>0.861546980520653</v>
      </c>
      <c r="AH29" s="40">
        <f t="shared" si="16"/>
        <v>-0.08470779481948398</v>
      </c>
      <c r="AI29" s="12">
        <v>124111384</v>
      </c>
      <c r="AJ29" s="12">
        <v>115190720</v>
      </c>
      <c r="AK29" s="12">
        <v>99242217</v>
      </c>
      <c r="AL29" s="12"/>
    </row>
    <row r="30" spans="1:38" s="59" customFormat="1" ht="12.75">
      <c r="A30" s="64"/>
      <c r="B30" s="65" t="s">
        <v>628</v>
      </c>
      <c r="C30" s="32"/>
      <c r="D30" s="84">
        <f>SUM(D25:D29)</f>
        <v>1728509086</v>
      </c>
      <c r="E30" s="85">
        <f>SUM(E25:E29)</f>
        <v>284109929</v>
      </c>
      <c r="F30" s="93">
        <f t="shared" si="0"/>
        <v>2012619015</v>
      </c>
      <c r="G30" s="84">
        <f>SUM(G25:G29)</f>
        <v>1765143999</v>
      </c>
      <c r="H30" s="85">
        <f>SUM(H25:H29)</f>
        <v>270129656</v>
      </c>
      <c r="I30" s="86">
        <f t="shared" si="1"/>
        <v>2035273655</v>
      </c>
      <c r="J30" s="84">
        <f>SUM(J25:J29)</f>
        <v>499947522</v>
      </c>
      <c r="K30" s="85">
        <f>SUM(K25:K29)</f>
        <v>40968605</v>
      </c>
      <c r="L30" s="85">
        <f t="shared" si="2"/>
        <v>540916127</v>
      </c>
      <c r="M30" s="44">
        <f t="shared" si="3"/>
        <v>0.2687623057163653</v>
      </c>
      <c r="N30" s="114">
        <f>SUM(N25:N29)</f>
        <v>405459517</v>
      </c>
      <c r="O30" s="115">
        <f>SUM(O25:O29)</f>
        <v>48223850</v>
      </c>
      <c r="P30" s="116">
        <f t="shared" si="4"/>
        <v>453683367</v>
      </c>
      <c r="Q30" s="44">
        <f t="shared" si="5"/>
        <v>0.2254193981169357</v>
      </c>
      <c r="R30" s="114">
        <f>SUM(R25:R29)</f>
        <v>391317462</v>
      </c>
      <c r="S30" s="116">
        <f>SUM(S25:S29)</f>
        <v>37467968</v>
      </c>
      <c r="T30" s="116">
        <f t="shared" si="6"/>
        <v>428785430</v>
      </c>
      <c r="U30" s="44">
        <f t="shared" si="7"/>
        <v>0.21067704038059687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1296724501</v>
      </c>
      <c r="AA30" s="85">
        <f t="shared" si="11"/>
        <v>126660423</v>
      </c>
      <c r="AB30" s="85">
        <f t="shared" si="12"/>
        <v>1423384924</v>
      </c>
      <c r="AC30" s="44">
        <f t="shared" si="13"/>
        <v>0.6993580054963174</v>
      </c>
      <c r="AD30" s="84">
        <f>SUM(AD25:AD29)</f>
        <v>341998060</v>
      </c>
      <c r="AE30" s="85">
        <f>SUM(AE25:AE29)</f>
        <v>77282064</v>
      </c>
      <c r="AF30" s="85">
        <f t="shared" si="14"/>
        <v>419280124</v>
      </c>
      <c r="AG30" s="44">
        <f t="shared" si="15"/>
        <v>0.6904371960956891</v>
      </c>
      <c r="AH30" s="44">
        <f t="shared" si="16"/>
        <v>0.022670538038669363</v>
      </c>
      <c r="AI30" s="66">
        <f>SUM(AI25:AI29)</f>
        <v>1966269807</v>
      </c>
      <c r="AJ30" s="66">
        <f>SUM(AJ25:AJ29)</f>
        <v>1947938187</v>
      </c>
      <c r="AK30" s="66">
        <f>SUM(AK25:AK29)</f>
        <v>1344928980</v>
      </c>
      <c r="AL30" s="66"/>
    </row>
    <row r="31" spans="1:38" s="13" customFormat="1" ht="12.75">
      <c r="A31" s="29" t="s">
        <v>97</v>
      </c>
      <c r="B31" s="63" t="s">
        <v>629</v>
      </c>
      <c r="C31" s="39" t="s">
        <v>630</v>
      </c>
      <c r="D31" s="80">
        <v>132632520</v>
      </c>
      <c r="E31" s="81">
        <v>34563050</v>
      </c>
      <c r="F31" s="83">
        <f t="shared" si="0"/>
        <v>167195570</v>
      </c>
      <c r="G31" s="80">
        <v>149098252</v>
      </c>
      <c r="H31" s="81">
        <v>37868084</v>
      </c>
      <c r="I31" s="83">
        <f t="shared" si="1"/>
        <v>186966336</v>
      </c>
      <c r="J31" s="80">
        <v>34312421</v>
      </c>
      <c r="K31" s="81">
        <v>9786719</v>
      </c>
      <c r="L31" s="81">
        <f t="shared" si="2"/>
        <v>44099140</v>
      </c>
      <c r="M31" s="40">
        <f t="shared" si="3"/>
        <v>0.26375782564095446</v>
      </c>
      <c r="N31" s="108">
        <v>12830369</v>
      </c>
      <c r="O31" s="109">
        <v>5840227</v>
      </c>
      <c r="P31" s="110">
        <f t="shared" si="4"/>
        <v>18670596</v>
      </c>
      <c r="Q31" s="40">
        <f t="shared" si="5"/>
        <v>0.1116692027187084</v>
      </c>
      <c r="R31" s="108">
        <v>18369395</v>
      </c>
      <c r="S31" s="110">
        <v>14042974</v>
      </c>
      <c r="T31" s="110">
        <f t="shared" si="6"/>
        <v>32412369</v>
      </c>
      <c r="U31" s="40">
        <f t="shared" si="7"/>
        <v>0.17335938486808664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65512185</v>
      </c>
      <c r="AA31" s="81">
        <f t="shared" si="11"/>
        <v>29669920</v>
      </c>
      <c r="AB31" s="81">
        <f t="shared" si="12"/>
        <v>95182105</v>
      </c>
      <c r="AC31" s="40">
        <f t="shared" si="13"/>
        <v>0.5090868604281789</v>
      </c>
      <c r="AD31" s="80">
        <v>13777180</v>
      </c>
      <c r="AE31" s="81">
        <v>1253728</v>
      </c>
      <c r="AF31" s="81">
        <f t="shared" si="14"/>
        <v>15030908</v>
      </c>
      <c r="AG31" s="40">
        <f t="shared" si="15"/>
        <v>0.44942741407993136</v>
      </c>
      <c r="AH31" s="40">
        <f t="shared" si="16"/>
        <v>1.1563813044428186</v>
      </c>
      <c r="AI31" s="12">
        <v>127348490</v>
      </c>
      <c r="AJ31" s="12">
        <v>160655627</v>
      </c>
      <c r="AK31" s="12">
        <v>72203043</v>
      </c>
      <c r="AL31" s="12"/>
    </row>
    <row r="32" spans="1:38" s="13" customFormat="1" ht="12.75">
      <c r="A32" s="29" t="s">
        <v>97</v>
      </c>
      <c r="B32" s="63" t="s">
        <v>631</v>
      </c>
      <c r="C32" s="39" t="s">
        <v>632</v>
      </c>
      <c r="D32" s="80">
        <v>315333137</v>
      </c>
      <c r="E32" s="81">
        <v>49005000</v>
      </c>
      <c r="F32" s="82">
        <f t="shared" si="0"/>
        <v>364338137</v>
      </c>
      <c r="G32" s="80">
        <v>320126846</v>
      </c>
      <c r="H32" s="81">
        <v>31220237</v>
      </c>
      <c r="I32" s="83">
        <f t="shared" si="1"/>
        <v>351347083</v>
      </c>
      <c r="J32" s="80">
        <v>129497088</v>
      </c>
      <c r="K32" s="81">
        <v>1374828</v>
      </c>
      <c r="L32" s="81">
        <f t="shared" si="2"/>
        <v>130871916</v>
      </c>
      <c r="M32" s="40">
        <f t="shared" si="3"/>
        <v>0.3592045484933684</v>
      </c>
      <c r="N32" s="108">
        <v>62090216</v>
      </c>
      <c r="O32" s="109">
        <v>3261207</v>
      </c>
      <c r="P32" s="110">
        <f t="shared" si="4"/>
        <v>65351423</v>
      </c>
      <c r="Q32" s="40">
        <f t="shared" si="5"/>
        <v>0.17937025077339078</v>
      </c>
      <c r="R32" s="108">
        <v>63726868</v>
      </c>
      <c r="S32" s="110">
        <v>4053920</v>
      </c>
      <c r="T32" s="110">
        <f t="shared" si="6"/>
        <v>67780788</v>
      </c>
      <c r="U32" s="40">
        <f t="shared" si="7"/>
        <v>0.19291689409016669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255314172</v>
      </c>
      <c r="AA32" s="81">
        <f t="shared" si="11"/>
        <v>8689955</v>
      </c>
      <c r="AB32" s="81">
        <f t="shared" si="12"/>
        <v>264004127</v>
      </c>
      <c r="AC32" s="40">
        <f t="shared" si="13"/>
        <v>0.751405489824431</v>
      </c>
      <c r="AD32" s="80">
        <v>70581224</v>
      </c>
      <c r="AE32" s="81">
        <v>6491620</v>
      </c>
      <c r="AF32" s="81">
        <f t="shared" si="14"/>
        <v>77072844</v>
      </c>
      <c r="AG32" s="40">
        <f t="shared" si="15"/>
        <v>0.7460997916680805</v>
      </c>
      <c r="AH32" s="40">
        <f t="shared" si="16"/>
        <v>-0.12056199716725124</v>
      </c>
      <c r="AI32" s="12">
        <v>351089325</v>
      </c>
      <c r="AJ32" s="12">
        <v>353502719</v>
      </c>
      <c r="AK32" s="12">
        <v>263748305</v>
      </c>
      <c r="AL32" s="12"/>
    </row>
    <row r="33" spans="1:38" s="13" customFormat="1" ht="12.75">
      <c r="A33" s="29" t="s">
        <v>97</v>
      </c>
      <c r="B33" s="63" t="s">
        <v>633</v>
      </c>
      <c r="C33" s="39" t="s">
        <v>634</v>
      </c>
      <c r="D33" s="80">
        <v>748378853</v>
      </c>
      <c r="E33" s="81">
        <v>110712487</v>
      </c>
      <c r="F33" s="82">
        <f t="shared" si="0"/>
        <v>859091340</v>
      </c>
      <c r="G33" s="80">
        <v>791240885</v>
      </c>
      <c r="H33" s="81">
        <v>122538218</v>
      </c>
      <c r="I33" s="83">
        <f t="shared" si="1"/>
        <v>913779103</v>
      </c>
      <c r="J33" s="80">
        <v>290100870</v>
      </c>
      <c r="K33" s="81">
        <v>15555686</v>
      </c>
      <c r="L33" s="81">
        <f t="shared" si="2"/>
        <v>305656556</v>
      </c>
      <c r="M33" s="40">
        <f t="shared" si="3"/>
        <v>0.35579052164581243</v>
      </c>
      <c r="N33" s="108">
        <v>146190040</v>
      </c>
      <c r="O33" s="109">
        <v>30073915</v>
      </c>
      <c r="P33" s="110">
        <f t="shared" si="4"/>
        <v>176263955</v>
      </c>
      <c r="Q33" s="40">
        <f t="shared" si="5"/>
        <v>0.20517487116096408</v>
      </c>
      <c r="R33" s="108">
        <v>153361053</v>
      </c>
      <c r="S33" s="110">
        <v>20916632</v>
      </c>
      <c r="T33" s="110">
        <f t="shared" si="6"/>
        <v>174277685</v>
      </c>
      <c r="U33" s="40">
        <f t="shared" si="7"/>
        <v>0.19072189813471802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589651963</v>
      </c>
      <c r="AA33" s="81">
        <f t="shared" si="11"/>
        <v>66546233</v>
      </c>
      <c r="AB33" s="81">
        <f t="shared" si="12"/>
        <v>656198196</v>
      </c>
      <c r="AC33" s="40">
        <f t="shared" si="13"/>
        <v>0.7181146885999646</v>
      </c>
      <c r="AD33" s="80">
        <v>140537189</v>
      </c>
      <c r="AE33" s="81">
        <v>31646346</v>
      </c>
      <c r="AF33" s="81">
        <f t="shared" si="14"/>
        <v>172183535</v>
      </c>
      <c r="AG33" s="40">
        <f t="shared" si="15"/>
        <v>0.706449568568124</v>
      </c>
      <c r="AH33" s="40">
        <f t="shared" si="16"/>
        <v>0.012162312732166836</v>
      </c>
      <c r="AI33" s="12">
        <v>856423352</v>
      </c>
      <c r="AJ33" s="12">
        <v>885900466</v>
      </c>
      <c r="AK33" s="12">
        <v>625844002</v>
      </c>
      <c r="AL33" s="12"/>
    </row>
    <row r="34" spans="1:38" s="13" customFormat="1" ht="12.75">
      <c r="A34" s="29" t="s">
        <v>97</v>
      </c>
      <c r="B34" s="63" t="s">
        <v>65</v>
      </c>
      <c r="C34" s="39" t="s">
        <v>66</v>
      </c>
      <c r="D34" s="80">
        <v>1423857073</v>
      </c>
      <c r="E34" s="81">
        <v>251023959</v>
      </c>
      <c r="F34" s="82">
        <f t="shared" si="0"/>
        <v>1674881032</v>
      </c>
      <c r="G34" s="80">
        <v>1605681796</v>
      </c>
      <c r="H34" s="81">
        <v>374568533</v>
      </c>
      <c r="I34" s="83">
        <f t="shared" si="1"/>
        <v>1980250329</v>
      </c>
      <c r="J34" s="80">
        <v>425582380</v>
      </c>
      <c r="K34" s="81">
        <v>17273910</v>
      </c>
      <c r="L34" s="81">
        <f t="shared" si="2"/>
        <v>442856290</v>
      </c>
      <c r="M34" s="40">
        <f t="shared" si="3"/>
        <v>0.26441059486546264</v>
      </c>
      <c r="N34" s="108">
        <v>246014670</v>
      </c>
      <c r="O34" s="109">
        <v>39845765</v>
      </c>
      <c r="P34" s="110">
        <f t="shared" si="4"/>
        <v>285860435</v>
      </c>
      <c r="Q34" s="40">
        <f t="shared" si="5"/>
        <v>0.17067506858003512</v>
      </c>
      <c r="R34" s="108">
        <v>205263740</v>
      </c>
      <c r="S34" s="110">
        <v>39965336</v>
      </c>
      <c r="T34" s="110">
        <f t="shared" si="6"/>
        <v>245229076</v>
      </c>
      <c r="U34" s="40">
        <f t="shared" si="7"/>
        <v>0.12383741207296625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876860790</v>
      </c>
      <c r="AA34" s="81">
        <f t="shared" si="11"/>
        <v>97085011</v>
      </c>
      <c r="AB34" s="81">
        <f t="shared" si="12"/>
        <v>973945801</v>
      </c>
      <c r="AC34" s="40">
        <f t="shared" si="13"/>
        <v>0.4918296372619868</v>
      </c>
      <c r="AD34" s="80">
        <v>159080653</v>
      </c>
      <c r="AE34" s="81">
        <v>30871495</v>
      </c>
      <c r="AF34" s="81">
        <f t="shared" si="14"/>
        <v>189952148</v>
      </c>
      <c r="AG34" s="40">
        <f t="shared" si="15"/>
        <v>0.6234400602101706</v>
      </c>
      <c r="AH34" s="40">
        <f t="shared" si="16"/>
        <v>0.29100449024666997</v>
      </c>
      <c r="AI34" s="12">
        <v>1352633057</v>
      </c>
      <c r="AJ34" s="12">
        <v>1396471046</v>
      </c>
      <c r="AK34" s="12">
        <v>870615993</v>
      </c>
      <c r="AL34" s="12"/>
    </row>
    <row r="35" spans="1:38" s="13" customFormat="1" ht="12.75">
      <c r="A35" s="29" t="s">
        <v>97</v>
      </c>
      <c r="B35" s="63" t="s">
        <v>635</v>
      </c>
      <c r="C35" s="39" t="s">
        <v>636</v>
      </c>
      <c r="D35" s="80">
        <v>464838434</v>
      </c>
      <c r="E35" s="81">
        <v>43423629</v>
      </c>
      <c r="F35" s="82">
        <f t="shared" si="0"/>
        <v>508262063</v>
      </c>
      <c r="G35" s="80">
        <v>464838434</v>
      </c>
      <c r="H35" s="81">
        <v>43423629</v>
      </c>
      <c r="I35" s="83">
        <f t="shared" si="1"/>
        <v>508262063</v>
      </c>
      <c r="J35" s="80">
        <v>176476135</v>
      </c>
      <c r="K35" s="81">
        <v>10131160</v>
      </c>
      <c r="L35" s="81">
        <f t="shared" si="2"/>
        <v>186607295</v>
      </c>
      <c r="M35" s="40">
        <f t="shared" si="3"/>
        <v>0.36714779359796523</v>
      </c>
      <c r="N35" s="108">
        <v>74331580</v>
      </c>
      <c r="O35" s="109">
        <v>10886241</v>
      </c>
      <c r="P35" s="110">
        <f t="shared" si="4"/>
        <v>85217821</v>
      </c>
      <c r="Q35" s="40">
        <f t="shared" si="5"/>
        <v>0.1676651223917926</v>
      </c>
      <c r="R35" s="108">
        <v>82866978</v>
      </c>
      <c r="S35" s="110">
        <v>6756684</v>
      </c>
      <c r="T35" s="110">
        <f t="shared" si="6"/>
        <v>89623662</v>
      </c>
      <c r="U35" s="40">
        <f t="shared" si="7"/>
        <v>0.1763335659384045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333674693</v>
      </c>
      <c r="AA35" s="81">
        <f t="shared" si="11"/>
        <v>27774085</v>
      </c>
      <c r="AB35" s="81">
        <f t="shared" si="12"/>
        <v>361448778</v>
      </c>
      <c r="AC35" s="40">
        <f t="shared" si="13"/>
        <v>0.7111464819281623</v>
      </c>
      <c r="AD35" s="80">
        <v>73310590</v>
      </c>
      <c r="AE35" s="81">
        <v>10491739</v>
      </c>
      <c r="AF35" s="81">
        <f t="shared" si="14"/>
        <v>83802329</v>
      </c>
      <c r="AG35" s="40">
        <f t="shared" si="15"/>
        <v>0.6327144526217595</v>
      </c>
      <c r="AH35" s="40">
        <f t="shared" si="16"/>
        <v>0.06946505030904326</v>
      </c>
      <c r="AI35" s="12">
        <v>498284155</v>
      </c>
      <c r="AJ35" s="12">
        <v>523347274</v>
      </c>
      <c r="AK35" s="12">
        <v>331129384</v>
      </c>
      <c r="AL35" s="12"/>
    </row>
    <row r="36" spans="1:38" s="13" customFormat="1" ht="12.75">
      <c r="A36" s="29" t="s">
        <v>97</v>
      </c>
      <c r="B36" s="63" t="s">
        <v>637</v>
      </c>
      <c r="C36" s="39" t="s">
        <v>638</v>
      </c>
      <c r="D36" s="80">
        <v>443750513</v>
      </c>
      <c r="E36" s="81">
        <v>52161018</v>
      </c>
      <c r="F36" s="82">
        <f t="shared" si="0"/>
        <v>495911531</v>
      </c>
      <c r="G36" s="80">
        <v>464803127</v>
      </c>
      <c r="H36" s="81">
        <v>72809347</v>
      </c>
      <c r="I36" s="83">
        <f t="shared" si="1"/>
        <v>537612474</v>
      </c>
      <c r="J36" s="80">
        <v>234239243</v>
      </c>
      <c r="K36" s="81">
        <v>8188156</v>
      </c>
      <c r="L36" s="81">
        <f t="shared" si="2"/>
        <v>242427399</v>
      </c>
      <c r="M36" s="40">
        <f t="shared" si="3"/>
        <v>0.4888521114061371</v>
      </c>
      <c r="N36" s="108">
        <v>72095194</v>
      </c>
      <c r="O36" s="109">
        <v>19917181</v>
      </c>
      <c r="P36" s="110">
        <f t="shared" si="4"/>
        <v>92012375</v>
      </c>
      <c r="Q36" s="40">
        <f t="shared" si="5"/>
        <v>0.18554191473317447</v>
      </c>
      <c r="R36" s="108">
        <v>70481382</v>
      </c>
      <c r="S36" s="110">
        <v>12444479</v>
      </c>
      <c r="T36" s="110">
        <f t="shared" si="6"/>
        <v>82925861</v>
      </c>
      <c r="U36" s="40">
        <f t="shared" si="7"/>
        <v>0.15424839454152992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376815819</v>
      </c>
      <c r="AA36" s="81">
        <f t="shared" si="11"/>
        <v>40549816</v>
      </c>
      <c r="AB36" s="81">
        <f t="shared" si="12"/>
        <v>417365635</v>
      </c>
      <c r="AC36" s="40">
        <f t="shared" si="13"/>
        <v>0.7763317541623858</v>
      </c>
      <c r="AD36" s="80">
        <v>49689113</v>
      </c>
      <c r="AE36" s="81">
        <v>8942097</v>
      </c>
      <c r="AF36" s="81">
        <f t="shared" si="14"/>
        <v>58631210</v>
      </c>
      <c r="AG36" s="40">
        <f t="shared" si="15"/>
        <v>0.7185501988634343</v>
      </c>
      <c r="AH36" s="40">
        <f t="shared" si="16"/>
        <v>0.4143638004400727</v>
      </c>
      <c r="AI36" s="12">
        <v>404593541</v>
      </c>
      <c r="AJ36" s="12">
        <v>443664268</v>
      </c>
      <c r="AK36" s="12">
        <v>318795048</v>
      </c>
      <c r="AL36" s="12"/>
    </row>
    <row r="37" spans="1:38" s="13" customFormat="1" ht="12.75">
      <c r="A37" s="29" t="s">
        <v>97</v>
      </c>
      <c r="B37" s="63" t="s">
        <v>639</v>
      </c>
      <c r="C37" s="39" t="s">
        <v>640</v>
      </c>
      <c r="D37" s="80">
        <v>571007560</v>
      </c>
      <c r="E37" s="81">
        <v>75959000</v>
      </c>
      <c r="F37" s="82">
        <f t="shared" si="0"/>
        <v>646966560</v>
      </c>
      <c r="G37" s="80">
        <v>564790630</v>
      </c>
      <c r="H37" s="81">
        <v>84932000</v>
      </c>
      <c r="I37" s="83">
        <f t="shared" si="1"/>
        <v>649722630</v>
      </c>
      <c r="J37" s="80">
        <v>285125576</v>
      </c>
      <c r="K37" s="81">
        <v>12633003</v>
      </c>
      <c r="L37" s="81">
        <f t="shared" si="2"/>
        <v>297758579</v>
      </c>
      <c r="M37" s="40">
        <f t="shared" si="3"/>
        <v>0.4602379742779905</v>
      </c>
      <c r="N37" s="108">
        <v>97642755</v>
      </c>
      <c r="O37" s="109">
        <v>17858770</v>
      </c>
      <c r="P37" s="110">
        <f t="shared" si="4"/>
        <v>115501525</v>
      </c>
      <c r="Q37" s="40">
        <f t="shared" si="5"/>
        <v>0.17852781293673045</v>
      </c>
      <c r="R37" s="108">
        <v>93810286</v>
      </c>
      <c r="S37" s="110">
        <v>12854095</v>
      </c>
      <c r="T37" s="110">
        <f t="shared" si="6"/>
        <v>106664381</v>
      </c>
      <c r="U37" s="40">
        <f t="shared" si="7"/>
        <v>0.16416910243683525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476578617</v>
      </c>
      <c r="AA37" s="81">
        <f t="shared" si="11"/>
        <v>43345868</v>
      </c>
      <c r="AB37" s="81">
        <f t="shared" si="12"/>
        <v>519924485</v>
      </c>
      <c r="AC37" s="40">
        <f t="shared" si="13"/>
        <v>0.80022529767818</v>
      </c>
      <c r="AD37" s="80">
        <v>110523163</v>
      </c>
      <c r="AE37" s="81">
        <v>14322519</v>
      </c>
      <c r="AF37" s="81">
        <f t="shared" si="14"/>
        <v>124845682</v>
      </c>
      <c r="AG37" s="40">
        <f t="shared" si="15"/>
        <v>0.7755101397576617</v>
      </c>
      <c r="AH37" s="40">
        <f t="shared" si="16"/>
        <v>-0.14563019488331197</v>
      </c>
      <c r="AI37" s="12">
        <v>655483620</v>
      </c>
      <c r="AJ37" s="12">
        <v>677374670</v>
      </c>
      <c r="AK37" s="12">
        <v>525310925</v>
      </c>
      <c r="AL37" s="12"/>
    </row>
    <row r="38" spans="1:38" s="13" customFormat="1" ht="12.75">
      <c r="A38" s="29" t="s">
        <v>116</v>
      </c>
      <c r="B38" s="63" t="s">
        <v>641</v>
      </c>
      <c r="C38" s="39" t="s">
        <v>642</v>
      </c>
      <c r="D38" s="80">
        <v>176402778</v>
      </c>
      <c r="E38" s="81">
        <v>8875000</v>
      </c>
      <c r="F38" s="82">
        <f t="shared" si="0"/>
        <v>185277778</v>
      </c>
      <c r="G38" s="80">
        <v>274692278</v>
      </c>
      <c r="H38" s="81">
        <v>6935000</v>
      </c>
      <c r="I38" s="83">
        <f t="shared" si="1"/>
        <v>281627278</v>
      </c>
      <c r="J38" s="80">
        <v>65009224</v>
      </c>
      <c r="K38" s="81">
        <v>3542</v>
      </c>
      <c r="L38" s="81">
        <f t="shared" si="2"/>
        <v>65012766</v>
      </c>
      <c r="M38" s="40">
        <f t="shared" si="3"/>
        <v>0.3508934892343107</v>
      </c>
      <c r="N38" s="108">
        <v>55311285</v>
      </c>
      <c r="O38" s="109">
        <v>96998</v>
      </c>
      <c r="P38" s="110">
        <f t="shared" si="4"/>
        <v>55408283</v>
      </c>
      <c r="Q38" s="40">
        <f t="shared" si="5"/>
        <v>0.29905520024101323</v>
      </c>
      <c r="R38" s="108">
        <v>55967549</v>
      </c>
      <c r="S38" s="110">
        <v>45001</v>
      </c>
      <c r="T38" s="110">
        <f t="shared" si="6"/>
        <v>56012550</v>
      </c>
      <c r="U38" s="40">
        <f t="shared" si="7"/>
        <v>0.19888893717177497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176288058</v>
      </c>
      <c r="AA38" s="81">
        <f t="shared" si="11"/>
        <v>145541</v>
      </c>
      <c r="AB38" s="81">
        <f t="shared" si="12"/>
        <v>176433599</v>
      </c>
      <c r="AC38" s="40">
        <f t="shared" si="13"/>
        <v>0.6264790834643511</v>
      </c>
      <c r="AD38" s="80">
        <v>44444032</v>
      </c>
      <c r="AE38" s="81">
        <v>418454</v>
      </c>
      <c r="AF38" s="81">
        <f t="shared" si="14"/>
        <v>44862486</v>
      </c>
      <c r="AG38" s="40">
        <f t="shared" si="15"/>
        <v>0.8846762167475396</v>
      </c>
      <c r="AH38" s="40">
        <f t="shared" si="16"/>
        <v>0.24853870113216647</v>
      </c>
      <c r="AI38" s="12">
        <v>174122445</v>
      </c>
      <c r="AJ38" s="12">
        <v>177207714</v>
      </c>
      <c r="AK38" s="12">
        <v>156771450</v>
      </c>
      <c r="AL38" s="12"/>
    </row>
    <row r="39" spans="1:38" s="59" customFormat="1" ht="12.75">
      <c r="A39" s="64"/>
      <c r="B39" s="65" t="s">
        <v>643</v>
      </c>
      <c r="C39" s="32"/>
      <c r="D39" s="84">
        <f>SUM(D31:D38)</f>
        <v>4276200868</v>
      </c>
      <c r="E39" s="85">
        <f>SUM(E31:E38)</f>
        <v>625723143</v>
      </c>
      <c r="F39" s="93">
        <f t="shared" si="0"/>
        <v>4901924011</v>
      </c>
      <c r="G39" s="84">
        <f>SUM(G31:G38)</f>
        <v>4635272248</v>
      </c>
      <c r="H39" s="85">
        <f>SUM(H31:H38)</f>
        <v>774295048</v>
      </c>
      <c r="I39" s="86">
        <f t="shared" si="1"/>
        <v>5409567296</v>
      </c>
      <c r="J39" s="84">
        <f>SUM(J31:J38)</f>
        <v>1640342937</v>
      </c>
      <c r="K39" s="85">
        <f>SUM(K31:K38)</f>
        <v>74947004</v>
      </c>
      <c r="L39" s="85">
        <f t="shared" si="2"/>
        <v>1715289941</v>
      </c>
      <c r="M39" s="44">
        <f t="shared" si="3"/>
        <v>0.3499217729917601</v>
      </c>
      <c r="N39" s="114">
        <f>SUM(N31:N38)</f>
        <v>766506109</v>
      </c>
      <c r="O39" s="115">
        <f>SUM(O31:O38)</f>
        <v>127780304</v>
      </c>
      <c r="P39" s="116">
        <f t="shared" si="4"/>
        <v>894286413</v>
      </c>
      <c r="Q39" s="44">
        <f t="shared" si="5"/>
        <v>0.18243579684083355</v>
      </c>
      <c r="R39" s="114">
        <f>SUM(R31:R38)</f>
        <v>743847251</v>
      </c>
      <c r="S39" s="116">
        <f>SUM(S31:S38)</f>
        <v>111079121</v>
      </c>
      <c r="T39" s="116">
        <f t="shared" si="6"/>
        <v>854926372</v>
      </c>
      <c r="U39" s="44">
        <f t="shared" si="7"/>
        <v>0.1580396961938451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3150696297</v>
      </c>
      <c r="AA39" s="85">
        <f t="shared" si="11"/>
        <v>313806429</v>
      </c>
      <c r="AB39" s="85">
        <f t="shared" si="12"/>
        <v>3464502726</v>
      </c>
      <c r="AC39" s="44">
        <f t="shared" si="13"/>
        <v>0.6404398977644219</v>
      </c>
      <c r="AD39" s="84">
        <f>SUM(AD31:AD38)</f>
        <v>661943144</v>
      </c>
      <c r="AE39" s="85">
        <f>SUM(AE31:AE38)</f>
        <v>104437998</v>
      </c>
      <c r="AF39" s="85">
        <f t="shared" si="14"/>
        <v>766381142</v>
      </c>
      <c r="AG39" s="44">
        <f t="shared" si="15"/>
        <v>0.6852172652806484</v>
      </c>
      <c r="AH39" s="44">
        <f t="shared" si="16"/>
        <v>0.11553680688035506</v>
      </c>
      <c r="AI39" s="66">
        <f>SUM(AI31:AI38)</f>
        <v>4419977985</v>
      </c>
      <c r="AJ39" s="66">
        <f>SUM(AJ31:AJ38)</f>
        <v>4618123784</v>
      </c>
      <c r="AK39" s="66">
        <f>SUM(AK31:AK38)</f>
        <v>3164418150</v>
      </c>
      <c r="AL39" s="66"/>
    </row>
    <row r="40" spans="1:38" s="13" customFormat="1" ht="12.75">
      <c r="A40" s="29" t="s">
        <v>97</v>
      </c>
      <c r="B40" s="63" t="s">
        <v>644</v>
      </c>
      <c r="C40" s="39" t="s">
        <v>645</v>
      </c>
      <c r="D40" s="80">
        <v>48141000</v>
      </c>
      <c r="E40" s="81">
        <v>15718000</v>
      </c>
      <c r="F40" s="82">
        <f t="shared" si="0"/>
        <v>63859000</v>
      </c>
      <c r="G40" s="80">
        <v>51639787</v>
      </c>
      <c r="H40" s="81">
        <v>15304729</v>
      </c>
      <c r="I40" s="83">
        <f t="shared" si="1"/>
        <v>66944516</v>
      </c>
      <c r="J40" s="80">
        <v>15331426</v>
      </c>
      <c r="K40" s="81">
        <v>2914113</v>
      </c>
      <c r="L40" s="81">
        <f t="shared" si="2"/>
        <v>18245539</v>
      </c>
      <c r="M40" s="40">
        <f t="shared" si="3"/>
        <v>0.2857160149704818</v>
      </c>
      <c r="N40" s="108">
        <v>12351382</v>
      </c>
      <c r="O40" s="109">
        <v>2189951</v>
      </c>
      <c r="P40" s="110">
        <f t="shared" si="4"/>
        <v>14541333</v>
      </c>
      <c r="Q40" s="40">
        <f t="shared" si="5"/>
        <v>0.227710001722545</v>
      </c>
      <c r="R40" s="108">
        <v>11886477</v>
      </c>
      <c r="S40" s="110">
        <v>1491381</v>
      </c>
      <c r="T40" s="110">
        <f t="shared" si="6"/>
        <v>13377858</v>
      </c>
      <c r="U40" s="40">
        <f t="shared" si="7"/>
        <v>0.19983500963693576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39569285</v>
      </c>
      <c r="AA40" s="81">
        <f t="shared" si="11"/>
        <v>6595445</v>
      </c>
      <c r="AB40" s="81">
        <f t="shared" si="12"/>
        <v>46164730</v>
      </c>
      <c r="AC40" s="40">
        <f t="shared" si="13"/>
        <v>0.6895968894599223</v>
      </c>
      <c r="AD40" s="80">
        <v>10334470</v>
      </c>
      <c r="AE40" s="81">
        <v>522466</v>
      </c>
      <c r="AF40" s="81">
        <f t="shared" si="14"/>
        <v>10856936</v>
      </c>
      <c r="AG40" s="40">
        <f t="shared" si="15"/>
        <v>0.5736676905106728</v>
      </c>
      <c r="AH40" s="40">
        <f t="shared" si="16"/>
        <v>0.2321946081288495</v>
      </c>
      <c r="AI40" s="12">
        <v>80469707</v>
      </c>
      <c r="AJ40" s="12">
        <v>63623299</v>
      </c>
      <c r="AK40" s="12">
        <v>36498631</v>
      </c>
      <c r="AL40" s="12"/>
    </row>
    <row r="41" spans="1:38" s="13" customFormat="1" ht="12.75">
      <c r="A41" s="29" t="s">
        <v>97</v>
      </c>
      <c r="B41" s="63" t="s">
        <v>646</v>
      </c>
      <c r="C41" s="39" t="s">
        <v>647</v>
      </c>
      <c r="D41" s="80">
        <v>65681534</v>
      </c>
      <c r="E41" s="81">
        <v>17918000</v>
      </c>
      <c r="F41" s="82">
        <f t="shared" si="0"/>
        <v>83599534</v>
      </c>
      <c r="G41" s="80">
        <v>65681534</v>
      </c>
      <c r="H41" s="81">
        <v>24018750</v>
      </c>
      <c r="I41" s="83">
        <f t="shared" si="1"/>
        <v>89700284</v>
      </c>
      <c r="J41" s="80">
        <v>9498347</v>
      </c>
      <c r="K41" s="81">
        <v>335111</v>
      </c>
      <c r="L41" s="81">
        <f t="shared" si="2"/>
        <v>9833458</v>
      </c>
      <c r="M41" s="40">
        <f t="shared" si="3"/>
        <v>0.11762575135885327</v>
      </c>
      <c r="N41" s="108">
        <v>10448045</v>
      </c>
      <c r="O41" s="109">
        <v>1403215</v>
      </c>
      <c r="P41" s="110">
        <f t="shared" si="4"/>
        <v>11851260</v>
      </c>
      <c r="Q41" s="40">
        <f t="shared" si="5"/>
        <v>0.14176227345956258</v>
      </c>
      <c r="R41" s="108">
        <v>22680297</v>
      </c>
      <c r="S41" s="110">
        <v>2923759</v>
      </c>
      <c r="T41" s="110">
        <f t="shared" si="6"/>
        <v>25604056</v>
      </c>
      <c r="U41" s="40">
        <f t="shared" si="7"/>
        <v>0.2854400773134676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42626689</v>
      </c>
      <c r="AA41" s="81">
        <f t="shared" si="11"/>
        <v>4662085</v>
      </c>
      <c r="AB41" s="81">
        <f t="shared" si="12"/>
        <v>47288774</v>
      </c>
      <c r="AC41" s="40">
        <f t="shared" si="13"/>
        <v>0.5271864468121417</v>
      </c>
      <c r="AD41" s="80">
        <v>8208848</v>
      </c>
      <c r="AE41" s="81">
        <v>1595960</v>
      </c>
      <c r="AF41" s="81">
        <f t="shared" si="14"/>
        <v>9804808</v>
      </c>
      <c r="AG41" s="40">
        <f t="shared" si="15"/>
        <v>0.6461797075208928</v>
      </c>
      <c r="AH41" s="40">
        <f t="shared" si="16"/>
        <v>1.6113776016827663</v>
      </c>
      <c r="AI41" s="12">
        <v>54369798</v>
      </c>
      <c r="AJ41" s="12">
        <v>56043798</v>
      </c>
      <c r="AK41" s="12">
        <v>36214365</v>
      </c>
      <c r="AL41" s="12"/>
    </row>
    <row r="42" spans="1:38" s="13" customFormat="1" ht="12.75">
      <c r="A42" s="29" t="s">
        <v>97</v>
      </c>
      <c r="B42" s="63" t="s">
        <v>648</v>
      </c>
      <c r="C42" s="39" t="s">
        <v>649</v>
      </c>
      <c r="D42" s="80">
        <v>221615544</v>
      </c>
      <c r="E42" s="81">
        <v>25021860</v>
      </c>
      <c r="F42" s="82">
        <f t="shared" si="0"/>
        <v>246637404</v>
      </c>
      <c r="G42" s="80">
        <v>239251582</v>
      </c>
      <c r="H42" s="81">
        <v>34575212</v>
      </c>
      <c r="I42" s="83">
        <f t="shared" si="1"/>
        <v>273826794</v>
      </c>
      <c r="J42" s="80">
        <v>71813618</v>
      </c>
      <c r="K42" s="81">
        <v>7501548</v>
      </c>
      <c r="L42" s="81">
        <f t="shared" si="2"/>
        <v>79315166</v>
      </c>
      <c r="M42" s="40">
        <f t="shared" si="3"/>
        <v>0.32158612081401894</v>
      </c>
      <c r="N42" s="108">
        <v>48338068</v>
      </c>
      <c r="O42" s="109">
        <v>5225384</v>
      </c>
      <c r="P42" s="110">
        <f t="shared" si="4"/>
        <v>53563452</v>
      </c>
      <c r="Q42" s="40">
        <f t="shared" si="5"/>
        <v>0.21717489371563448</v>
      </c>
      <c r="R42" s="108">
        <v>47766189</v>
      </c>
      <c r="S42" s="110">
        <v>1897202</v>
      </c>
      <c r="T42" s="110">
        <f t="shared" si="6"/>
        <v>49663391</v>
      </c>
      <c r="U42" s="40">
        <f t="shared" si="7"/>
        <v>0.18136790149177293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167917875</v>
      </c>
      <c r="AA42" s="81">
        <f t="shared" si="11"/>
        <v>14624134</v>
      </c>
      <c r="AB42" s="81">
        <f t="shared" si="12"/>
        <v>182542009</v>
      </c>
      <c r="AC42" s="40">
        <f t="shared" si="13"/>
        <v>0.666633116261077</v>
      </c>
      <c r="AD42" s="80">
        <v>40350031</v>
      </c>
      <c r="AE42" s="81">
        <v>9033305</v>
      </c>
      <c r="AF42" s="81">
        <f t="shared" si="14"/>
        <v>49383336</v>
      </c>
      <c r="AG42" s="40">
        <f t="shared" si="15"/>
        <v>0.5857638673318023</v>
      </c>
      <c r="AH42" s="40">
        <f t="shared" si="16"/>
        <v>0.005671042555731809</v>
      </c>
      <c r="AI42" s="12">
        <v>248771012</v>
      </c>
      <c r="AJ42" s="12">
        <v>326587628</v>
      </c>
      <c r="AK42" s="12">
        <v>191303232</v>
      </c>
      <c r="AL42" s="12"/>
    </row>
    <row r="43" spans="1:38" s="13" customFormat="1" ht="12.75">
      <c r="A43" s="29" t="s">
        <v>116</v>
      </c>
      <c r="B43" s="63" t="s">
        <v>650</v>
      </c>
      <c r="C43" s="39" t="s">
        <v>651</v>
      </c>
      <c r="D43" s="80">
        <v>53339688</v>
      </c>
      <c r="E43" s="81">
        <v>330000</v>
      </c>
      <c r="F43" s="83">
        <f t="shared" si="0"/>
        <v>53669688</v>
      </c>
      <c r="G43" s="80">
        <v>57896475</v>
      </c>
      <c r="H43" s="81">
        <v>330000</v>
      </c>
      <c r="I43" s="82">
        <f t="shared" si="1"/>
        <v>58226475</v>
      </c>
      <c r="J43" s="80">
        <v>22236076</v>
      </c>
      <c r="K43" s="94">
        <v>0</v>
      </c>
      <c r="L43" s="81">
        <f t="shared" si="2"/>
        <v>22236076</v>
      </c>
      <c r="M43" s="40">
        <f t="shared" si="3"/>
        <v>0.414313494798032</v>
      </c>
      <c r="N43" s="108">
        <v>10728155</v>
      </c>
      <c r="O43" s="109">
        <v>27609</v>
      </c>
      <c r="P43" s="110">
        <f t="shared" si="4"/>
        <v>10755764</v>
      </c>
      <c r="Q43" s="40">
        <f t="shared" si="5"/>
        <v>0.20040668021025201</v>
      </c>
      <c r="R43" s="108">
        <v>16569866</v>
      </c>
      <c r="S43" s="110">
        <v>0</v>
      </c>
      <c r="T43" s="110">
        <f t="shared" si="6"/>
        <v>16569866</v>
      </c>
      <c r="U43" s="40">
        <f t="shared" si="7"/>
        <v>0.2845761485647208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49534097</v>
      </c>
      <c r="AA43" s="81">
        <f t="shared" si="11"/>
        <v>27609</v>
      </c>
      <c r="AB43" s="81">
        <f t="shared" si="12"/>
        <v>49561706</v>
      </c>
      <c r="AC43" s="40">
        <f t="shared" si="13"/>
        <v>0.8511885014505859</v>
      </c>
      <c r="AD43" s="80">
        <v>13884181</v>
      </c>
      <c r="AE43" s="81">
        <v>0</v>
      </c>
      <c r="AF43" s="81">
        <f t="shared" si="14"/>
        <v>13884181</v>
      </c>
      <c r="AG43" s="40">
        <f t="shared" si="15"/>
        <v>0.7217678544125526</v>
      </c>
      <c r="AH43" s="40">
        <f t="shared" si="16"/>
        <v>0.1934348882371959</v>
      </c>
      <c r="AI43" s="12">
        <v>59508139</v>
      </c>
      <c r="AJ43" s="12">
        <v>54317595</v>
      </c>
      <c r="AK43" s="12">
        <v>39204694</v>
      </c>
      <c r="AL43" s="12"/>
    </row>
    <row r="44" spans="1:38" s="59" customFormat="1" ht="12.75">
      <c r="A44" s="64"/>
      <c r="B44" s="65" t="s">
        <v>652</v>
      </c>
      <c r="C44" s="32"/>
      <c r="D44" s="84">
        <f>SUM(D40:D43)</f>
        <v>388777766</v>
      </c>
      <c r="E44" s="85">
        <f>SUM(E40:E43)</f>
        <v>58987860</v>
      </c>
      <c r="F44" s="86">
        <f t="shared" si="0"/>
        <v>447765626</v>
      </c>
      <c r="G44" s="84">
        <f>SUM(G40:G43)</f>
        <v>414469378</v>
      </c>
      <c r="H44" s="85">
        <f>SUM(H40:H43)</f>
        <v>74228691</v>
      </c>
      <c r="I44" s="93">
        <f t="shared" si="1"/>
        <v>488698069</v>
      </c>
      <c r="J44" s="84">
        <f>SUM(J40:J43)</f>
        <v>118879467</v>
      </c>
      <c r="K44" s="95">
        <f>SUM(K40:K43)</f>
        <v>10750772</v>
      </c>
      <c r="L44" s="85">
        <f t="shared" si="2"/>
        <v>129630239</v>
      </c>
      <c r="M44" s="44">
        <f t="shared" si="3"/>
        <v>0.2895046682301602</v>
      </c>
      <c r="N44" s="114">
        <f>SUM(N40:N43)</f>
        <v>81865650</v>
      </c>
      <c r="O44" s="115">
        <f>SUM(O40:O43)</f>
        <v>8846159</v>
      </c>
      <c r="P44" s="116">
        <f t="shared" si="4"/>
        <v>90711809</v>
      </c>
      <c r="Q44" s="44">
        <f t="shared" si="5"/>
        <v>0.20258770154009098</v>
      </c>
      <c r="R44" s="114">
        <f>SUM(R40:R43)</f>
        <v>98902829</v>
      </c>
      <c r="S44" s="116">
        <f>SUM(S40:S43)</f>
        <v>6312342</v>
      </c>
      <c r="T44" s="116">
        <f t="shared" si="6"/>
        <v>105215171</v>
      </c>
      <c r="U44" s="44">
        <f t="shared" si="7"/>
        <v>0.21529688303311056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299647946</v>
      </c>
      <c r="AA44" s="85">
        <f t="shared" si="11"/>
        <v>25909273</v>
      </c>
      <c r="AB44" s="85">
        <f t="shared" si="12"/>
        <v>325557219</v>
      </c>
      <c r="AC44" s="44">
        <f t="shared" si="13"/>
        <v>0.6661725094723057</v>
      </c>
      <c r="AD44" s="84">
        <f>SUM(AD40:AD43)</f>
        <v>72777530</v>
      </c>
      <c r="AE44" s="85">
        <f>SUM(AE40:AE43)</f>
        <v>11151731</v>
      </c>
      <c r="AF44" s="85">
        <f t="shared" si="14"/>
        <v>83929261</v>
      </c>
      <c r="AG44" s="44">
        <f t="shared" si="15"/>
        <v>0.6057484800597843</v>
      </c>
      <c r="AH44" s="44">
        <f t="shared" si="16"/>
        <v>0.2536172694288348</v>
      </c>
      <c r="AI44" s="66">
        <f>SUM(AI40:AI43)</f>
        <v>443118656</v>
      </c>
      <c r="AJ44" s="66">
        <f>SUM(AJ40:AJ43)</f>
        <v>500572320</v>
      </c>
      <c r="AK44" s="66">
        <f>SUM(AK40:AK43)</f>
        <v>303220922</v>
      </c>
      <c r="AL44" s="66"/>
    </row>
    <row r="45" spans="1:38" s="59" customFormat="1" ht="12.75">
      <c r="A45" s="64"/>
      <c r="B45" s="65" t="s">
        <v>653</v>
      </c>
      <c r="C45" s="32"/>
      <c r="D45" s="84">
        <f>SUM(D9,D11:D16,D18:D23,D25:D29,D31:D38,D40:D43)</f>
        <v>51524730838</v>
      </c>
      <c r="E45" s="85">
        <f>SUM(E9,E11:E16,E18:E23,E25:E29,E31:E38,E40:E43)</f>
        <v>7483037480</v>
      </c>
      <c r="F45" s="86">
        <f t="shared" si="0"/>
        <v>59007768318</v>
      </c>
      <c r="G45" s="84">
        <f>SUM(G9,G11:G16,G18:G23,G25:G29,G31:G38,G40:G43)</f>
        <v>52378456030</v>
      </c>
      <c r="H45" s="85">
        <f>SUM(H9,H11:H16,H18:H23,H25:H29,H31:H38,H40:H43)</f>
        <v>7904032138</v>
      </c>
      <c r="I45" s="93">
        <f t="shared" si="1"/>
        <v>60282488168</v>
      </c>
      <c r="J45" s="84">
        <f>SUM(J9,J11:J16,J18:J23,J25:J29,J31:J38,J40:J43)</f>
        <v>13555811698</v>
      </c>
      <c r="K45" s="95">
        <f>SUM(K9,K11:K16,K18:K23,K25:K29,K31:K38,K40:K43)</f>
        <v>755469351</v>
      </c>
      <c r="L45" s="85">
        <f t="shared" si="2"/>
        <v>14311281049</v>
      </c>
      <c r="M45" s="44">
        <f t="shared" si="3"/>
        <v>0.2425321522392573</v>
      </c>
      <c r="N45" s="114">
        <f>SUM(N9,N11:N16,N18:N23,N25:N29,N31:N38,N40:N43)</f>
        <v>11688925412</v>
      </c>
      <c r="O45" s="115">
        <f>SUM(O9,O11:O16,O18:O23,O25:O29,O31:O38,O40:O43)</f>
        <v>1519831744</v>
      </c>
      <c r="P45" s="116">
        <f t="shared" si="4"/>
        <v>13208757156</v>
      </c>
      <c r="Q45" s="44">
        <f t="shared" si="5"/>
        <v>0.2238477667010962</v>
      </c>
      <c r="R45" s="114">
        <f>SUM(R9,R11:R16,R18:R23,R25:R29,R31:R38,R40:R43)</f>
        <v>12078184857</v>
      </c>
      <c r="S45" s="116">
        <f>SUM(S9,S11:S16,S18:S23,S25:S29,S31:S38,S40:S43)</f>
        <v>1103832940</v>
      </c>
      <c r="T45" s="116">
        <f t="shared" si="6"/>
        <v>13182017797</v>
      </c>
      <c r="U45" s="44">
        <f t="shared" si="7"/>
        <v>0.2186707648871976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37322921967</v>
      </c>
      <c r="AA45" s="85">
        <f t="shared" si="11"/>
        <v>3379134035</v>
      </c>
      <c r="AB45" s="85">
        <f t="shared" si="12"/>
        <v>40702056002</v>
      </c>
      <c r="AC45" s="44">
        <f t="shared" si="13"/>
        <v>0.6751887196256448</v>
      </c>
      <c r="AD45" s="84">
        <f>SUM(AD9,AD11:AD16,AD18:AD23,AD25:AD29,AD31:AD38,AD40:AD43)</f>
        <v>10858765713</v>
      </c>
      <c r="AE45" s="85">
        <f>SUM(AE9,AE11:AE16,AE18:AE23,AE25:AE29,AE31:AE38,AE40:AE43)</f>
        <v>1302044493</v>
      </c>
      <c r="AF45" s="85">
        <f t="shared" si="14"/>
        <v>12160810206</v>
      </c>
      <c r="AG45" s="44">
        <f t="shared" si="15"/>
        <v>0.6703551243396756</v>
      </c>
      <c r="AH45" s="44">
        <f t="shared" si="16"/>
        <v>0.08397529224624756</v>
      </c>
      <c r="AI45" s="66">
        <f>SUM(AI9,AI11:AI16,AI18:AI23,AI25:AI29,AI31:AI38,AI40:AI43)</f>
        <v>56874298372</v>
      </c>
      <c r="AJ45" s="66">
        <f>SUM(AJ9,AJ11:AJ16,AJ18:AJ23,AJ25:AJ29,AJ31:AJ38,AJ40:AJ43)</f>
        <v>57914380464</v>
      </c>
      <c r="AK45" s="66">
        <f>SUM(AK9,AK11:AK16,AK18:AK23,AK25:AK29,AK31:AK38,AK40:AK43)</f>
        <v>38823201717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80">
        <v>5150618346</v>
      </c>
      <c r="E9" s="81">
        <v>751242307</v>
      </c>
      <c r="F9" s="82">
        <f>$D9+$E9</f>
        <v>5901860653</v>
      </c>
      <c r="G9" s="80">
        <v>5259521471</v>
      </c>
      <c r="H9" s="81">
        <v>1006628041</v>
      </c>
      <c r="I9" s="83">
        <f>$G9+$H9</f>
        <v>6266149512</v>
      </c>
      <c r="J9" s="80">
        <v>1230388924</v>
      </c>
      <c r="K9" s="81">
        <v>66281312</v>
      </c>
      <c r="L9" s="81">
        <f>$J9+$K9</f>
        <v>1296670236</v>
      </c>
      <c r="M9" s="40">
        <f>IF($F9=0,0,$L9/$F9)</f>
        <v>0.21970532891875108</v>
      </c>
      <c r="N9" s="108">
        <v>1164137740</v>
      </c>
      <c r="O9" s="109">
        <v>195437468</v>
      </c>
      <c r="P9" s="110">
        <f>$N9+$O9</f>
        <v>1359575208</v>
      </c>
      <c r="Q9" s="40">
        <f>IF($F9=0,0,$P9/$F9)</f>
        <v>0.23036382726334084</v>
      </c>
      <c r="R9" s="108">
        <v>964810005</v>
      </c>
      <c r="S9" s="110">
        <v>183809024</v>
      </c>
      <c r="T9" s="110">
        <f>$R9+$S9</f>
        <v>1148619029</v>
      </c>
      <c r="U9" s="40">
        <f>IF($I9=0,0,$T9/$I9)</f>
        <v>0.18330539780455848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3359336669</v>
      </c>
      <c r="AA9" s="81">
        <f>$K9+$O9+$S9</f>
        <v>445527804</v>
      </c>
      <c r="AB9" s="81">
        <f>$Z9+$AA9</f>
        <v>3804864473</v>
      </c>
      <c r="AC9" s="40">
        <f>IF($I9=0,0,$AB9/$I9)</f>
        <v>0.6072093341714059</v>
      </c>
      <c r="AD9" s="80">
        <v>779559310</v>
      </c>
      <c r="AE9" s="81">
        <v>82770468</v>
      </c>
      <c r="AF9" s="81">
        <f>$AD9+$AE9</f>
        <v>862329778</v>
      </c>
      <c r="AG9" s="40">
        <f>IF($AJ9=0,0,$AK9/$AJ9)</f>
        <v>0.6100776447271783</v>
      </c>
      <c r="AH9" s="40">
        <f>IF($AF9=0,0,(($T9/$AF9)-1))</f>
        <v>0.33199508854256443</v>
      </c>
      <c r="AI9" s="12">
        <v>5344752820</v>
      </c>
      <c r="AJ9" s="12">
        <v>5770712401</v>
      </c>
      <c r="AK9" s="12">
        <v>3520582630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80">
        <v>38417032222</v>
      </c>
      <c r="E10" s="81">
        <v>5450592475</v>
      </c>
      <c r="F10" s="83">
        <f aca="true" t="shared" si="0" ref="F10:F17">$D10+$E10</f>
        <v>43867624697</v>
      </c>
      <c r="G10" s="80">
        <v>38674402629</v>
      </c>
      <c r="H10" s="81">
        <v>5606388002</v>
      </c>
      <c r="I10" s="83">
        <f aca="true" t="shared" si="1" ref="I10:I17">$G10+$H10</f>
        <v>44280790631</v>
      </c>
      <c r="J10" s="80">
        <v>9063791323</v>
      </c>
      <c r="K10" s="81">
        <v>506160393</v>
      </c>
      <c r="L10" s="81">
        <f aca="true" t="shared" si="2" ref="L10:L17">$J10+$K10</f>
        <v>9569951716</v>
      </c>
      <c r="M10" s="40">
        <f aca="true" t="shared" si="3" ref="M10:M17">IF($F10=0,0,$L10/$F10)</f>
        <v>0.2181552291034911</v>
      </c>
      <c r="N10" s="108">
        <v>9104008517</v>
      </c>
      <c r="O10" s="109">
        <v>1117122181</v>
      </c>
      <c r="P10" s="110">
        <f aca="true" t="shared" si="4" ref="P10:P17">$N10+$O10</f>
        <v>10221130698</v>
      </c>
      <c r="Q10" s="40">
        <f aca="true" t="shared" si="5" ref="Q10:Q17">IF($F10=0,0,$P10/$F10)</f>
        <v>0.23299941058123894</v>
      </c>
      <c r="R10" s="108">
        <v>9357998674</v>
      </c>
      <c r="S10" s="110">
        <v>726769618</v>
      </c>
      <c r="T10" s="110">
        <f aca="true" t="shared" si="6" ref="T10:T17">$R10+$S10</f>
        <v>10084768292</v>
      </c>
      <c r="U10" s="40">
        <f aca="true" t="shared" si="7" ref="U10:U17">IF($I10=0,0,$T10/$I10)</f>
        <v>0.2277458949646639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$J10+$N10+$R10</f>
        <v>27525798514</v>
      </c>
      <c r="AA10" s="81">
        <f aca="true" t="shared" si="11" ref="AA10:AA17">$K10+$O10+$S10</f>
        <v>2350052192</v>
      </c>
      <c r="AB10" s="81">
        <f aca="true" t="shared" si="12" ref="AB10:AB17">$Z10+$AA10</f>
        <v>29875850706</v>
      </c>
      <c r="AC10" s="40">
        <f aca="true" t="shared" si="13" ref="AC10:AC17">IF($I10=0,0,$AB10/$I10)</f>
        <v>0.674690995356451</v>
      </c>
      <c r="AD10" s="80">
        <v>8475298268</v>
      </c>
      <c r="AE10" s="81">
        <v>942191740</v>
      </c>
      <c r="AF10" s="81">
        <f aca="true" t="shared" si="14" ref="AF10:AF17">$AD10+$AE10</f>
        <v>9417490008</v>
      </c>
      <c r="AG10" s="40">
        <f aca="true" t="shared" si="15" ref="AG10:AG17">IF($AJ10=0,0,$AK10/$AJ10)</f>
        <v>0.6666718880900095</v>
      </c>
      <c r="AH10" s="40">
        <f aca="true" t="shared" si="16" ref="AH10:AH17">IF($AF10=0,0,(($T10/$AF10)-1))</f>
        <v>0.07085521550149321</v>
      </c>
      <c r="AI10" s="12">
        <v>42518338679</v>
      </c>
      <c r="AJ10" s="12">
        <v>43254297759</v>
      </c>
      <c r="AK10" s="12">
        <v>28836424355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80">
        <v>26459080983</v>
      </c>
      <c r="E11" s="81">
        <v>2980932710</v>
      </c>
      <c r="F11" s="83">
        <f t="shared" si="0"/>
        <v>29440013693</v>
      </c>
      <c r="G11" s="80">
        <v>26826374818</v>
      </c>
      <c r="H11" s="81">
        <v>2987419379</v>
      </c>
      <c r="I11" s="83">
        <f t="shared" si="1"/>
        <v>29813794197</v>
      </c>
      <c r="J11" s="80">
        <v>7414364112</v>
      </c>
      <c r="K11" s="81">
        <v>287522409</v>
      </c>
      <c r="L11" s="81">
        <f t="shared" si="2"/>
        <v>7701886521</v>
      </c>
      <c r="M11" s="40">
        <f t="shared" si="3"/>
        <v>0.2616128715602904</v>
      </c>
      <c r="N11" s="108">
        <v>6653093306</v>
      </c>
      <c r="O11" s="109">
        <v>728776673</v>
      </c>
      <c r="P11" s="110">
        <f t="shared" si="4"/>
        <v>7381869979</v>
      </c>
      <c r="Q11" s="40">
        <f t="shared" si="5"/>
        <v>0.2507427495101743</v>
      </c>
      <c r="R11" s="108">
        <v>6063499956</v>
      </c>
      <c r="S11" s="110">
        <v>322025880</v>
      </c>
      <c r="T11" s="110">
        <f t="shared" si="6"/>
        <v>6385525836</v>
      </c>
      <c r="U11" s="40">
        <f t="shared" si="7"/>
        <v>0.21418024803574115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20130957374</v>
      </c>
      <c r="AA11" s="81">
        <f t="shared" si="11"/>
        <v>1338324962</v>
      </c>
      <c r="AB11" s="81">
        <f t="shared" si="12"/>
        <v>21469282336</v>
      </c>
      <c r="AC11" s="40">
        <f t="shared" si="13"/>
        <v>0.7201123813405922</v>
      </c>
      <c r="AD11" s="80">
        <v>4644473807</v>
      </c>
      <c r="AE11" s="81">
        <v>341981770</v>
      </c>
      <c r="AF11" s="81">
        <f t="shared" si="14"/>
        <v>4986455577</v>
      </c>
      <c r="AG11" s="40">
        <f t="shared" si="15"/>
        <v>0.7077430469460234</v>
      </c>
      <c r="AH11" s="40">
        <f t="shared" si="16"/>
        <v>0.2805740946441404</v>
      </c>
      <c r="AI11" s="12">
        <v>26431278994</v>
      </c>
      <c r="AJ11" s="12">
        <v>26338289206</v>
      </c>
      <c r="AK11" s="12">
        <v>18640741054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80">
        <v>28381181997</v>
      </c>
      <c r="E12" s="81">
        <v>5466767000</v>
      </c>
      <c r="F12" s="83">
        <f t="shared" si="0"/>
        <v>33847948997</v>
      </c>
      <c r="G12" s="80">
        <v>28288491266</v>
      </c>
      <c r="H12" s="81">
        <v>5469812000</v>
      </c>
      <c r="I12" s="83">
        <f t="shared" si="1"/>
        <v>33758303266</v>
      </c>
      <c r="J12" s="80">
        <v>7250378215</v>
      </c>
      <c r="K12" s="81">
        <v>814253000</v>
      </c>
      <c r="L12" s="81">
        <f t="shared" si="2"/>
        <v>8064631215</v>
      </c>
      <c r="M12" s="40">
        <f t="shared" si="3"/>
        <v>0.23826055799465964</v>
      </c>
      <c r="N12" s="108">
        <v>7266160144</v>
      </c>
      <c r="O12" s="109">
        <v>1293829000</v>
      </c>
      <c r="P12" s="110">
        <f t="shared" si="4"/>
        <v>8559989144</v>
      </c>
      <c r="Q12" s="40">
        <f t="shared" si="5"/>
        <v>0.25289535696117615</v>
      </c>
      <c r="R12" s="108">
        <v>6756651802</v>
      </c>
      <c r="S12" s="110">
        <v>1087325600</v>
      </c>
      <c r="T12" s="110">
        <f t="shared" si="6"/>
        <v>7843977402</v>
      </c>
      <c r="U12" s="40">
        <f t="shared" si="7"/>
        <v>0.23235698015368378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21273190161</v>
      </c>
      <c r="AA12" s="81">
        <f t="shared" si="11"/>
        <v>3195407600</v>
      </c>
      <c r="AB12" s="81">
        <f t="shared" si="12"/>
        <v>24468597761</v>
      </c>
      <c r="AC12" s="40">
        <f t="shared" si="13"/>
        <v>0.7248171677408853</v>
      </c>
      <c r="AD12" s="80">
        <v>6207599525</v>
      </c>
      <c r="AE12" s="81">
        <v>811787000</v>
      </c>
      <c r="AF12" s="81">
        <f t="shared" si="14"/>
        <v>7019386525</v>
      </c>
      <c r="AG12" s="40">
        <f t="shared" si="15"/>
        <v>0.7244134910822435</v>
      </c>
      <c r="AH12" s="40">
        <f t="shared" si="16"/>
        <v>0.11747335384127466</v>
      </c>
      <c r="AI12" s="12">
        <v>31802009255</v>
      </c>
      <c r="AJ12" s="12">
        <v>29844675878</v>
      </c>
      <c r="AK12" s="12">
        <v>21619885843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80">
        <v>39294787000</v>
      </c>
      <c r="E13" s="81">
        <v>7595073000</v>
      </c>
      <c r="F13" s="83">
        <f t="shared" si="0"/>
        <v>46889860000</v>
      </c>
      <c r="G13" s="80">
        <v>39212731000</v>
      </c>
      <c r="H13" s="81">
        <v>7700263000</v>
      </c>
      <c r="I13" s="83">
        <f t="shared" si="1"/>
        <v>46912994000</v>
      </c>
      <c r="J13" s="80">
        <v>8952634994</v>
      </c>
      <c r="K13" s="81">
        <v>520895000</v>
      </c>
      <c r="L13" s="81">
        <f t="shared" si="2"/>
        <v>9473529994</v>
      </c>
      <c r="M13" s="40">
        <f t="shared" si="3"/>
        <v>0.2020379244894312</v>
      </c>
      <c r="N13" s="108">
        <v>9488668912</v>
      </c>
      <c r="O13" s="109">
        <v>940806000</v>
      </c>
      <c r="P13" s="110">
        <f t="shared" si="4"/>
        <v>10429474912</v>
      </c>
      <c r="Q13" s="40">
        <f t="shared" si="5"/>
        <v>0.2224249531135303</v>
      </c>
      <c r="R13" s="108">
        <v>8098043088</v>
      </c>
      <c r="S13" s="110">
        <v>1346119000</v>
      </c>
      <c r="T13" s="110">
        <f t="shared" si="6"/>
        <v>9444162088</v>
      </c>
      <c r="U13" s="40">
        <f t="shared" si="7"/>
        <v>0.2013122864850621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26539346994</v>
      </c>
      <c r="AA13" s="81">
        <f t="shared" si="11"/>
        <v>2807820000</v>
      </c>
      <c r="AB13" s="81">
        <f t="shared" si="12"/>
        <v>29347166994</v>
      </c>
      <c r="AC13" s="40">
        <f t="shared" si="13"/>
        <v>0.6255658505615737</v>
      </c>
      <c r="AD13" s="80">
        <v>7864482520</v>
      </c>
      <c r="AE13" s="81">
        <v>549044034</v>
      </c>
      <c r="AF13" s="81">
        <f t="shared" si="14"/>
        <v>8413526554</v>
      </c>
      <c r="AG13" s="40">
        <f t="shared" si="15"/>
        <v>0.636861685290899</v>
      </c>
      <c r="AH13" s="40">
        <f t="shared" si="16"/>
        <v>0.12249744829176423</v>
      </c>
      <c r="AI13" s="12">
        <v>40600879000</v>
      </c>
      <c r="AJ13" s="12">
        <v>40979228000</v>
      </c>
      <c r="AK13" s="12">
        <v>26098100206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80">
        <v>6193762852</v>
      </c>
      <c r="E14" s="81">
        <v>865988708</v>
      </c>
      <c r="F14" s="83">
        <f t="shared" si="0"/>
        <v>7059751560</v>
      </c>
      <c r="G14" s="80">
        <v>6661155490</v>
      </c>
      <c r="H14" s="81">
        <v>1291817852</v>
      </c>
      <c r="I14" s="83">
        <f t="shared" si="1"/>
        <v>7952973342</v>
      </c>
      <c r="J14" s="80">
        <v>1544502314</v>
      </c>
      <c r="K14" s="81">
        <v>103122459</v>
      </c>
      <c r="L14" s="81">
        <f t="shared" si="2"/>
        <v>1647624773</v>
      </c>
      <c r="M14" s="40">
        <f t="shared" si="3"/>
        <v>0.23338282643475913</v>
      </c>
      <c r="N14" s="108">
        <v>1431779881</v>
      </c>
      <c r="O14" s="109">
        <v>186989717</v>
      </c>
      <c r="P14" s="110">
        <f t="shared" si="4"/>
        <v>1618769598</v>
      </c>
      <c r="Q14" s="40">
        <f t="shared" si="5"/>
        <v>0.2292955473350963</v>
      </c>
      <c r="R14" s="108">
        <v>1299408162</v>
      </c>
      <c r="S14" s="110">
        <v>241048727</v>
      </c>
      <c r="T14" s="110">
        <f t="shared" si="6"/>
        <v>1540456889</v>
      </c>
      <c r="U14" s="40">
        <f t="shared" si="7"/>
        <v>0.193695718916192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4275690357</v>
      </c>
      <c r="AA14" s="81">
        <f t="shared" si="11"/>
        <v>531160903</v>
      </c>
      <c r="AB14" s="81">
        <f t="shared" si="12"/>
        <v>4806851260</v>
      </c>
      <c r="AC14" s="40">
        <f t="shared" si="13"/>
        <v>0.604409326335197</v>
      </c>
      <c r="AD14" s="80">
        <v>1107366781</v>
      </c>
      <c r="AE14" s="81">
        <v>142013571</v>
      </c>
      <c r="AF14" s="81">
        <f t="shared" si="14"/>
        <v>1249380352</v>
      </c>
      <c r="AG14" s="40">
        <f t="shared" si="15"/>
        <v>0.5902103234480921</v>
      </c>
      <c r="AH14" s="40">
        <f t="shared" si="16"/>
        <v>0.23297672044709739</v>
      </c>
      <c r="AI14" s="12">
        <v>5641982669</v>
      </c>
      <c r="AJ14" s="12">
        <v>6551095622</v>
      </c>
      <c r="AK14" s="12">
        <v>3866524266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80">
        <v>8109691410</v>
      </c>
      <c r="E15" s="81">
        <v>1177276995</v>
      </c>
      <c r="F15" s="83">
        <f t="shared" si="0"/>
        <v>9286968405</v>
      </c>
      <c r="G15" s="80">
        <v>8920244671</v>
      </c>
      <c r="H15" s="81">
        <v>1676126779</v>
      </c>
      <c r="I15" s="83">
        <f t="shared" si="1"/>
        <v>10596371450</v>
      </c>
      <c r="J15" s="80">
        <v>1958769793</v>
      </c>
      <c r="K15" s="81">
        <v>106047161</v>
      </c>
      <c r="L15" s="81">
        <f t="shared" si="2"/>
        <v>2064816954</v>
      </c>
      <c r="M15" s="40">
        <f t="shared" si="3"/>
        <v>0.22233487441265823</v>
      </c>
      <c r="N15" s="108">
        <v>2105810195</v>
      </c>
      <c r="O15" s="109">
        <v>287813541</v>
      </c>
      <c r="P15" s="110">
        <f t="shared" si="4"/>
        <v>2393623736</v>
      </c>
      <c r="Q15" s="40">
        <f t="shared" si="5"/>
        <v>0.2577400537630019</v>
      </c>
      <c r="R15" s="108">
        <v>1904077689</v>
      </c>
      <c r="S15" s="110">
        <v>270282582</v>
      </c>
      <c r="T15" s="110">
        <f t="shared" si="6"/>
        <v>2174360271</v>
      </c>
      <c r="U15" s="40">
        <f t="shared" si="7"/>
        <v>0.20519857021433502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5968657677</v>
      </c>
      <c r="AA15" s="81">
        <f t="shared" si="11"/>
        <v>664143284</v>
      </c>
      <c r="AB15" s="81">
        <f t="shared" si="12"/>
        <v>6632800961</v>
      </c>
      <c r="AC15" s="40">
        <f t="shared" si="13"/>
        <v>0.6259502125135487</v>
      </c>
      <c r="AD15" s="80">
        <v>2025121912</v>
      </c>
      <c r="AE15" s="81">
        <v>191821536</v>
      </c>
      <c r="AF15" s="81">
        <f t="shared" si="14"/>
        <v>2216943448</v>
      </c>
      <c r="AG15" s="40">
        <f t="shared" si="15"/>
        <v>0.6811302947131896</v>
      </c>
      <c r="AH15" s="40">
        <f t="shared" si="16"/>
        <v>-0.01920805739921605</v>
      </c>
      <c r="AI15" s="12">
        <v>9100759770</v>
      </c>
      <c r="AJ15" s="12">
        <v>9904492580</v>
      </c>
      <c r="AK15" s="12">
        <v>6746249950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80">
        <v>24269034153</v>
      </c>
      <c r="E16" s="81">
        <v>4345256415</v>
      </c>
      <c r="F16" s="83">
        <f t="shared" si="0"/>
        <v>28614290568</v>
      </c>
      <c r="G16" s="80">
        <v>24212907789</v>
      </c>
      <c r="H16" s="81">
        <v>4507590226</v>
      </c>
      <c r="I16" s="83">
        <f t="shared" si="1"/>
        <v>28720498015</v>
      </c>
      <c r="J16" s="80">
        <v>5947086219</v>
      </c>
      <c r="K16" s="81">
        <v>513242271</v>
      </c>
      <c r="L16" s="81">
        <f t="shared" si="2"/>
        <v>6460328490</v>
      </c>
      <c r="M16" s="40">
        <f t="shared" si="3"/>
        <v>0.22577279959632232</v>
      </c>
      <c r="N16" s="108">
        <v>6035230177</v>
      </c>
      <c r="O16" s="109">
        <v>1179565337</v>
      </c>
      <c r="P16" s="110">
        <f t="shared" si="4"/>
        <v>7214795514</v>
      </c>
      <c r="Q16" s="40">
        <f t="shared" si="5"/>
        <v>0.25213959077037074</v>
      </c>
      <c r="R16" s="108">
        <v>6117711249</v>
      </c>
      <c r="S16" s="110">
        <v>671737249</v>
      </c>
      <c r="T16" s="110">
        <f t="shared" si="6"/>
        <v>6789448498</v>
      </c>
      <c r="U16" s="40">
        <f t="shared" si="7"/>
        <v>0.23639731088416505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18100027645</v>
      </c>
      <c r="AA16" s="81">
        <f t="shared" si="11"/>
        <v>2364544857</v>
      </c>
      <c r="AB16" s="81">
        <f t="shared" si="12"/>
        <v>20464572502</v>
      </c>
      <c r="AC16" s="40">
        <f t="shared" si="13"/>
        <v>0.7125423971169255</v>
      </c>
      <c r="AD16" s="80">
        <v>5043986950</v>
      </c>
      <c r="AE16" s="81">
        <v>638694200</v>
      </c>
      <c r="AF16" s="81">
        <f t="shared" si="14"/>
        <v>5682681150</v>
      </c>
      <c r="AG16" s="40">
        <f t="shared" si="15"/>
        <v>0.6426554201713436</v>
      </c>
      <c r="AH16" s="40">
        <f t="shared" si="16"/>
        <v>0.194761472408143</v>
      </c>
      <c r="AI16" s="12">
        <v>27071913345</v>
      </c>
      <c r="AJ16" s="12">
        <v>27821705430</v>
      </c>
      <c r="AK16" s="12">
        <v>17879769793</v>
      </c>
      <c r="AL16" s="12"/>
    </row>
    <row r="17" spans="1:38" s="13" customFormat="1" ht="12.75">
      <c r="A17" s="29"/>
      <c r="B17" s="52" t="s">
        <v>96</v>
      </c>
      <c r="C17" s="39"/>
      <c r="D17" s="84">
        <f>SUM(D9:D16)</f>
        <v>176275188963</v>
      </c>
      <c r="E17" s="85">
        <f>SUM(E9:E16)</f>
        <v>28633129610</v>
      </c>
      <c r="F17" s="86">
        <f t="shared" si="0"/>
        <v>204908318573</v>
      </c>
      <c r="G17" s="84">
        <f>SUM(G9:G16)</f>
        <v>178055829134</v>
      </c>
      <c r="H17" s="85">
        <f>SUM(H9:H16)</f>
        <v>30246045279</v>
      </c>
      <c r="I17" s="86">
        <f t="shared" si="1"/>
        <v>208301874413</v>
      </c>
      <c r="J17" s="84">
        <f>SUM(J9:J16)</f>
        <v>43361915894</v>
      </c>
      <c r="K17" s="85">
        <f>SUM(K9:K16)</f>
        <v>2917524005</v>
      </c>
      <c r="L17" s="85">
        <f t="shared" si="2"/>
        <v>46279439899</v>
      </c>
      <c r="M17" s="44">
        <f t="shared" si="3"/>
        <v>0.22585437341584857</v>
      </c>
      <c r="N17" s="114">
        <f>SUM(N9:N16)</f>
        <v>43248888872</v>
      </c>
      <c r="O17" s="115">
        <f>SUM(O9:O16)</f>
        <v>5930339917</v>
      </c>
      <c r="P17" s="116">
        <f t="shared" si="4"/>
        <v>49179228789</v>
      </c>
      <c r="Q17" s="44">
        <f t="shared" si="5"/>
        <v>0.24000601406272123</v>
      </c>
      <c r="R17" s="114">
        <f>SUM(R9:R16)</f>
        <v>40562200625</v>
      </c>
      <c r="S17" s="116">
        <f>SUM(S9:S16)</f>
        <v>4849117680</v>
      </c>
      <c r="T17" s="116">
        <f t="shared" si="6"/>
        <v>45411318305</v>
      </c>
      <c r="U17" s="44">
        <f t="shared" si="7"/>
        <v>0.2180072475726407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127173005391</v>
      </c>
      <c r="AA17" s="85">
        <f t="shared" si="11"/>
        <v>13696981602</v>
      </c>
      <c r="AB17" s="85">
        <f t="shared" si="12"/>
        <v>140869986993</v>
      </c>
      <c r="AC17" s="44">
        <f t="shared" si="13"/>
        <v>0.6762780574585573</v>
      </c>
      <c r="AD17" s="84">
        <f>SUM(AD9:AD16)</f>
        <v>36147889073</v>
      </c>
      <c r="AE17" s="85">
        <f>SUM(AE9:AE16)</f>
        <v>3700304319</v>
      </c>
      <c r="AF17" s="85">
        <f t="shared" si="14"/>
        <v>39848193392</v>
      </c>
      <c r="AG17" s="44">
        <f t="shared" si="15"/>
        <v>0.6678844623721012</v>
      </c>
      <c r="AH17" s="44">
        <f t="shared" si="16"/>
        <v>0.13960795808918314</v>
      </c>
      <c r="AI17" s="12">
        <f>SUM(AI9:AI16)</f>
        <v>188511914532</v>
      </c>
      <c r="AJ17" s="12">
        <f>SUM(AJ9:AJ16)</f>
        <v>190464496876</v>
      </c>
      <c r="AK17" s="12">
        <f>SUM(AK9:AK16)</f>
        <v>127208278097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80">
        <v>1918736236</v>
      </c>
      <c r="E9" s="81">
        <v>148335000</v>
      </c>
      <c r="F9" s="82">
        <f>$D9+$E9</f>
        <v>2067071236</v>
      </c>
      <c r="G9" s="80">
        <v>1918736236</v>
      </c>
      <c r="H9" s="81">
        <v>148335000</v>
      </c>
      <c r="I9" s="83">
        <f>$G9+$H9</f>
        <v>2067071236</v>
      </c>
      <c r="J9" s="80">
        <v>530230940</v>
      </c>
      <c r="K9" s="81">
        <v>266928</v>
      </c>
      <c r="L9" s="81">
        <f>$J9+$K9</f>
        <v>530497868</v>
      </c>
      <c r="M9" s="40">
        <f>IF($F9=0,0,$L9/$F9)</f>
        <v>0.2566422766476927</v>
      </c>
      <c r="N9" s="108">
        <v>490144970</v>
      </c>
      <c r="O9" s="109">
        <v>10706367</v>
      </c>
      <c r="P9" s="110">
        <f>$N9+$O9</f>
        <v>500851337</v>
      </c>
      <c r="Q9" s="40">
        <f>IF($F9=0,0,$P9/$F9)</f>
        <v>0.24229998863957874</v>
      </c>
      <c r="R9" s="108">
        <v>460764089</v>
      </c>
      <c r="S9" s="110">
        <v>6873564</v>
      </c>
      <c r="T9" s="110">
        <f>$R9+$S9</f>
        <v>467637653</v>
      </c>
      <c r="U9" s="40">
        <f>IF($I9=0,0,$T9/$I9)</f>
        <v>0.22623199667996347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1481139999</v>
      </c>
      <c r="AA9" s="81">
        <f>$K9+$O9+$S9</f>
        <v>17846859</v>
      </c>
      <c r="AB9" s="81">
        <f>$Z9+$AA9</f>
        <v>1498986858</v>
      </c>
      <c r="AC9" s="40">
        <f>IF($I9=0,0,$AB9/$I9)</f>
        <v>0.7251742619672349</v>
      </c>
      <c r="AD9" s="80">
        <v>442596013</v>
      </c>
      <c r="AE9" s="81">
        <v>10263511</v>
      </c>
      <c r="AF9" s="81">
        <f>$AD9+$AE9</f>
        <v>452859524</v>
      </c>
      <c r="AG9" s="40">
        <f>IF($AJ9=0,0,$AK9/$AJ9)</f>
        <v>0.7251050894521405</v>
      </c>
      <c r="AH9" s="40">
        <f>IF($AF9=0,0,(($T9/$AF9)-1))</f>
        <v>0.03263292084368308</v>
      </c>
      <c r="AI9" s="12">
        <v>2068970910</v>
      </c>
      <c r="AJ9" s="12">
        <v>2080984300</v>
      </c>
      <c r="AK9" s="12">
        <v>1508932307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80">
        <v>1448571594</v>
      </c>
      <c r="E10" s="81">
        <v>187359852</v>
      </c>
      <c r="F10" s="83">
        <f aca="true" t="shared" si="0" ref="F10:F28">$D10+$E10</f>
        <v>1635931446</v>
      </c>
      <c r="G10" s="80">
        <v>1506703698</v>
      </c>
      <c r="H10" s="81">
        <v>263952423</v>
      </c>
      <c r="I10" s="83">
        <f aca="true" t="shared" si="1" ref="I10:I28">$G10+$H10</f>
        <v>1770656121</v>
      </c>
      <c r="J10" s="80">
        <v>561834528</v>
      </c>
      <c r="K10" s="81">
        <v>27296814</v>
      </c>
      <c r="L10" s="81">
        <f aca="true" t="shared" si="2" ref="L10:L28">$J10+$K10</f>
        <v>589131342</v>
      </c>
      <c r="M10" s="40">
        <f aca="true" t="shared" si="3" ref="M10:M28">IF($F10=0,0,$L10/$F10)</f>
        <v>0.3601198225270865</v>
      </c>
      <c r="N10" s="108">
        <v>300944379</v>
      </c>
      <c r="O10" s="109">
        <v>58363293</v>
      </c>
      <c r="P10" s="110">
        <f aca="true" t="shared" si="4" ref="P10:P28">$N10+$O10</f>
        <v>359307672</v>
      </c>
      <c r="Q10" s="40">
        <f aca="true" t="shared" si="5" ref="Q10:Q28">IF($F10=0,0,$P10/$F10)</f>
        <v>0.21963491983636582</v>
      </c>
      <c r="R10" s="108">
        <v>291367351</v>
      </c>
      <c r="S10" s="110">
        <v>40555442</v>
      </c>
      <c r="T10" s="110">
        <f aca="true" t="shared" si="6" ref="T10:T28">$R10+$S10</f>
        <v>331922793</v>
      </c>
      <c r="U10" s="40">
        <f aca="true" t="shared" si="7" ref="U10:U28">IF($I10=0,0,$T10/$I10)</f>
        <v>0.18745751310115624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$J10+$N10+$R10</f>
        <v>1154146258</v>
      </c>
      <c r="AA10" s="81">
        <f aca="true" t="shared" si="11" ref="AA10:AA28">$K10+$O10+$S10</f>
        <v>126215549</v>
      </c>
      <c r="AB10" s="81">
        <f aca="true" t="shared" si="12" ref="AB10:AB28">$Z10+$AA10</f>
        <v>1280361807</v>
      </c>
      <c r="AC10" s="40">
        <f aca="true" t="shared" si="13" ref="AC10:AC28">IF($I10=0,0,$AB10/$I10)</f>
        <v>0.7231002066493294</v>
      </c>
      <c r="AD10" s="80">
        <v>259138914</v>
      </c>
      <c r="AE10" s="81">
        <v>44025532</v>
      </c>
      <c r="AF10" s="81">
        <f aca="true" t="shared" si="14" ref="AF10:AF28">$AD10+$AE10</f>
        <v>303164446</v>
      </c>
      <c r="AG10" s="40">
        <f aca="true" t="shared" si="15" ref="AG10:AG28">IF($AJ10=0,0,$AK10/$AJ10)</f>
        <v>0.6991997353003399</v>
      </c>
      <c r="AH10" s="40">
        <f aca="true" t="shared" si="16" ref="AH10:AH28">IF($AF10=0,0,(($T10/$AF10)-1))</f>
        <v>0.09486055300825091</v>
      </c>
      <c r="AI10" s="12">
        <v>1650213951</v>
      </c>
      <c r="AJ10" s="12">
        <v>1646847600</v>
      </c>
      <c r="AK10" s="12">
        <v>1151475406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80">
        <v>1887401357</v>
      </c>
      <c r="E11" s="81">
        <v>164632610</v>
      </c>
      <c r="F11" s="83">
        <f t="shared" si="0"/>
        <v>2052033967</v>
      </c>
      <c r="G11" s="80">
        <v>1887401357</v>
      </c>
      <c r="H11" s="81">
        <v>234312978</v>
      </c>
      <c r="I11" s="83">
        <f t="shared" si="1"/>
        <v>2121714335</v>
      </c>
      <c r="J11" s="80">
        <v>482816612</v>
      </c>
      <c r="K11" s="81">
        <v>574959</v>
      </c>
      <c r="L11" s="81">
        <f t="shared" si="2"/>
        <v>483391571</v>
      </c>
      <c r="M11" s="40">
        <f t="shared" si="3"/>
        <v>0.23556704166388684</v>
      </c>
      <c r="N11" s="108">
        <v>424556545</v>
      </c>
      <c r="O11" s="109">
        <v>7241356</v>
      </c>
      <c r="P11" s="110">
        <f t="shared" si="4"/>
        <v>431797901</v>
      </c>
      <c r="Q11" s="40">
        <f t="shared" si="5"/>
        <v>0.21042434381886624</v>
      </c>
      <c r="R11" s="108">
        <v>364546193</v>
      </c>
      <c r="S11" s="110">
        <v>4960217</v>
      </c>
      <c r="T11" s="110">
        <f t="shared" si="6"/>
        <v>369506410</v>
      </c>
      <c r="U11" s="40">
        <f t="shared" si="7"/>
        <v>0.174154646506642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1271919350</v>
      </c>
      <c r="AA11" s="81">
        <f t="shared" si="11"/>
        <v>12776532</v>
      </c>
      <c r="AB11" s="81">
        <f t="shared" si="12"/>
        <v>1284695882</v>
      </c>
      <c r="AC11" s="40">
        <f t="shared" si="13"/>
        <v>0.605498987685352</v>
      </c>
      <c r="AD11" s="80">
        <v>350474438</v>
      </c>
      <c r="AE11" s="81">
        <v>7453977</v>
      </c>
      <c r="AF11" s="81">
        <f t="shared" si="14"/>
        <v>357928415</v>
      </c>
      <c r="AG11" s="40">
        <f t="shared" si="15"/>
        <v>0.6549283212183501</v>
      </c>
      <c r="AH11" s="40">
        <f t="shared" si="16"/>
        <v>0.032347236248343014</v>
      </c>
      <c r="AI11" s="12">
        <v>1745132829</v>
      </c>
      <c r="AJ11" s="12">
        <v>1745132829</v>
      </c>
      <c r="AK11" s="12">
        <v>1142936914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80">
        <v>4522526527</v>
      </c>
      <c r="E12" s="81">
        <v>326103788</v>
      </c>
      <c r="F12" s="83">
        <f t="shared" si="0"/>
        <v>4848630315</v>
      </c>
      <c r="G12" s="80">
        <v>4522526528</v>
      </c>
      <c r="H12" s="81">
        <v>335203789</v>
      </c>
      <c r="I12" s="83">
        <f t="shared" si="1"/>
        <v>4857730317</v>
      </c>
      <c r="J12" s="80">
        <v>1305832036</v>
      </c>
      <c r="K12" s="81">
        <v>46945179</v>
      </c>
      <c r="L12" s="81">
        <f t="shared" si="2"/>
        <v>1352777215</v>
      </c>
      <c r="M12" s="40">
        <f t="shared" si="3"/>
        <v>0.27900192984706856</v>
      </c>
      <c r="N12" s="108">
        <v>1169631611</v>
      </c>
      <c r="O12" s="109">
        <v>44174867</v>
      </c>
      <c r="P12" s="110">
        <f t="shared" si="4"/>
        <v>1213806478</v>
      </c>
      <c r="Q12" s="40">
        <f t="shared" si="5"/>
        <v>0.2503400752672149</v>
      </c>
      <c r="R12" s="108">
        <v>1032553028</v>
      </c>
      <c r="S12" s="110">
        <v>26205446</v>
      </c>
      <c r="T12" s="110">
        <f t="shared" si="6"/>
        <v>1058758474</v>
      </c>
      <c r="U12" s="40">
        <f t="shared" si="7"/>
        <v>0.21795332488812594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3508016675</v>
      </c>
      <c r="AA12" s="81">
        <f t="shared" si="11"/>
        <v>117325492</v>
      </c>
      <c r="AB12" s="81">
        <f t="shared" si="12"/>
        <v>3625342167</v>
      </c>
      <c r="AC12" s="40">
        <f t="shared" si="13"/>
        <v>0.7463037119028277</v>
      </c>
      <c r="AD12" s="80">
        <v>893945423</v>
      </c>
      <c r="AE12" s="81">
        <v>77078851</v>
      </c>
      <c r="AF12" s="81">
        <f t="shared" si="14"/>
        <v>971024274</v>
      </c>
      <c r="AG12" s="40">
        <f t="shared" si="15"/>
        <v>0.6777885948369826</v>
      </c>
      <c r="AH12" s="40">
        <f t="shared" si="16"/>
        <v>0.09035222120513131</v>
      </c>
      <c r="AI12" s="12">
        <v>4887945865</v>
      </c>
      <c r="AJ12" s="12">
        <v>4657129400</v>
      </c>
      <c r="AK12" s="12">
        <v>3156549192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80">
        <v>1423857073</v>
      </c>
      <c r="E13" s="81">
        <v>251023959</v>
      </c>
      <c r="F13" s="83">
        <f t="shared" si="0"/>
        <v>1674881032</v>
      </c>
      <c r="G13" s="80">
        <v>1605681796</v>
      </c>
      <c r="H13" s="81">
        <v>374568533</v>
      </c>
      <c r="I13" s="83">
        <f t="shared" si="1"/>
        <v>1980250329</v>
      </c>
      <c r="J13" s="80">
        <v>425582380</v>
      </c>
      <c r="K13" s="81">
        <v>17273910</v>
      </c>
      <c r="L13" s="81">
        <f t="shared" si="2"/>
        <v>442856290</v>
      </c>
      <c r="M13" s="40">
        <f t="shared" si="3"/>
        <v>0.26441059486546264</v>
      </c>
      <c r="N13" s="108">
        <v>246014670</v>
      </c>
      <c r="O13" s="109">
        <v>39845765</v>
      </c>
      <c r="P13" s="110">
        <f t="shared" si="4"/>
        <v>285860435</v>
      </c>
      <c r="Q13" s="40">
        <f t="shared" si="5"/>
        <v>0.17067506858003512</v>
      </c>
      <c r="R13" s="108">
        <v>205263740</v>
      </c>
      <c r="S13" s="110">
        <v>39965336</v>
      </c>
      <c r="T13" s="110">
        <f t="shared" si="6"/>
        <v>245229076</v>
      </c>
      <c r="U13" s="40">
        <f t="shared" si="7"/>
        <v>0.12383741207296625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876860790</v>
      </c>
      <c r="AA13" s="81">
        <f t="shared" si="11"/>
        <v>97085011</v>
      </c>
      <c r="AB13" s="81">
        <f t="shared" si="12"/>
        <v>973945801</v>
      </c>
      <c r="AC13" s="40">
        <f t="shared" si="13"/>
        <v>0.4918296372619868</v>
      </c>
      <c r="AD13" s="80">
        <v>159080653</v>
      </c>
      <c r="AE13" s="81">
        <v>30871495</v>
      </c>
      <c r="AF13" s="81">
        <f t="shared" si="14"/>
        <v>189952148</v>
      </c>
      <c r="AG13" s="40">
        <f t="shared" si="15"/>
        <v>0.6234400602101706</v>
      </c>
      <c r="AH13" s="40">
        <f t="shared" si="16"/>
        <v>0.29100449024666997</v>
      </c>
      <c r="AI13" s="12">
        <v>1352633057</v>
      </c>
      <c r="AJ13" s="12">
        <v>1396471046</v>
      </c>
      <c r="AK13" s="12">
        <v>870615993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80">
        <v>1594516756</v>
      </c>
      <c r="E14" s="81">
        <v>254288095</v>
      </c>
      <c r="F14" s="83">
        <f t="shared" si="0"/>
        <v>1848804851</v>
      </c>
      <c r="G14" s="80">
        <v>1594516756</v>
      </c>
      <c r="H14" s="81">
        <v>254288095</v>
      </c>
      <c r="I14" s="83">
        <f t="shared" si="1"/>
        <v>1848804851</v>
      </c>
      <c r="J14" s="80">
        <v>401099782</v>
      </c>
      <c r="K14" s="81">
        <v>39705844</v>
      </c>
      <c r="L14" s="81">
        <f t="shared" si="2"/>
        <v>440805626</v>
      </c>
      <c r="M14" s="40">
        <f t="shared" si="3"/>
        <v>0.23842734172921098</v>
      </c>
      <c r="N14" s="108">
        <v>379464256</v>
      </c>
      <c r="O14" s="109">
        <v>69314829</v>
      </c>
      <c r="P14" s="110">
        <f t="shared" si="4"/>
        <v>448779085</v>
      </c>
      <c r="Q14" s="40">
        <f t="shared" si="5"/>
        <v>0.24274010572682125</v>
      </c>
      <c r="R14" s="108">
        <v>429212468</v>
      </c>
      <c r="S14" s="110">
        <v>13043919</v>
      </c>
      <c r="T14" s="110">
        <f t="shared" si="6"/>
        <v>442256387</v>
      </c>
      <c r="U14" s="40">
        <f t="shared" si="7"/>
        <v>0.23921204380266958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1209776506</v>
      </c>
      <c r="AA14" s="81">
        <f t="shared" si="11"/>
        <v>122064592</v>
      </c>
      <c r="AB14" s="81">
        <f t="shared" si="12"/>
        <v>1331841098</v>
      </c>
      <c r="AC14" s="40">
        <f t="shared" si="13"/>
        <v>0.7203794912587018</v>
      </c>
      <c r="AD14" s="80">
        <v>368507315</v>
      </c>
      <c r="AE14" s="81">
        <v>24716102</v>
      </c>
      <c r="AF14" s="81">
        <f t="shared" si="14"/>
        <v>393223417</v>
      </c>
      <c r="AG14" s="40">
        <f t="shared" si="15"/>
        <v>0.7192873945075573</v>
      </c>
      <c r="AH14" s="40">
        <f t="shared" si="16"/>
        <v>0.12469493900969786</v>
      </c>
      <c r="AI14" s="12">
        <v>1702631959</v>
      </c>
      <c r="AJ14" s="12">
        <v>1577323178</v>
      </c>
      <c r="AK14" s="12">
        <v>1134548679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80">
        <v>1219454402</v>
      </c>
      <c r="E15" s="81">
        <v>221956000</v>
      </c>
      <c r="F15" s="83">
        <f t="shared" si="0"/>
        <v>1441410402</v>
      </c>
      <c r="G15" s="80">
        <v>1219454402</v>
      </c>
      <c r="H15" s="81">
        <v>221956000</v>
      </c>
      <c r="I15" s="83">
        <f t="shared" si="1"/>
        <v>1441410402</v>
      </c>
      <c r="J15" s="80">
        <v>302877302</v>
      </c>
      <c r="K15" s="81">
        <v>31596987</v>
      </c>
      <c r="L15" s="81">
        <f t="shared" si="2"/>
        <v>334474289</v>
      </c>
      <c r="M15" s="40">
        <f t="shared" si="3"/>
        <v>0.2320465347939122</v>
      </c>
      <c r="N15" s="108">
        <v>262280944</v>
      </c>
      <c r="O15" s="109">
        <v>41144507</v>
      </c>
      <c r="P15" s="110">
        <f t="shared" si="4"/>
        <v>303425451</v>
      </c>
      <c r="Q15" s="40">
        <f t="shared" si="5"/>
        <v>0.21050593958458197</v>
      </c>
      <c r="R15" s="108">
        <v>263360512</v>
      </c>
      <c r="S15" s="110">
        <v>44635041</v>
      </c>
      <c r="T15" s="110">
        <f t="shared" si="6"/>
        <v>307995553</v>
      </c>
      <c r="U15" s="40">
        <f t="shared" si="7"/>
        <v>0.2136765161210485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828518758</v>
      </c>
      <c r="AA15" s="81">
        <f t="shared" si="11"/>
        <v>117376535</v>
      </c>
      <c r="AB15" s="81">
        <f t="shared" si="12"/>
        <v>945895293</v>
      </c>
      <c r="AC15" s="40">
        <f t="shared" si="13"/>
        <v>0.6562289904995426</v>
      </c>
      <c r="AD15" s="80">
        <v>254962967</v>
      </c>
      <c r="AE15" s="81">
        <v>66129293</v>
      </c>
      <c r="AF15" s="81">
        <f t="shared" si="14"/>
        <v>321092260</v>
      </c>
      <c r="AG15" s="40">
        <f t="shared" si="15"/>
        <v>0.7882863720179223</v>
      </c>
      <c r="AH15" s="40">
        <f t="shared" si="16"/>
        <v>-0.04078798722834365</v>
      </c>
      <c r="AI15" s="12">
        <v>1376755700</v>
      </c>
      <c r="AJ15" s="12">
        <v>1320265935</v>
      </c>
      <c r="AK15" s="12">
        <v>1040747644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80">
        <v>1880188367</v>
      </c>
      <c r="E16" s="81">
        <v>212482000</v>
      </c>
      <c r="F16" s="83">
        <f t="shared" si="0"/>
        <v>2092670367</v>
      </c>
      <c r="G16" s="80">
        <v>1880188367</v>
      </c>
      <c r="H16" s="81">
        <v>211882000</v>
      </c>
      <c r="I16" s="83">
        <f t="shared" si="1"/>
        <v>2092070367</v>
      </c>
      <c r="J16" s="80">
        <v>607827097</v>
      </c>
      <c r="K16" s="81">
        <v>46359440</v>
      </c>
      <c r="L16" s="81">
        <f t="shared" si="2"/>
        <v>654186537</v>
      </c>
      <c r="M16" s="40">
        <f t="shared" si="3"/>
        <v>0.31260849645318267</v>
      </c>
      <c r="N16" s="108">
        <v>562891276</v>
      </c>
      <c r="O16" s="109">
        <v>49836969</v>
      </c>
      <c r="P16" s="110">
        <f t="shared" si="4"/>
        <v>612728245</v>
      </c>
      <c r="Q16" s="40">
        <f t="shared" si="5"/>
        <v>0.29279730561597805</v>
      </c>
      <c r="R16" s="108">
        <v>492599984</v>
      </c>
      <c r="S16" s="110">
        <v>15367189</v>
      </c>
      <c r="T16" s="110">
        <f t="shared" si="6"/>
        <v>507967173</v>
      </c>
      <c r="U16" s="40">
        <f t="shared" si="7"/>
        <v>0.24280596915505184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1663318357</v>
      </c>
      <c r="AA16" s="81">
        <f t="shared" si="11"/>
        <v>111563598</v>
      </c>
      <c r="AB16" s="81">
        <f t="shared" si="12"/>
        <v>1774881955</v>
      </c>
      <c r="AC16" s="40">
        <f t="shared" si="13"/>
        <v>0.8483853999352594</v>
      </c>
      <c r="AD16" s="80">
        <v>515335724</v>
      </c>
      <c r="AE16" s="81">
        <v>33454997</v>
      </c>
      <c r="AF16" s="81">
        <f t="shared" si="14"/>
        <v>548790721</v>
      </c>
      <c r="AG16" s="40">
        <f t="shared" si="15"/>
        <v>0.9851927565715151</v>
      </c>
      <c r="AH16" s="40">
        <f t="shared" si="16"/>
        <v>-0.07438818922741952</v>
      </c>
      <c r="AI16" s="12">
        <v>1864035182</v>
      </c>
      <c r="AJ16" s="12">
        <v>1863944571</v>
      </c>
      <c r="AK16" s="12">
        <v>1836344690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80">
        <v>2006268003</v>
      </c>
      <c r="E17" s="81">
        <v>575919271</v>
      </c>
      <c r="F17" s="83">
        <f t="shared" si="0"/>
        <v>2582187274</v>
      </c>
      <c r="G17" s="80">
        <v>2094649633</v>
      </c>
      <c r="H17" s="81">
        <v>605452302</v>
      </c>
      <c r="I17" s="83">
        <f t="shared" si="1"/>
        <v>2700101935</v>
      </c>
      <c r="J17" s="80">
        <v>464062892</v>
      </c>
      <c r="K17" s="81">
        <v>28081360</v>
      </c>
      <c r="L17" s="81">
        <f t="shared" si="2"/>
        <v>492144252</v>
      </c>
      <c r="M17" s="40">
        <f t="shared" si="3"/>
        <v>0.19059200583760602</v>
      </c>
      <c r="N17" s="108">
        <v>544452308</v>
      </c>
      <c r="O17" s="109">
        <v>84599385</v>
      </c>
      <c r="P17" s="110">
        <f t="shared" si="4"/>
        <v>629051693</v>
      </c>
      <c r="Q17" s="40">
        <f t="shared" si="5"/>
        <v>0.24361195616364115</v>
      </c>
      <c r="R17" s="108">
        <v>374902492</v>
      </c>
      <c r="S17" s="110">
        <v>47202002</v>
      </c>
      <c r="T17" s="110">
        <f t="shared" si="6"/>
        <v>422104494</v>
      </c>
      <c r="U17" s="40">
        <f t="shared" si="7"/>
        <v>0.1563290957754156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1383417692</v>
      </c>
      <c r="AA17" s="81">
        <f t="shared" si="11"/>
        <v>159882747</v>
      </c>
      <c r="AB17" s="81">
        <f t="shared" si="12"/>
        <v>1543300439</v>
      </c>
      <c r="AC17" s="40">
        <f t="shared" si="13"/>
        <v>0.5715711762563512</v>
      </c>
      <c r="AD17" s="80">
        <v>575328155</v>
      </c>
      <c r="AE17" s="81">
        <v>44815499</v>
      </c>
      <c r="AF17" s="81">
        <f t="shared" si="14"/>
        <v>620143654</v>
      </c>
      <c r="AG17" s="40">
        <f t="shared" si="15"/>
        <v>0.6710496302886312</v>
      </c>
      <c r="AH17" s="40">
        <f t="shared" si="16"/>
        <v>-0.31934400799334794</v>
      </c>
      <c r="AI17" s="12">
        <v>2300857417</v>
      </c>
      <c r="AJ17" s="12">
        <v>2340041781</v>
      </c>
      <c r="AK17" s="12">
        <v>1570284172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80">
        <v>1964781604</v>
      </c>
      <c r="E18" s="81">
        <v>220581836</v>
      </c>
      <c r="F18" s="83">
        <f t="shared" si="0"/>
        <v>2185363440</v>
      </c>
      <c r="G18" s="80">
        <v>1955199038</v>
      </c>
      <c r="H18" s="81">
        <v>253812488</v>
      </c>
      <c r="I18" s="83">
        <f t="shared" si="1"/>
        <v>2209011526</v>
      </c>
      <c r="J18" s="80">
        <v>502535357</v>
      </c>
      <c r="K18" s="81">
        <v>24306552</v>
      </c>
      <c r="L18" s="81">
        <f t="shared" si="2"/>
        <v>526841909</v>
      </c>
      <c r="M18" s="40">
        <f t="shared" si="3"/>
        <v>0.24107747908512644</v>
      </c>
      <c r="N18" s="108">
        <v>504392092</v>
      </c>
      <c r="O18" s="109">
        <v>67119266</v>
      </c>
      <c r="P18" s="110">
        <f t="shared" si="4"/>
        <v>571511358</v>
      </c>
      <c r="Q18" s="40">
        <f t="shared" si="5"/>
        <v>0.26151776292185064</v>
      </c>
      <c r="R18" s="108">
        <v>489296087</v>
      </c>
      <c r="S18" s="110">
        <v>52623966</v>
      </c>
      <c r="T18" s="110">
        <f t="shared" si="6"/>
        <v>541920053</v>
      </c>
      <c r="U18" s="40">
        <f t="shared" si="7"/>
        <v>0.24532241983421865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1496223536</v>
      </c>
      <c r="AA18" s="81">
        <f t="shared" si="11"/>
        <v>144049784</v>
      </c>
      <c r="AB18" s="81">
        <f t="shared" si="12"/>
        <v>1640273320</v>
      </c>
      <c r="AC18" s="40">
        <f t="shared" si="13"/>
        <v>0.7425372392556724</v>
      </c>
      <c r="AD18" s="80">
        <v>466651751</v>
      </c>
      <c r="AE18" s="81">
        <v>89503363</v>
      </c>
      <c r="AF18" s="81">
        <f t="shared" si="14"/>
        <v>556155114</v>
      </c>
      <c r="AG18" s="40">
        <f t="shared" si="15"/>
        <v>0.703892632289143</v>
      </c>
      <c r="AH18" s="40">
        <f t="shared" si="16"/>
        <v>-0.0255954870173144</v>
      </c>
      <c r="AI18" s="12">
        <v>2265485049</v>
      </c>
      <c r="AJ18" s="12">
        <v>2186748084</v>
      </c>
      <c r="AK18" s="12">
        <v>1539235865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80">
        <v>3674642363</v>
      </c>
      <c r="E19" s="81">
        <v>443157508</v>
      </c>
      <c r="F19" s="83">
        <f t="shared" si="0"/>
        <v>4117799871</v>
      </c>
      <c r="G19" s="80">
        <v>3705501704</v>
      </c>
      <c r="H19" s="81">
        <v>523134404</v>
      </c>
      <c r="I19" s="83">
        <f t="shared" si="1"/>
        <v>4228636108</v>
      </c>
      <c r="J19" s="80">
        <v>930415074</v>
      </c>
      <c r="K19" s="81">
        <v>29279690</v>
      </c>
      <c r="L19" s="81">
        <f t="shared" si="2"/>
        <v>959694764</v>
      </c>
      <c r="M19" s="40">
        <f t="shared" si="3"/>
        <v>0.23306007918421248</v>
      </c>
      <c r="N19" s="108">
        <v>859980501</v>
      </c>
      <c r="O19" s="109">
        <v>48785596</v>
      </c>
      <c r="P19" s="110">
        <f t="shared" si="4"/>
        <v>908766097</v>
      </c>
      <c r="Q19" s="40">
        <f t="shared" si="5"/>
        <v>0.22069214761991526</v>
      </c>
      <c r="R19" s="108">
        <v>794038315</v>
      </c>
      <c r="S19" s="110">
        <v>50850974</v>
      </c>
      <c r="T19" s="110">
        <f t="shared" si="6"/>
        <v>844889289</v>
      </c>
      <c r="U19" s="40">
        <f t="shared" si="7"/>
        <v>0.199801843294481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2584433890</v>
      </c>
      <c r="AA19" s="81">
        <f t="shared" si="11"/>
        <v>128916260</v>
      </c>
      <c r="AB19" s="81">
        <f t="shared" si="12"/>
        <v>2713350150</v>
      </c>
      <c r="AC19" s="40">
        <f t="shared" si="13"/>
        <v>0.6416608288584381</v>
      </c>
      <c r="AD19" s="80">
        <v>727759251</v>
      </c>
      <c r="AE19" s="81">
        <v>48797553</v>
      </c>
      <c r="AF19" s="81">
        <f t="shared" si="14"/>
        <v>776556804</v>
      </c>
      <c r="AG19" s="40">
        <f t="shared" si="15"/>
        <v>0.726460477311458</v>
      </c>
      <c r="AH19" s="40">
        <f t="shared" si="16"/>
        <v>0.08799418747994125</v>
      </c>
      <c r="AI19" s="12">
        <v>3447818076</v>
      </c>
      <c r="AJ19" s="12">
        <v>3457291863</v>
      </c>
      <c r="AK19" s="12">
        <v>2511585897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80">
        <v>1414350000</v>
      </c>
      <c r="E20" s="81">
        <v>409228521</v>
      </c>
      <c r="F20" s="83">
        <f t="shared" si="0"/>
        <v>1823578521</v>
      </c>
      <c r="G20" s="80">
        <v>1403107601</v>
      </c>
      <c r="H20" s="81">
        <v>493450659</v>
      </c>
      <c r="I20" s="83">
        <f t="shared" si="1"/>
        <v>1896558260</v>
      </c>
      <c r="J20" s="80">
        <v>368327721</v>
      </c>
      <c r="K20" s="81">
        <v>50222382</v>
      </c>
      <c r="L20" s="81">
        <f t="shared" si="2"/>
        <v>418550103</v>
      </c>
      <c r="M20" s="40">
        <f t="shared" si="3"/>
        <v>0.22952129463033963</v>
      </c>
      <c r="N20" s="108">
        <v>361882922</v>
      </c>
      <c r="O20" s="109">
        <v>95834764</v>
      </c>
      <c r="P20" s="110">
        <f t="shared" si="4"/>
        <v>457717686</v>
      </c>
      <c r="Q20" s="40">
        <f t="shared" si="5"/>
        <v>0.2509997133268494</v>
      </c>
      <c r="R20" s="108">
        <v>333393022</v>
      </c>
      <c r="S20" s="110">
        <v>55232028</v>
      </c>
      <c r="T20" s="110">
        <f t="shared" si="6"/>
        <v>388625050</v>
      </c>
      <c r="U20" s="40">
        <f t="shared" si="7"/>
        <v>0.204910683840527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1063603665</v>
      </c>
      <c r="AA20" s="81">
        <f t="shared" si="11"/>
        <v>201289174</v>
      </c>
      <c r="AB20" s="81">
        <f t="shared" si="12"/>
        <v>1264892839</v>
      </c>
      <c r="AC20" s="40">
        <f t="shared" si="13"/>
        <v>0.6669411985266406</v>
      </c>
      <c r="AD20" s="80">
        <v>339930000</v>
      </c>
      <c r="AE20" s="81">
        <v>35011814</v>
      </c>
      <c r="AF20" s="81">
        <f t="shared" si="14"/>
        <v>374941814</v>
      </c>
      <c r="AG20" s="40">
        <f t="shared" si="15"/>
        <v>0.6797042628041607</v>
      </c>
      <c r="AH20" s="40">
        <f t="shared" si="16"/>
        <v>0.03649429188498021</v>
      </c>
      <c r="AI20" s="12">
        <v>1744390313</v>
      </c>
      <c r="AJ20" s="12">
        <v>1750699497</v>
      </c>
      <c r="AK20" s="12">
        <v>1189957911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80">
        <v>2448740000</v>
      </c>
      <c r="E21" s="81">
        <v>504007000</v>
      </c>
      <c r="F21" s="83">
        <f t="shared" si="0"/>
        <v>2952747000</v>
      </c>
      <c r="G21" s="80">
        <v>2448740000</v>
      </c>
      <c r="H21" s="81">
        <v>504007000</v>
      </c>
      <c r="I21" s="83">
        <f t="shared" si="1"/>
        <v>2952747000</v>
      </c>
      <c r="J21" s="80">
        <v>670144870</v>
      </c>
      <c r="K21" s="81">
        <v>44840254</v>
      </c>
      <c r="L21" s="81">
        <f t="shared" si="2"/>
        <v>714985124</v>
      </c>
      <c r="M21" s="40">
        <f t="shared" si="3"/>
        <v>0.24214235896268796</v>
      </c>
      <c r="N21" s="108">
        <v>634871767</v>
      </c>
      <c r="O21" s="109">
        <v>118012203</v>
      </c>
      <c r="P21" s="110">
        <f t="shared" si="4"/>
        <v>752883970</v>
      </c>
      <c r="Q21" s="40">
        <f t="shared" si="5"/>
        <v>0.2549774735187268</v>
      </c>
      <c r="R21" s="108">
        <v>341713767</v>
      </c>
      <c r="S21" s="110">
        <v>22050241</v>
      </c>
      <c r="T21" s="110">
        <f t="shared" si="6"/>
        <v>363764008</v>
      </c>
      <c r="U21" s="40">
        <f t="shared" si="7"/>
        <v>0.12319511559913532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1646730404</v>
      </c>
      <c r="AA21" s="81">
        <f t="shared" si="11"/>
        <v>184902698</v>
      </c>
      <c r="AB21" s="81">
        <f t="shared" si="12"/>
        <v>1831633102</v>
      </c>
      <c r="AC21" s="40">
        <f t="shared" si="13"/>
        <v>0.6203149480805501</v>
      </c>
      <c r="AD21" s="80">
        <v>541014875</v>
      </c>
      <c r="AE21" s="81">
        <v>55074871</v>
      </c>
      <c r="AF21" s="81">
        <f t="shared" si="14"/>
        <v>596089746</v>
      </c>
      <c r="AG21" s="40">
        <f t="shared" si="15"/>
        <v>0.7092073995000706</v>
      </c>
      <c r="AH21" s="40">
        <f t="shared" si="16"/>
        <v>-0.3897495965313921</v>
      </c>
      <c r="AI21" s="12">
        <v>2640773000</v>
      </c>
      <c r="AJ21" s="12">
        <v>2640773000</v>
      </c>
      <c r="AK21" s="12">
        <v>1872855752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80">
        <v>2795592927</v>
      </c>
      <c r="E22" s="81">
        <v>1363578974</v>
      </c>
      <c r="F22" s="83">
        <f t="shared" si="0"/>
        <v>4159171901</v>
      </c>
      <c r="G22" s="80">
        <v>2795592927</v>
      </c>
      <c r="H22" s="81">
        <v>1363578974</v>
      </c>
      <c r="I22" s="83">
        <f t="shared" si="1"/>
        <v>4159171901</v>
      </c>
      <c r="J22" s="80">
        <v>755409724</v>
      </c>
      <c r="K22" s="81">
        <v>186314506</v>
      </c>
      <c r="L22" s="81">
        <f t="shared" si="2"/>
        <v>941724230</v>
      </c>
      <c r="M22" s="40">
        <f t="shared" si="3"/>
        <v>0.22642108872046834</v>
      </c>
      <c r="N22" s="108">
        <v>615358960</v>
      </c>
      <c r="O22" s="109">
        <v>296165871</v>
      </c>
      <c r="P22" s="110">
        <f t="shared" si="4"/>
        <v>911524831</v>
      </c>
      <c r="Q22" s="40">
        <f t="shared" si="5"/>
        <v>0.21916017243260366</v>
      </c>
      <c r="R22" s="108">
        <v>667122827</v>
      </c>
      <c r="S22" s="110">
        <v>146663045</v>
      </c>
      <c r="T22" s="110">
        <f t="shared" si="6"/>
        <v>813785872</v>
      </c>
      <c r="U22" s="40">
        <f t="shared" si="7"/>
        <v>0.1956605524778477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2037891511</v>
      </c>
      <c r="AA22" s="81">
        <f t="shared" si="11"/>
        <v>629143422</v>
      </c>
      <c r="AB22" s="81">
        <f t="shared" si="12"/>
        <v>2667034933</v>
      </c>
      <c r="AC22" s="40">
        <f t="shared" si="13"/>
        <v>0.6412418136309197</v>
      </c>
      <c r="AD22" s="80">
        <v>547037190</v>
      </c>
      <c r="AE22" s="81">
        <v>183821372</v>
      </c>
      <c r="AF22" s="81">
        <f t="shared" si="14"/>
        <v>730858562</v>
      </c>
      <c r="AG22" s="40">
        <f t="shared" si="15"/>
        <v>0.5762147132591228</v>
      </c>
      <c r="AH22" s="40">
        <f t="shared" si="16"/>
        <v>0.11346560649582971</v>
      </c>
      <c r="AI22" s="12">
        <v>3574545842</v>
      </c>
      <c r="AJ22" s="12">
        <v>3635521957</v>
      </c>
      <c r="AK22" s="12">
        <v>2094841242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80">
        <v>1606485937</v>
      </c>
      <c r="E23" s="81">
        <v>238867113</v>
      </c>
      <c r="F23" s="83">
        <f t="shared" si="0"/>
        <v>1845353050</v>
      </c>
      <c r="G23" s="80">
        <v>1689864326</v>
      </c>
      <c r="H23" s="81">
        <v>297513065</v>
      </c>
      <c r="I23" s="83">
        <f t="shared" si="1"/>
        <v>1987377391</v>
      </c>
      <c r="J23" s="80">
        <v>852785064</v>
      </c>
      <c r="K23" s="81">
        <v>26658389</v>
      </c>
      <c r="L23" s="81">
        <f t="shared" si="2"/>
        <v>879443453</v>
      </c>
      <c r="M23" s="40">
        <f t="shared" si="3"/>
        <v>0.47657192373025853</v>
      </c>
      <c r="N23" s="108">
        <v>170777186</v>
      </c>
      <c r="O23" s="109">
        <v>46158445</v>
      </c>
      <c r="P23" s="110">
        <f t="shared" si="4"/>
        <v>216935631</v>
      </c>
      <c r="Q23" s="40">
        <f t="shared" si="5"/>
        <v>0.11755779253189519</v>
      </c>
      <c r="R23" s="108">
        <v>185871527</v>
      </c>
      <c r="S23" s="110">
        <v>46919213</v>
      </c>
      <c r="T23" s="110">
        <f t="shared" si="6"/>
        <v>232790740</v>
      </c>
      <c r="U23" s="40">
        <f t="shared" si="7"/>
        <v>0.1171346423956576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1209433777</v>
      </c>
      <c r="AA23" s="81">
        <f t="shared" si="11"/>
        <v>119736047</v>
      </c>
      <c r="AB23" s="81">
        <f t="shared" si="12"/>
        <v>1329169824</v>
      </c>
      <c r="AC23" s="40">
        <f t="shared" si="13"/>
        <v>0.6688059500018736</v>
      </c>
      <c r="AD23" s="80">
        <v>365322062</v>
      </c>
      <c r="AE23" s="81">
        <v>21423589</v>
      </c>
      <c r="AF23" s="81">
        <f t="shared" si="14"/>
        <v>386745651</v>
      </c>
      <c r="AG23" s="40">
        <f t="shared" si="15"/>
        <v>0.6834845914986623</v>
      </c>
      <c r="AH23" s="40">
        <f t="shared" si="16"/>
        <v>-0.39807793727459395</v>
      </c>
      <c r="AI23" s="12">
        <v>1819823472</v>
      </c>
      <c r="AJ23" s="12">
        <v>1854421100</v>
      </c>
      <c r="AK23" s="12">
        <v>1267468248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80">
        <v>1086689433</v>
      </c>
      <c r="E24" s="81">
        <v>200065525</v>
      </c>
      <c r="F24" s="83">
        <f t="shared" si="0"/>
        <v>1286754958</v>
      </c>
      <c r="G24" s="80">
        <v>1094095265</v>
      </c>
      <c r="H24" s="81">
        <v>187940297</v>
      </c>
      <c r="I24" s="83">
        <f t="shared" si="1"/>
        <v>1282035562</v>
      </c>
      <c r="J24" s="80">
        <v>483215370</v>
      </c>
      <c r="K24" s="81">
        <v>10235709</v>
      </c>
      <c r="L24" s="81">
        <f t="shared" si="2"/>
        <v>493451079</v>
      </c>
      <c r="M24" s="40">
        <f t="shared" si="3"/>
        <v>0.3834848864829476</v>
      </c>
      <c r="N24" s="108">
        <v>170366551</v>
      </c>
      <c r="O24" s="109">
        <v>24566288</v>
      </c>
      <c r="P24" s="110">
        <f t="shared" si="4"/>
        <v>194932839</v>
      </c>
      <c r="Q24" s="40">
        <f t="shared" si="5"/>
        <v>0.15149181107721055</v>
      </c>
      <c r="R24" s="108">
        <v>206019422</v>
      </c>
      <c r="S24" s="110">
        <v>34171198</v>
      </c>
      <c r="T24" s="110">
        <f t="shared" si="6"/>
        <v>240190620</v>
      </c>
      <c r="U24" s="40">
        <f t="shared" si="7"/>
        <v>0.1873509808302806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859601343</v>
      </c>
      <c r="AA24" s="81">
        <f t="shared" si="11"/>
        <v>68973195</v>
      </c>
      <c r="AB24" s="81">
        <f t="shared" si="12"/>
        <v>928574538</v>
      </c>
      <c r="AC24" s="40">
        <f t="shared" si="13"/>
        <v>0.724297020709321</v>
      </c>
      <c r="AD24" s="80">
        <v>200618258</v>
      </c>
      <c r="AE24" s="81">
        <v>22976054</v>
      </c>
      <c r="AF24" s="81">
        <f t="shared" si="14"/>
        <v>223594312</v>
      </c>
      <c r="AG24" s="40">
        <f t="shared" si="15"/>
        <v>0.7335978170646911</v>
      </c>
      <c r="AH24" s="40">
        <f t="shared" si="16"/>
        <v>0.07422509030551727</v>
      </c>
      <c r="AI24" s="12">
        <v>1120848617</v>
      </c>
      <c r="AJ24" s="12">
        <v>1166935543</v>
      </c>
      <c r="AK24" s="12">
        <v>856061367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80">
        <v>1197861748</v>
      </c>
      <c r="E25" s="81">
        <v>269475860</v>
      </c>
      <c r="F25" s="83">
        <f t="shared" si="0"/>
        <v>1467337608</v>
      </c>
      <c r="G25" s="80">
        <v>1261389894</v>
      </c>
      <c r="H25" s="81">
        <v>348087182</v>
      </c>
      <c r="I25" s="83">
        <f t="shared" si="1"/>
        <v>1609477076</v>
      </c>
      <c r="J25" s="80">
        <v>303082156</v>
      </c>
      <c r="K25" s="81">
        <v>16134037</v>
      </c>
      <c r="L25" s="81">
        <f t="shared" si="2"/>
        <v>319216193</v>
      </c>
      <c r="M25" s="40">
        <f t="shared" si="3"/>
        <v>0.2175478848627725</v>
      </c>
      <c r="N25" s="108">
        <v>303687511</v>
      </c>
      <c r="O25" s="109">
        <v>50517230</v>
      </c>
      <c r="P25" s="110">
        <f t="shared" si="4"/>
        <v>354204741</v>
      </c>
      <c r="Q25" s="40">
        <f t="shared" si="5"/>
        <v>0.24139280494744875</v>
      </c>
      <c r="R25" s="108">
        <v>318529174</v>
      </c>
      <c r="S25" s="110">
        <v>108616113</v>
      </c>
      <c r="T25" s="110">
        <f t="shared" si="6"/>
        <v>427145287</v>
      </c>
      <c r="U25" s="40">
        <f t="shared" si="7"/>
        <v>0.2653938309339424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925298841</v>
      </c>
      <c r="AA25" s="81">
        <f t="shared" si="11"/>
        <v>175267380</v>
      </c>
      <c r="AB25" s="81">
        <f t="shared" si="12"/>
        <v>1100566221</v>
      </c>
      <c r="AC25" s="40">
        <f t="shared" si="13"/>
        <v>0.683803601437564</v>
      </c>
      <c r="AD25" s="80">
        <v>244232774</v>
      </c>
      <c r="AE25" s="81">
        <v>28339389</v>
      </c>
      <c r="AF25" s="81">
        <f t="shared" si="14"/>
        <v>272572163</v>
      </c>
      <c r="AG25" s="40">
        <f t="shared" si="15"/>
        <v>0.6718119866728534</v>
      </c>
      <c r="AH25" s="40">
        <f t="shared" si="16"/>
        <v>0.5670906460099523</v>
      </c>
      <c r="AI25" s="12">
        <v>1235407108</v>
      </c>
      <c r="AJ25" s="12">
        <v>1347929638</v>
      </c>
      <c r="AK25" s="12">
        <v>905555288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80">
        <v>960954157</v>
      </c>
      <c r="E26" s="81">
        <v>126144997</v>
      </c>
      <c r="F26" s="83">
        <f t="shared" si="0"/>
        <v>1087099154</v>
      </c>
      <c r="G26" s="80">
        <v>1007268136</v>
      </c>
      <c r="H26" s="81">
        <v>208533167</v>
      </c>
      <c r="I26" s="83">
        <f t="shared" si="1"/>
        <v>1215801303</v>
      </c>
      <c r="J26" s="80">
        <v>290507055</v>
      </c>
      <c r="K26" s="81">
        <v>8748250</v>
      </c>
      <c r="L26" s="81">
        <f t="shared" si="2"/>
        <v>299255305</v>
      </c>
      <c r="M26" s="40">
        <f t="shared" si="3"/>
        <v>0.2752787580588992</v>
      </c>
      <c r="N26" s="108">
        <v>204574218</v>
      </c>
      <c r="O26" s="109">
        <v>30696998</v>
      </c>
      <c r="P26" s="110">
        <f t="shared" si="4"/>
        <v>235271216</v>
      </c>
      <c r="Q26" s="40">
        <f t="shared" si="5"/>
        <v>0.2164211195771016</v>
      </c>
      <c r="R26" s="108">
        <v>203218075</v>
      </c>
      <c r="S26" s="110">
        <v>17587339</v>
      </c>
      <c r="T26" s="110">
        <f t="shared" si="6"/>
        <v>220805414</v>
      </c>
      <c r="U26" s="40">
        <f t="shared" si="7"/>
        <v>0.18161307563592896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698299348</v>
      </c>
      <c r="AA26" s="81">
        <f t="shared" si="11"/>
        <v>57032587</v>
      </c>
      <c r="AB26" s="81">
        <f t="shared" si="12"/>
        <v>755331935</v>
      </c>
      <c r="AC26" s="40">
        <f t="shared" si="13"/>
        <v>0.6212626464013585</v>
      </c>
      <c r="AD26" s="80">
        <v>217869969</v>
      </c>
      <c r="AE26" s="81">
        <v>8379438</v>
      </c>
      <c r="AF26" s="81">
        <f t="shared" si="14"/>
        <v>226249407</v>
      </c>
      <c r="AG26" s="40">
        <f t="shared" si="15"/>
        <v>0.683361218503687</v>
      </c>
      <c r="AH26" s="40">
        <f t="shared" si="16"/>
        <v>-0.024061910579946888</v>
      </c>
      <c r="AI26" s="12">
        <v>1116805681</v>
      </c>
      <c r="AJ26" s="12">
        <v>1116805681</v>
      </c>
      <c r="AK26" s="12">
        <v>763181691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80">
        <v>2091453700</v>
      </c>
      <c r="E27" s="81">
        <v>338713600</v>
      </c>
      <c r="F27" s="83">
        <f t="shared" si="0"/>
        <v>2430167300</v>
      </c>
      <c r="G27" s="80">
        <v>2421504700</v>
      </c>
      <c r="H27" s="81">
        <v>467889900</v>
      </c>
      <c r="I27" s="83">
        <f t="shared" si="1"/>
        <v>2889394600</v>
      </c>
      <c r="J27" s="80">
        <v>595515522</v>
      </c>
      <c r="K27" s="81">
        <v>23581115</v>
      </c>
      <c r="L27" s="81">
        <f t="shared" si="2"/>
        <v>619096637</v>
      </c>
      <c r="M27" s="40">
        <f t="shared" si="3"/>
        <v>0.2547547393136267</v>
      </c>
      <c r="N27" s="108">
        <v>554488372</v>
      </c>
      <c r="O27" s="109">
        <v>29853089</v>
      </c>
      <c r="P27" s="110">
        <f t="shared" si="4"/>
        <v>584341461</v>
      </c>
      <c r="Q27" s="40">
        <f t="shared" si="5"/>
        <v>0.2404531823796658</v>
      </c>
      <c r="R27" s="108">
        <v>516935962</v>
      </c>
      <c r="S27" s="110">
        <v>50984373</v>
      </c>
      <c r="T27" s="110">
        <f t="shared" si="6"/>
        <v>567920335</v>
      </c>
      <c r="U27" s="40">
        <f t="shared" si="7"/>
        <v>0.19655340084043904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1666939856</v>
      </c>
      <c r="AA27" s="81">
        <f t="shared" si="11"/>
        <v>104418577</v>
      </c>
      <c r="AB27" s="81">
        <f t="shared" si="12"/>
        <v>1771358433</v>
      </c>
      <c r="AC27" s="40">
        <f t="shared" si="13"/>
        <v>0.6130552168263899</v>
      </c>
      <c r="AD27" s="80">
        <v>411757205</v>
      </c>
      <c r="AE27" s="81">
        <v>15445988</v>
      </c>
      <c r="AF27" s="81">
        <f t="shared" si="14"/>
        <v>427203193</v>
      </c>
      <c r="AG27" s="40">
        <f t="shared" si="15"/>
        <v>0.6847915446994178</v>
      </c>
      <c r="AH27" s="40">
        <f t="shared" si="16"/>
        <v>0.32939159703331145</v>
      </c>
      <c r="AI27" s="12">
        <v>2146094200</v>
      </c>
      <c r="AJ27" s="12">
        <v>2219516600</v>
      </c>
      <c r="AK27" s="12">
        <v>1519906201</v>
      </c>
      <c r="AL27" s="12"/>
    </row>
    <row r="28" spans="1:38" s="13" customFormat="1" ht="12.75">
      <c r="A28" s="42"/>
      <c r="B28" s="43" t="s">
        <v>655</v>
      </c>
      <c r="C28" s="42"/>
      <c r="D28" s="84">
        <f>SUM(D9:D27)</f>
        <v>37143072184</v>
      </c>
      <c r="E28" s="85">
        <f>SUM(E9:E27)</f>
        <v>6455921509</v>
      </c>
      <c r="F28" s="86">
        <f t="shared" si="0"/>
        <v>43598993693</v>
      </c>
      <c r="G28" s="84">
        <f>SUM(G9:G27)</f>
        <v>38012122364</v>
      </c>
      <c r="H28" s="85">
        <f>SUM(H9:H27)</f>
        <v>7297898256</v>
      </c>
      <c r="I28" s="86">
        <f t="shared" si="1"/>
        <v>45310020620</v>
      </c>
      <c r="J28" s="84">
        <f>SUM(J9:J27)</f>
        <v>10834101482</v>
      </c>
      <c r="K28" s="85">
        <f>SUM(K9:K27)</f>
        <v>658422305</v>
      </c>
      <c r="L28" s="85">
        <f t="shared" si="2"/>
        <v>11492523787</v>
      </c>
      <c r="M28" s="44">
        <f t="shared" si="3"/>
        <v>0.2635960790270527</v>
      </c>
      <c r="N28" s="111">
        <f>SUM(N9:N27)</f>
        <v>8760761039</v>
      </c>
      <c r="O28" s="112">
        <f>SUM(O9:O27)</f>
        <v>1212937088</v>
      </c>
      <c r="P28" s="113">
        <f t="shared" si="4"/>
        <v>9973698127</v>
      </c>
      <c r="Q28" s="44">
        <f t="shared" si="5"/>
        <v>0.22875982407367623</v>
      </c>
      <c r="R28" s="111">
        <f>SUM(R9:R27)</f>
        <v>7970708035</v>
      </c>
      <c r="S28" s="113">
        <f>SUM(S9:S27)</f>
        <v>824506646</v>
      </c>
      <c r="T28" s="113">
        <f t="shared" si="6"/>
        <v>8795214681</v>
      </c>
      <c r="U28" s="44">
        <f t="shared" si="7"/>
        <v>0.19411191080142132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27565570556</v>
      </c>
      <c r="AA28" s="85">
        <f t="shared" si="11"/>
        <v>2695866039</v>
      </c>
      <c r="AB28" s="85">
        <f t="shared" si="12"/>
        <v>30261436595</v>
      </c>
      <c r="AC28" s="44">
        <f t="shared" si="13"/>
        <v>0.6678751450764623</v>
      </c>
      <c r="AD28" s="84">
        <f>SUM(AD9:AD27)</f>
        <v>7881562937</v>
      </c>
      <c r="AE28" s="85">
        <f>SUM(AE9:AE27)</f>
        <v>847582688</v>
      </c>
      <c r="AF28" s="85">
        <f t="shared" si="14"/>
        <v>8729145625</v>
      </c>
      <c r="AG28" s="44">
        <f t="shared" si="15"/>
        <v>0.6982436084694948</v>
      </c>
      <c r="AH28" s="44">
        <f t="shared" si="16"/>
        <v>0.007568788382998237</v>
      </c>
      <c r="AI28" s="12">
        <f>SUM(AI9:AI27)</f>
        <v>40061168228</v>
      </c>
      <c r="AJ28" s="12">
        <f>SUM(AJ9:AJ27)</f>
        <v>40004783603</v>
      </c>
      <c r="AK28" s="12">
        <f>SUM(AK9:AK27)</f>
        <v>27933084459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40</v>
      </c>
      <c r="C9" s="39" t="s">
        <v>41</v>
      </c>
      <c r="D9" s="80">
        <v>5150618346</v>
      </c>
      <c r="E9" s="81">
        <v>751242307</v>
      </c>
      <c r="F9" s="82">
        <f>$D9+$E9</f>
        <v>5901860653</v>
      </c>
      <c r="G9" s="80">
        <v>5259521471</v>
      </c>
      <c r="H9" s="81">
        <v>1006628041</v>
      </c>
      <c r="I9" s="83">
        <f>$G9+$H9</f>
        <v>6266149512</v>
      </c>
      <c r="J9" s="80">
        <v>1230388924</v>
      </c>
      <c r="K9" s="81">
        <v>66281312</v>
      </c>
      <c r="L9" s="81">
        <f>$J9+$K9</f>
        <v>1296670236</v>
      </c>
      <c r="M9" s="40">
        <f>IF($F9=0,0,$L9/$F9)</f>
        <v>0.21970532891875108</v>
      </c>
      <c r="N9" s="108">
        <v>1164137740</v>
      </c>
      <c r="O9" s="109">
        <v>195437468</v>
      </c>
      <c r="P9" s="110">
        <f>$N9+$O9</f>
        <v>1359575208</v>
      </c>
      <c r="Q9" s="40">
        <f>IF($F9=0,0,$P9/$F9)</f>
        <v>0.23036382726334084</v>
      </c>
      <c r="R9" s="108">
        <v>964810005</v>
      </c>
      <c r="S9" s="110">
        <v>183809024</v>
      </c>
      <c r="T9" s="110">
        <f>$R9+$S9</f>
        <v>1148619029</v>
      </c>
      <c r="U9" s="40">
        <f>IF($I9=0,0,$T9/$I9)</f>
        <v>0.18330539780455848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3359336669</v>
      </c>
      <c r="AA9" s="81">
        <f>$K9+$O9+$S9</f>
        <v>445527804</v>
      </c>
      <c r="AB9" s="81">
        <f>$Z9+$AA9</f>
        <v>3804864473</v>
      </c>
      <c r="AC9" s="40">
        <f>IF($I9=0,0,$AB9/$I9)</f>
        <v>0.6072093341714059</v>
      </c>
      <c r="AD9" s="80">
        <v>779559310</v>
      </c>
      <c r="AE9" s="81">
        <v>82770468</v>
      </c>
      <c r="AF9" s="81">
        <f>$AD9+$AE9</f>
        <v>862329778</v>
      </c>
      <c r="AG9" s="40">
        <f>IF($AJ9=0,0,$AK9/$AJ9)</f>
        <v>0.6100776447271783</v>
      </c>
      <c r="AH9" s="40">
        <f>IF($AF9=0,0,(($T9/$AF9)-1))</f>
        <v>0.33199508854256443</v>
      </c>
      <c r="AI9" s="12">
        <v>5344752820</v>
      </c>
      <c r="AJ9" s="12">
        <v>5770712401</v>
      </c>
      <c r="AK9" s="12">
        <v>3520582630</v>
      </c>
      <c r="AL9" s="12"/>
    </row>
    <row r="10" spans="1:38" s="13" customFormat="1" ht="12.75">
      <c r="A10" s="29" t="s">
        <v>95</v>
      </c>
      <c r="B10" s="63" t="s">
        <v>52</v>
      </c>
      <c r="C10" s="39" t="s">
        <v>53</v>
      </c>
      <c r="D10" s="80">
        <v>8109691410</v>
      </c>
      <c r="E10" s="81">
        <v>1177276995</v>
      </c>
      <c r="F10" s="82">
        <f aca="true" t="shared" si="0" ref="F10:F41">$D10+$E10</f>
        <v>9286968405</v>
      </c>
      <c r="G10" s="80">
        <v>8920244671</v>
      </c>
      <c r="H10" s="81">
        <v>1676126779</v>
      </c>
      <c r="I10" s="83">
        <f aca="true" t="shared" si="1" ref="I10:I41">$G10+$H10</f>
        <v>10596371450</v>
      </c>
      <c r="J10" s="80">
        <v>1958769793</v>
      </c>
      <c r="K10" s="81">
        <v>106047161</v>
      </c>
      <c r="L10" s="81">
        <f aca="true" t="shared" si="2" ref="L10:L41">$J10+$K10</f>
        <v>2064816954</v>
      </c>
      <c r="M10" s="40">
        <f aca="true" t="shared" si="3" ref="M10:M41">IF($F10=0,0,$L10/$F10)</f>
        <v>0.22233487441265823</v>
      </c>
      <c r="N10" s="108">
        <v>2105810195</v>
      </c>
      <c r="O10" s="109">
        <v>287813541</v>
      </c>
      <c r="P10" s="110">
        <f aca="true" t="shared" si="4" ref="P10:P41">$N10+$O10</f>
        <v>2393623736</v>
      </c>
      <c r="Q10" s="40">
        <f aca="true" t="shared" si="5" ref="Q10:Q41">IF($F10=0,0,$P10/$F10)</f>
        <v>0.2577400537630019</v>
      </c>
      <c r="R10" s="108">
        <v>1904077689</v>
      </c>
      <c r="S10" s="110">
        <v>270282582</v>
      </c>
      <c r="T10" s="110">
        <f aca="true" t="shared" si="6" ref="T10:T41">$R10+$S10</f>
        <v>2174360271</v>
      </c>
      <c r="U10" s="40">
        <f aca="true" t="shared" si="7" ref="U10:U41">IF($I10=0,0,$T10/$I10)</f>
        <v>0.20519857021433502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$J10+$N10+$R10</f>
        <v>5968657677</v>
      </c>
      <c r="AA10" s="81">
        <f aca="true" t="shared" si="11" ref="AA10:AA41">$K10+$O10+$S10</f>
        <v>664143284</v>
      </c>
      <c r="AB10" s="81">
        <f aca="true" t="shared" si="12" ref="AB10:AB41">$Z10+$AA10</f>
        <v>6632800961</v>
      </c>
      <c r="AC10" s="40">
        <f aca="true" t="shared" si="13" ref="AC10:AC41">IF($I10=0,0,$AB10/$I10)</f>
        <v>0.6259502125135487</v>
      </c>
      <c r="AD10" s="80">
        <v>2025121912</v>
      </c>
      <c r="AE10" s="81">
        <v>191821536</v>
      </c>
      <c r="AF10" s="81">
        <f aca="true" t="shared" si="14" ref="AF10:AF41">$AD10+$AE10</f>
        <v>2216943448</v>
      </c>
      <c r="AG10" s="40">
        <f aca="true" t="shared" si="15" ref="AG10:AG41">IF($AJ10=0,0,$AK10/$AJ10)</f>
        <v>0.6811302947131896</v>
      </c>
      <c r="AH10" s="40">
        <f aca="true" t="shared" si="16" ref="AH10:AH41">IF($AF10=0,0,(($T10/$AF10)-1))</f>
        <v>-0.01920805739921605</v>
      </c>
      <c r="AI10" s="12">
        <v>9100759770</v>
      </c>
      <c r="AJ10" s="12">
        <v>9904492580</v>
      </c>
      <c r="AK10" s="12">
        <v>6746249950</v>
      </c>
      <c r="AL10" s="12"/>
    </row>
    <row r="11" spans="1:38" s="59" customFormat="1" ht="12.75">
      <c r="A11" s="64"/>
      <c r="B11" s="65" t="s">
        <v>96</v>
      </c>
      <c r="C11" s="32"/>
      <c r="D11" s="84">
        <f>SUM(D9:D10)</f>
        <v>13260309756</v>
      </c>
      <c r="E11" s="85">
        <f>SUM(E9:E10)</f>
        <v>1928519302</v>
      </c>
      <c r="F11" s="86">
        <f t="shared" si="0"/>
        <v>15188829058</v>
      </c>
      <c r="G11" s="84">
        <f>SUM(G9:G10)</f>
        <v>14179766142</v>
      </c>
      <c r="H11" s="85">
        <f>SUM(H9:H10)</f>
        <v>2682754820</v>
      </c>
      <c r="I11" s="86">
        <f t="shared" si="1"/>
        <v>16862520962</v>
      </c>
      <c r="J11" s="84">
        <f>SUM(J9:J10)</f>
        <v>3189158717</v>
      </c>
      <c r="K11" s="85">
        <f>SUM(K9:K10)</f>
        <v>172328473</v>
      </c>
      <c r="L11" s="85">
        <f t="shared" si="2"/>
        <v>3361487190</v>
      </c>
      <c r="M11" s="44">
        <f t="shared" si="3"/>
        <v>0.2213131227669914</v>
      </c>
      <c r="N11" s="114">
        <f>SUM(N9:N10)</f>
        <v>3269947935</v>
      </c>
      <c r="O11" s="115">
        <f>SUM(O9:O10)</f>
        <v>483251009</v>
      </c>
      <c r="P11" s="116">
        <f t="shared" si="4"/>
        <v>3753198944</v>
      </c>
      <c r="Q11" s="44">
        <f t="shared" si="5"/>
        <v>0.24710258635922822</v>
      </c>
      <c r="R11" s="114">
        <f>SUM(R9:R10)</f>
        <v>2868887694</v>
      </c>
      <c r="S11" s="116">
        <f>SUM(S9:S10)</f>
        <v>454091606</v>
      </c>
      <c r="T11" s="116">
        <f t="shared" si="6"/>
        <v>3322979300</v>
      </c>
      <c r="U11" s="44">
        <f t="shared" si="7"/>
        <v>0.1970630196687906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9327994346</v>
      </c>
      <c r="AA11" s="85">
        <f t="shared" si="11"/>
        <v>1109671088</v>
      </c>
      <c r="AB11" s="85">
        <f t="shared" si="12"/>
        <v>10437665434</v>
      </c>
      <c r="AC11" s="44">
        <f t="shared" si="13"/>
        <v>0.6189860613084763</v>
      </c>
      <c r="AD11" s="84">
        <f>SUM(AD9:AD10)</f>
        <v>2804681222</v>
      </c>
      <c r="AE11" s="85">
        <f>SUM(AE9:AE10)</f>
        <v>274592004</v>
      </c>
      <c r="AF11" s="85">
        <f t="shared" si="14"/>
        <v>3079273226</v>
      </c>
      <c r="AG11" s="44">
        <f t="shared" si="15"/>
        <v>0.6549727797782857</v>
      </c>
      <c r="AH11" s="44">
        <f t="shared" si="16"/>
        <v>0.07914402396716702</v>
      </c>
      <c r="AI11" s="66">
        <f>SUM(AI9:AI10)</f>
        <v>14445512590</v>
      </c>
      <c r="AJ11" s="66">
        <f>SUM(AJ9:AJ10)</f>
        <v>15675204981</v>
      </c>
      <c r="AK11" s="66">
        <f>SUM(AK9:AK10)</f>
        <v>10266832580</v>
      </c>
      <c r="AL11" s="66"/>
    </row>
    <row r="12" spans="1:38" s="13" customFormat="1" ht="12.75">
      <c r="A12" s="29" t="s">
        <v>97</v>
      </c>
      <c r="B12" s="63" t="s">
        <v>98</v>
      </c>
      <c r="C12" s="39" t="s">
        <v>99</v>
      </c>
      <c r="D12" s="80">
        <v>208335201</v>
      </c>
      <c r="E12" s="81">
        <v>47800255</v>
      </c>
      <c r="F12" s="82">
        <f t="shared" si="0"/>
        <v>256135456</v>
      </c>
      <c r="G12" s="80">
        <v>208618159</v>
      </c>
      <c r="H12" s="81">
        <v>43696984</v>
      </c>
      <c r="I12" s="83">
        <f t="shared" si="1"/>
        <v>252315143</v>
      </c>
      <c r="J12" s="80">
        <v>82858467</v>
      </c>
      <c r="K12" s="81">
        <v>3520513</v>
      </c>
      <c r="L12" s="81">
        <f t="shared" si="2"/>
        <v>86378980</v>
      </c>
      <c r="M12" s="40">
        <f t="shared" si="3"/>
        <v>0.33723944880165285</v>
      </c>
      <c r="N12" s="108">
        <v>44644373</v>
      </c>
      <c r="O12" s="109">
        <v>6770846</v>
      </c>
      <c r="P12" s="110">
        <f t="shared" si="4"/>
        <v>51415219</v>
      </c>
      <c r="Q12" s="40">
        <f t="shared" si="5"/>
        <v>0.20073448558406534</v>
      </c>
      <c r="R12" s="108">
        <v>42901804</v>
      </c>
      <c r="S12" s="110">
        <v>10403842</v>
      </c>
      <c r="T12" s="110">
        <f t="shared" si="6"/>
        <v>53305646</v>
      </c>
      <c r="U12" s="40">
        <f t="shared" si="7"/>
        <v>0.211266138711302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170404644</v>
      </c>
      <c r="AA12" s="81">
        <f t="shared" si="11"/>
        <v>20695201</v>
      </c>
      <c r="AB12" s="81">
        <f t="shared" si="12"/>
        <v>191099845</v>
      </c>
      <c r="AC12" s="40">
        <f t="shared" si="13"/>
        <v>0.7573855565220673</v>
      </c>
      <c r="AD12" s="80">
        <v>37241829</v>
      </c>
      <c r="AE12" s="81">
        <v>2200136</v>
      </c>
      <c r="AF12" s="81">
        <f t="shared" si="14"/>
        <v>39441965</v>
      </c>
      <c r="AG12" s="40">
        <f t="shared" si="15"/>
        <v>0.7647130102255262</v>
      </c>
      <c r="AH12" s="40">
        <f t="shared" si="16"/>
        <v>0.3514956975394101</v>
      </c>
      <c r="AI12" s="12">
        <v>232781945</v>
      </c>
      <c r="AJ12" s="12">
        <v>218586795</v>
      </c>
      <c r="AK12" s="12">
        <v>167156166</v>
      </c>
      <c r="AL12" s="12"/>
    </row>
    <row r="13" spans="1:38" s="13" customFormat="1" ht="12.75">
      <c r="A13" s="29" t="s">
        <v>97</v>
      </c>
      <c r="B13" s="63" t="s">
        <v>100</v>
      </c>
      <c r="C13" s="39" t="s">
        <v>101</v>
      </c>
      <c r="D13" s="80">
        <v>188148560</v>
      </c>
      <c r="E13" s="81">
        <v>37276250</v>
      </c>
      <c r="F13" s="82">
        <f t="shared" si="0"/>
        <v>225424810</v>
      </c>
      <c r="G13" s="80">
        <v>195583890</v>
      </c>
      <c r="H13" s="81">
        <v>43807200</v>
      </c>
      <c r="I13" s="83">
        <f t="shared" si="1"/>
        <v>239391090</v>
      </c>
      <c r="J13" s="80">
        <v>56188789</v>
      </c>
      <c r="K13" s="81">
        <v>5392487</v>
      </c>
      <c r="L13" s="81">
        <f t="shared" si="2"/>
        <v>61581276</v>
      </c>
      <c r="M13" s="40">
        <f t="shared" si="3"/>
        <v>0.273178786310167</v>
      </c>
      <c r="N13" s="108">
        <v>54895017</v>
      </c>
      <c r="O13" s="109">
        <v>9150183</v>
      </c>
      <c r="P13" s="110">
        <f t="shared" si="4"/>
        <v>64045200</v>
      </c>
      <c r="Q13" s="40">
        <f t="shared" si="5"/>
        <v>0.28410892305953367</v>
      </c>
      <c r="R13" s="108">
        <v>45738519</v>
      </c>
      <c r="S13" s="110">
        <v>7222180</v>
      </c>
      <c r="T13" s="110">
        <f t="shared" si="6"/>
        <v>52960699</v>
      </c>
      <c r="U13" s="40">
        <f t="shared" si="7"/>
        <v>0.22123086953653956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156822325</v>
      </c>
      <c r="AA13" s="81">
        <f t="shared" si="11"/>
        <v>21764850</v>
      </c>
      <c r="AB13" s="81">
        <f t="shared" si="12"/>
        <v>178587175</v>
      </c>
      <c r="AC13" s="40">
        <f t="shared" si="13"/>
        <v>0.7460059394858848</v>
      </c>
      <c r="AD13" s="80">
        <v>49019948</v>
      </c>
      <c r="AE13" s="81">
        <v>9208141</v>
      </c>
      <c r="AF13" s="81">
        <f t="shared" si="14"/>
        <v>58228089</v>
      </c>
      <c r="AG13" s="40">
        <f t="shared" si="15"/>
        <v>0.7027573171446655</v>
      </c>
      <c r="AH13" s="40">
        <f t="shared" si="16"/>
        <v>-0.09046132357185899</v>
      </c>
      <c r="AI13" s="12">
        <v>208952750</v>
      </c>
      <c r="AJ13" s="12">
        <v>208952750</v>
      </c>
      <c r="AK13" s="12">
        <v>146843074</v>
      </c>
      <c r="AL13" s="12"/>
    </row>
    <row r="14" spans="1:38" s="13" customFormat="1" ht="12.75">
      <c r="A14" s="29" t="s">
        <v>97</v>
      </c>
      <c r="B14" s="63" t="s">
        <v>102</v>
      </c>
      <c r="C14" s="39" t="s">
        <v>103</v>
      </c>
      <c r="D14" s="80">
        <v>49935098</v>
      </c>
      <c r="E14" s="81">
        <v>16588750</v>
      </c>
      <c r="F14" s="82">
        <f t="shared" si="0"/>
        <v>66523848</v>
      </c>
      <c r="G14" s="80">
        <v>53154911</v>
      </c>
      <c r="H14" s="81">
        <v>13960469</v>
      </c>
      <c r="I14" s="83">
        <f t="shared" si="1"/>
        <v>67115380</v>
      </c>
      <c r="J14" s="80">
        <v>13549037</v>
      </c>
      <c r="K14" s="81">
        <v>158407</v>
      </c>
      <c r="L14" s="81">
        <f t="shared" si="2"/>
        <v>13707444</v>
      </c>
      <c r="M14" s="40">
        <f t="shared" si="3"/>
        <v>0.2060530833995051</v>
      </c>
      <c r="N14" s="108">
        <v>6512251</v>
      </c>
      <c r="O14" s="109">
        <v>3366898</v>
      </c>
      <c r="P14" s="110">
        <f t="shared" si="4"/>
        <v>9879149</v>
      </c>
      <c r="Q14" s="40">
        <f t="shared" si="5"/>
        <v>0.14850537509495843</v>
      </c>
      <c r="R14" s="108">
        <v>8793681</v>
      </c>
      <c r="S14" s="110">
        <v>3928980</v>
      </c>
      <c r="T14" s="110">
        <f t="shared" si="6"/>
        <v>12722661</v>
      </c>
      <c r="U14" s="40">
        <f t="shared" si="7"/>
        <v>0.1895640164743163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28854969</v>
      </c>
      <c r="AA14" s="81">
        <f t="shared" si="11"/>
        <v>7454285</v>
      </c>
      <c r="AB14" s="81">
        <f t="shared" si="12"/>
        <v>36309254</v>
      </c>
      <c r="AC14" s="40">
        <f t="shared" si="13"/>
        <v>0.54099751800556</v>
      </c>
      <c r="AD14" s="80">
        <v>2829730</v>
      </c>
      <c r="AE14" s="81">
        <v>2099913</v>
      </c>
      <c r="AF14" s="81">
        <f t="shared" si="14"/>
        <v>4929643</v>
      </c>
      <c r="AG14" s="40">
        <f t="shared" si="15"/>
        <v>0.3660133393465052</v>
      </c>
      <c r="AH14" s="40">
        <f t="shared" si="16"/>
        <v>1.5808483494646568</v>
      </c>
      <c r="AI14" s="12">
        <v>65689125</v>
      </c>
      <c r="AJ14" s="12">
        <v>65689125</v>
      </c>
      <c r="AK14" s="12">
        <v>24043096</v>
      </c>
      <c r="AL14" s="12"/>
    </row>
    <row r="15" spans="1:38" s="13" customFormat="1" ht="12.75">
      <c r="A15" s="29" t="s">
        <v>97</v>
      </c>
      <c r="B15" s="63" t="s">
        <v>104</v>
      </c>
      <c r="C15" s="39" t="s">
        <v>105</v>
      </c>
      <c r="D15" s="80">
        <v>389368575</v>
      </c>
      <c r="E15" s="81">
        <v>144035153</v>
      </c>
      <c r="F15" s="82">
        <f t="shared" si="0"/>
        <v>533403728</v>
      </c>
      <c r="G15" s="80">
        <v>310593185</v>
      </c>
      <c r="H15" s="81">
        <v>144035153</v>
      </c>
      <c r="I15" s="83">
        <f t="shared" si="1"/>
        <v>454628338</v>
      </c>
      <c r="J15" s="80">
        <v>98616571</v>
      </c>
      <c r="K15" s="81">
        <v>9238965</v>
      </c>
      <c r="L15" s="81">
        <f t="shared" si="2"/>
        <v>107855536</v>
      </c>
      <c r="M15" s="40">
        <f t="shared" si="3"/>
        <v>0.20220244129977286</v>
      </c>
      <c r="N15" s="108">
        <v>48822393</v>
      </c>
      <c r="O15" s="109">
        <v>17148514</v>
      </c>
      <c r="P15" s="110">
        <f t="shared" si="4"/>
        <v>65970907</v>
      </c>
      <c r="Q15" s="40">
        <f t="shared" si="5"/>
        <v>0.1236791262171306</v>
      </c>
      <c r="R15" s="108">
        <v>83622707</v>
      </c>
      <c r="S15" s="110">
        <v>14367685</v>
      </c>
      <c r="T15" s="110">
        <f t="shared" si="6"/>
        <v>97990392</v>
      </c>
      <c r="U15" s="40">
        <f t="shared" si="7"/>
        <v>0.21553956014066153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231061671</v>
      </c>
      <c r="AA15" s="81">
        <f t="shared" si="11"/>
        <v>40755164</v>
      </c>
      <c r="AB15" s="81">
        <f t="shared" si="12"/>
        <v>271816835</v>
      </c>
      <c r="AC15" s="40">
        <f t="shared" si="13"/>
        <v>0.5978880159467754</v>
      </c>
      <c r="AD15" s="80">
        <v>61894006</v>
      </c>
      <c r="AE15" s="81">
        <v>11409504</v>
      </c>
      <c r="AF15" s="81">
        <f t="shared" si="14"/>
        <v>73303510</v>
      </c>
      <c r="AG15" s="40">
        <f t="shared" si="15"/>
        <v>0.5796217069709652</v>
      </c>
      <c r="AH15" s="40">
        <f t="shared" si="16"/>
        <v>0.33677626078205525</v>
      </c>
      <c r="AI15" s="12">
        <v>483241260</v>
      </c>
      <c r="AJ15" s="12">
        <v>483241260</v>
      </c>
      <c r="AK15" s="12">
        <v>280097124</v>
      </c>
      <c r="AL15" s="12"/>
    </row>
    <row r="16" spans="1:38" s="13" customFormat="1" ht="12.75">
      <c r="A16" s="29" t="s">
        <v>97</v>
      </c>
      <c r="B16" s="63" t="s">
        <v>106</v>
      </c>
      <c r="C16" s="39" t="s">
        <v>107</v>
      </c>
      <c r="D16" s="80">
        <v>390191012</v>
      </c>
      <c r="E16" s="81">
        <v>35326550</v>
      </c>
      <c r="F16" s="82">
        <f t="shared" si="0"/>
        <v>425517562</v>
      </c>
      <c r="G16" s="80">
        <v>390191012</v>
      </c>
      <c r="H16" s="81">
        <v>35326550</v>
      </c>
      <c r="I16" s="83">
        <f t="shared" si="1"/>
        <v>425517562</v>
      </c>
      <c r="J16" s="80">
        <v>76128619</v>
      </c>
      <c r="K16" s="81">
        <v>5351639</v>
      </c>
      <c r="L16" s="81">
        <f t="shared" si="2"/>
        <v>81480258</v>
      </c>
      <c r="M16" s="40">
        <f t="shared" si="3"/>
        <v>0.19148506495720147</v>
      </c>
      <c r="N16" s="108">
        <v>87162257</v>
      </c>
      <c r="O16" s="109">
        <v>11128832</v>
      </c>
      <c r="P16" s="110">
        <f t="shared" si="4"/>
        <v>98291089</v>
      </c>
      <c r="Q16" s="40">
        <f t="shared" si="5"/>
        <v>0.2309918503434178</v>
      </c>
      <c r="R16" s="108">
        <v>88180901</v>
      </c>
      <c r="S16" s="110">
        <v>11731940</v>
      </c>
      <c r="T16" s="110">
        <f t="shared" si="6"/>
        <v>99912841</v>
      </c>
      <c r="U16" s="40">
        <f t="shared" si="7"/>
        <v>0.23480309609406907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251471777</v>
      </c>
      <c r="AA16" s="81">
        <f t="shared" si="11"/>
        <v>28212411</v>
      </c>
      <c r="AB16" s="81">
        <f t="shared" si="12"/>
        <v>279684188</v>
      </c>
      <c r="AC16" s="40">
        <f t="shared" si="13"/>
        <v>0.6572800113946883</v>
      </c>
      <c r="AD16" s="80">
        <v>68306389</v>
      </c>
      <c r="AE16" s="81">
        <v>12813681</v>
      </c>
      <c r="AF16" s="81">
        <f t="shared" si="14"/>
        <v>81120070</v>
      </c>
      <c r="AG16" s="40">
        <f t="shared" si="15"/>
        <v>0.6940587011937807</v>
      </c>
      <c r="AH16" s="40">
        <f t="shared" si="16"/>
        <v>0.23166610926247966</v>
      </c>
      <c r="AI16" s="12">
        <v>341432920</v>
      </c>
      <c r="AJ16" s="12">
        <v>341432920</v>
      </c>
      <c r="AK16" s="12">
        <v>236974489</v>
      </c>
      <c r="AL16" s="12"/>
    </row>
    <row r="17" spans="1:38" s="13" customFormat="1" ht="12.75">
      <c r="A17" s="29" t="s">
        <v>97</v>
      </c>
      <c r="B17" s="63" t="s">
        <v>108</v>
      </c>
      <c r="C17" s="39" t="s">
        <v>109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26486098</v>
      </c>
      <c r="I17" s="83">
        <f t="shared" si="1"/>
        <v>26486098</v>
      </c>
      <c r="J17" s="80">
        <v>46674644</v>
      </c>
      <c r="K17" s="81">
        <v>5673726</v>
      </c>
      <c r="L17" s="81">
        <f t="shared" si="2"/>
        <v>52348370</v>
      </c>
      <c r="M17" s="40">
        <f t="shared" si="3"/>
        <v>0</v>
      </c>
      <c r="N17" s="108">
        <v>31371013</v>
      </c>
      <c r="O17" s="109">
        <v>2762209</v>
      </c>
      <c r="P17" s="110">
        <f t="shared" si="4"/>
        <v>34133222</v>
      </c>
      <c r="Q17" s="40">
        <f t="shared" si="5"/>
        <v>0</v>
      </c>
      <c r="R17" s="108">
        <v>32279783</v>
      </c>
      <c r="S17" s="110">
        <v>973355</v>
      </c>
      <c r="T17" s="110">
        <f t="shared" si="6"/>
        <v>33253138</v>
      </c>
      <c r="U17" s="40">
        <f t="shared" si="7"/>
        <v>1.2554940331339104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110325440</v>
      </c>
      <c r="AA17" s="81">
        <f t="shared" si="11"/>
        <v>9409290</v>
      </c>
      <c r="AB17" s="81">
        <f t="shared" si="12"/>
        <v>119734730</v>
      </c>
      <c r="AC17" s="40">
        <f t="shared" si="13"/>
        <v>4.520663255115948</v>
      </c>
      <c r="AD17" s="80">
        <v>29307298</v>
      </c>
      <c r="AE17" s="81">
        <v>5465560</v>
      </c>
      <c r="AF17" s="81">
        <f t="shared" si="14"/>
        <v>34772858</v>
      </c>
      <c r="AG17" s="40">
        <f t="shared" si="15"/>
        <v>0.6426798743096761</v>
      </c>
      <c r="AH17" s="40">
        <f t="shared" si="16"/>
        <v>-0.04370420170812539</v>
      </c>
      <c r="AI17" s="12">
        <v>188877636</v>
      </c>
      <c r="AJ17" s="12">
        <v>165114699</v>
      </c>
      <c r="AK17" s="12">
        <v>106115894</v>
      </c>
      <c r="AL17" s="12"/>
    </row>
    <row r="18" spans="1:38" s="13" customFormat="1" ht="12.75">
      <c r="A18" s="29" t="s">
        <v>97</v>
      </c>
      <c r="B18" s="63" t="s">
        <v>110</v>
      </c>
      <c r="C18" s="39" t="s">
        <v>111</v>
      </c>
      <c r="D18" s="80">
        <v>91926353</v>
      </c>
      <c r="E18" s="81">
        <v>37029034</v>
      </c>
      <c r="F18" s="82">
        <f t="shared" si="0"/>
        <v>128955387</v>
      </c>
      <c r="G18" s="80">
        <v>91926353</v>
      </c>
      <c r="H18" s="81">
        <v>37029034</v>
      </c>
      <c r="I18" s="83">
        <f t="shared" si="1"/>
        <v>128955387</v>
      </c>
      <c r="J18" s="80">
        <v>18488966</v>
      </c>
      <c r="K18" s="81">
        <v>4402972</v>
      </c>
      <c r="L18" s="81">
        <f t="shared" si="2"/>
        <v>22891938</v>
      </c>
      <c r="M18" s="40">
        <f t="shared" si="3"/>
        <v>0.1775182761461528</v>
      </c>
      <c r="N18" s="108">
        <v>28157279</v>
      </c>
      <c r="O18" s="109">
        <v>9109800</v>
      </c>
      <c r="P18" s="110">
        <f t="shared" si="4"/>
        <v>37267079</v>
      </c>
      <c r="Q18" s="40">
        <f t="shared" si="5"/>
        <v>0.28899202946829977</v>
      </c>
      <c r="R18" s="108">
        <v>12227249</v>
      </c>
      <c r="S18" s="110">
        <v>4128323</v>
      </c>
      <c r="T18" s="110">
        <f t="shared" si="6"/>
        <v>16355572</v>
      </c>
      <c r="U18" s="40">
        <f t="shared" si="7"/>
        <v>0.12683124280802632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58873494</v>
      </c>
      <c r="AA18" s="81">
        <f t="shared" si="11"/>
        <v>17641095</v>
      </c>
      <c r="AB18" s="81">
        <f t="shared" si="12"/>
        <v>76514589</v>
      </c>
      <c r="AC18" s="40">
        <f t="shared" si="13"/>
        <v>0.5933415484224789</v>
      </c>
      <c r="AD18" s="80">
        <v>11176909</v>
      </c>
      <c r="AE18" s="81">
        <v>5563288</v>
      </c>
      <c r="AF18" s="81">
        <f t="shared" si="14"/>
        <v>16740197</v>
      </c>
      <c r="AG18" s="40">
        <f t="shared" si="15"/>
        <v>0.34575487893970064</v>
      </c>
      <c r="AH18" s="40">
        <f t="shared" si="16"/>
        <v>-0.022976133434988832</v>
      </c>
      <c r="AI18" s="12">
        <v>105107827</v>
      </c>
      <c r="AJ18" s="12">
        <v>105107827</v>
      </c>
      <c r="AK18" s="12">
        <v>36341544</v>
      </c>
      <c r="AL18" s="12"/>
    </row>
    <row r="19" spans="1:38" s="13" customFormat="1" ht="12.75">
      <c r="A19" s="29" t="s">
        <v>97</v>
      </c>
      <c r="B19" s="63" t="s">
        <v>112</v>
      </c>
      <c r="C19" s="39" t="s">
        <v>113</v>
      </c>
      <c r="D19" s="80">
        <v>624292210</v>
      </c>
      <c r="E19" s="81">
        <v>82025976</v>
      </c>
      <c r="F19" s="82">
        <f t="shared" si="0"/>
        <v>706318186</v>
      </c>
      <c r="G19" s="80">
        <v>627219798</v>
      </c>
      <c r="H19" s="81">
        <v>84765976</v>
      </c>
      <c r="I19" s="83">
        <f t="shared" si="1"/>
        <v>711985774</v>
      </c>
      <c r="J19" s="80">
        <v>232542376</v>
      </c>
      <c r="K19" s="81">
        <v>191491</v>
      </c>
      <c r="L19" s="81">
        <f t="shared" si="2"/>
        <v>232733867</v>
      </c>
      <c r="M19" s="40">
        <f t="shared" si="3"/>
        <v>0.3295028665735077</v>
      </c>
      <c r="N19" s="108">
        <v>108436874</v>
      </c>
      <c r="O19" s="109">
        <v>798022</v>
      </c>
      <c r="P19" s="110">
        <f t="shared" si="4"/>
        <v>109234896</v>
      </c>
      <c r="Q19" s="40">
        <f t="shared" si="5"/>
        <v>0.15465394798711865</v>
      </c>
      <c r="R19" s="108">
        <v>104113993</v>
      </c>
      <c r="S19" s="110">
        <v>7946212</v>
      </c>
      <c r="T19" s="110">
        <f t="shared" si="6"/>
        <v>112060205</v>
      </c>
      <c r="U19" s="40">
        <f t="shared" si="7"/>
        <v>0.15739107309748018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445093243</v>
      </c>
      <c r="AA19" s="81">
        <f t="shared" si="11"/>
        <v>8935725</v>
      </c>
      <c r="AB19" s="81">
        <f t="shared" si="12"/>
        <v>454028968</v>
      </c>
      <c r="AC19" s="40">
        <f t="shared" si="13"/>
        <v>0.6376938761700596</v>
      </c>
      <c r="AD19" s="80">
        <v>95799888</v>
      </c>
      <c r="AE19" s="81">
        <v>4497940</v>
      </c>
      <c r="AF19" s="81">
        <f t="shared" si="14"/>
        <v>100297828</v>
      </c>
      <c r="AG19" s="40">
        <f t="shared" si="15"/>
        <v>0.7445640141416763</v>
      </c>
      <c r="AH19" s="40">
        <f t="shared" si="16"/>
        <v>0.1172744937208412</v>
      </c>
      <c r="AI19" s="12">
        <v>556404622</v>
      </c>
      <c r="AJ19" s="12">
        <v>564923977</v>
      </c>
      <c r="AK19" s="12">
        <v>420622064</v>
      </c>
      <c r="AL19" s="12"/>
    </row>
    <row r="20" spans="1:38" s="13" customFormat="1" ht="12.75">
      <c r="A20" s="29" t="s">
        <v>97</v>
      </c>
      <c r="B20" s="63" t="s">
        <v>114</v>
      </c>
      <c r="C20" s="39" t="s">
        <v>115</v>
      </c>
      <c r="D20" s="80">
        <v>0</v>
      </c>
      <c r="E20" s="81">
        <v>0</v>
      </c>
      <c r="F20" s="82">
        <f t="shared" si="0"/>
        <v>0</v>
      </c>
      <c r="G20" s="80">
        <v>148440219</v>
      </c>
      <c r="H20" s="81">
        <v>31459237</v>
      </c>
      <c r="I20" s="83">
        <f t="shared" si="1"/>
        <v>179899456</v>
      </c>
      <c r="J20" s="80">
        <v>30716819</v>
      </c>
      <c r="K20" s="81">
        <v>2237687</v>
      </c>
      <c r="L20" s="81">
        <f t="shared" si="2"/>
        <v>32954506</v>
      </c>
      <c r="M20" s="40">
        <f t="shared" si="3"/>
        <v>0</v>
      </c>
      <c r="N20" s="108">
        <v>19974765</v>
      </c>
      <c r="O20" s="109">
        <v>3267485</v>
      </c>
      <c r="P20" s="110">
        <f t="shared" si="4"/>
        <v>23242250</v>
      </c>
      <c r="Q20" s="40">
        <f t="shared" si="5"/>
        <v>0</v>
      </c>
      <c r="R20" s="108">
        <v>42373559</v>
      </c>
      <c r="S20" s="110">
        <v>3378998</v>
      </c>
      <c r="T20" s="110">
        <f t="shared" si="6"/>
        <v>45752557</v>
      </c>
      <c r="U20" s="40">
        <f t="shared" si="7"/>
        <v>0.25432293136005923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93065143</v>
      </c>
      <c r="AA20" s="81">
        <f t="shared" si="11"/>
        <v>8884170</v>
      </c>
      <c r="AB20" s="81">
        <f t="shared" si="12"/>
        <v>101949313</v>
      </c>
      <c r="AC20" s="40">
        <f t="shared" si="13"/>
        <v>0.566701619153312</v>
      </c>
      <c r="AD20" s="80">
        <v>24572787</v>
      </c>
      <c r="AE20" s="81">
        <v>1901235</v>
      </c>
      <c r="AF20" s="81">
        <f t="shared" si="14"/>
        <v>26474022</v>
      </c>
      <c r="AG20" s="40">
        <f t="shared" si="15"/>
        <v>0.4726351948927925</v>
      </c>
      <c r="AH20" s="40">
        <f t="shared" si="16"/>
        <v>0.7282057482614466</v>
      </c>
      <c r="AI20" s="12">
        <v>113861335</v>
      </c>
      <c r="AJ20" s="12">
        <v>201189867</v>
      </c>
      <c r="AK20" s="12">
        <v>95089412</v>
      </c>
      <c r="AL20" s="12"/>
    </row>
    <row r="21" spans="1:38" s="13" customFormat="1" ht="12.75">
      <c r="A21" s="29" t="s">
        <v>116</v>
      </c>
      <c r="B21" s="63" t="s">
        <v>117</v>
      </c>
      <c r="C21" s="39" t="s">
        <v>118</v>
      </c>
      <c r="D21" s="80">
        <v>150907000</v>
      </c>
      <c r="E21" s="81">
        <v>13030000</v>
      </c>
      <c r="F21" s="82">
        <f t="shared" si="0"/>
        <v>163937000</v>
      </c>
      <c r="G21" s="80">
        <v>183959313</v>
      </c>
      <c r="H21" s="81">
        <v>13989696</v>
      </c>
      <c r="I21" s="83">
        <f t="shared" si="1"/>
        <v>197949009</v>
      </c>
      <c r="J21" s="80">
        <v>43958066</v>
      </c>
      <c r="K21" s="81">
        <v>0</v>
      </c>
      <c r="L21" s="81">
        <f t="shared" si="2"/>
        <v>43958066</v>
      </c>
      <c r="M21" s="40">
        <f t="shared" si="3"/>
        <v>0.268139992802113</v>
      </c>
      <c r="N21" s="108">
        <v>29258703</v>
      </c>
      <c r="O21" s="109">
        <v>1505468</v>
      </c>
      <c r="P21" s="110">
        <f t="shared" si="4"/>
        <v>30764171</v>
      </c>
      <c r="Q21" s="40">
        <f t="shared" si="5"/>
        <v>0.18765849686159927</v>
      </c>
      <c r="R21" s="108">
        <v>27636637</v>
      </c>
      <c r="S21" s="110">
        <v>64948</v>
      </c>
      <c r="T21" s="110">
        <f t="shared" si="6"/>
        <v>27701585</v>
      </c>
      <c r="U21" s="40">
        <f t="shared" si="7"/>
        <v>0.13994303452158227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100853406</v>
      </c>
      <c r="AA21" s="81">
        <f t="shared" si="11"/>
        <v>1570416</v>
      </c>
      <c r="AB21" s="81">
        <f t="shared" si="12"/>
        <v>102423822</v>
      </c>
      <c r="AC21" s="40">
        <f t="shared" si="13"/>
        <v>0.517425282992955</v>
      </c>
      <c r="AD21" s="80">
        <v>26444807</v>
      </c>
      <c r="AE21" s="81">
        <v>411822</v>
      </c>
      <c r="AF21" s="81">
        <f t="shared" si="14"/>
        <v>26856629</v>
      </c>
      <c r="AG21" s="40">
        <f t="shared" si="15"/>
        <v>0.5058639614989475</v>
      </c>
      <c r="AH21" s="40">
        <f t="shared" si="16"/>
        <v>0.03146172961617788</v>
      </c>
      <c r="AI21" s="12">
        <v>169409666</v>
      </c>
      <c r="AJ21" s="12">
        <v>198308345</v>
      </c>
      <c r="AK21" s="12">
        <v>100317045</v>
      </c>
      <c r="AL21" s="12"/>
    </row>
    <row r="22" spans="1:38" s="59" customFormat="1" ht="12.75">
      <c r="A22" s="64"/>
      <c r="B22" s="65" t="s">
        <v>119</v>
      </c>
      <c r="C22" s="32"/>
      <c r="D22" s="84">
        <f>SUM(D12:D21)</f>
        <v>2093104009</v>
      </c>
      <c r="E22" s="85">
        <f>SUM(E12:E21)</f>
        <v>413111968</v>
      </c>
      <c r="F22" s="86">
        <f t="shared" si="0"/>
        <v>2506215977</v>
      </c>
      <c r="G22" s="84">
        <f>SUM(G12:G21)</f>
        <v>2209686840</v>
      </c>
      <c r="H22" s="85">
        <f>SUM(H12:H21)</f>
        <v>474556397</v>
      </c>
      <c r="I22" s="86">
        <f t="shared" si="1"/>
        <v>2684243237</v>
      </c>
      <c r="J22" s="84">
        <f>SUM(J12:J21)</f>
        <v>699722354</v>
      </c>
      <c r="K22" s="85">
        <f>SUM(K12:K21)</f>
        <v>36167887</v>
      </c>
      <c r="L22" s="85">
        <f t="shared" si="2"/>
        <v>735890241</v>
      </c>
      <c r="M22" s="44">
        <f t="shared" si="3"/>
        <v>0.29362602734696397</v>
      </c>
      <c r="N22" s="114">
        <f>SUM(N12:N21)</f>
        <v>459234925</v>
      </c>
      <c r="O22" s="115">
        <f>SUM(O12:O21)</f>
        <v>65008257</v>
      </c>
      <c r="P22" s="116">
        <f t="shared" si="4"/>
        <v>524243182</v>
      </c>
      <c r="Q22" s="44">
        <f t="shared" si="5"/>
        <v>0.2091771765925503</v>
      </c>
      <c r="R22" s="114">
        <f>SUM(R12:R21)</f>
        <v>487868833</v>
      </c>
      <c r="S22" s="116">
        <f>SUM(S12:S21)</f>
        <v>64146463</v>
      </c>
      <c r="T22" s="116">
        <f t="shared" si="6"/>
        <v>552015296</v>
      </c>
      <c r="U22" s="44">
        <f t="shared" si="7"/>
        <v>0.205650251210822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1646826112</v>
      </c>
      <c r="AA22" s="85">
        <f t="shared" si="11"/>
        <v>165322607</v>
      </c>
      <c r="AB22" s="85">
        <f t="shared" si="12"/>
        <v>1812148719</v>
      </c>
      <c r="AC22" s="44">
        <f t="shared" si="13"/>
        <v>0.6751060015802882</v>
      </c>
      <c r="AD22" s="84">
        <f>SUM(AD12:AD21)</f>
        <v>406593591</v>
      </c>
      <c r="AE22" s="85">
        <f>SUM(AE12:AE21)</f>
        <v>55571220</v>
      </c>
      <c r="AF22" s="85">
        <f t="shared" si="14"/>
        <v>462164811</v>
      </c>
      <c r="AG22" s="44">
        <f t="shared" si="15"/>
        <v>0.6321527285623765</v>
      </c>
      <c r="AH22" s="44">
        <f t="shared" si="16"/>
        <v>0.1944122158621029</v>
      </c>
      <c r="AI22" s="66">
        <f>SUM(AI12:AI21)</f>
        <v>2465759086</v>
      </c>
      <c r="AJ22" s="66">
        <f>SUM(AJ12:AJ21)</f>
        <v>2552547565</v>
      </c>
      <c r="AK22" s="66">
        <f>SUM(AK12:AK21)</f>
        <v>1613599908</v>
      </c>
      <c r="AL22" s="66"/>
    </row>
    <row r="23" spans="1:38" s="13" customFormat="1" ht="12.75">
      <c r="A23" s="29" t="s">
        <v>97</v>
      </c>
      <c r="B23" s="63" t="s">
        <v>120</v>
      </c>
      <c r="C23" s="39" t="s">
        <v>121</v>
      </c>
      <c r="D23" s="80">
        <v>80958582</v>
      </c>
      <c r="E23" s="81">
        <v>75042370</v>
      </c>
      <c r="F23" s="82">
        <f t="shared" si="0"/>
        <v>156000952</v>
      </c>
      <c r="G23" s="80">
        <v>80958582</v>
      </c>
      <c r="H23" s="81">
        <v>75042370</v>
      </c>
      <c r="I23" s="83">
        <f t="shared" si="1"/>
        <v>156000952</v>
      </c>
      <c r="J23" s="80">
        <v>4139359</v>
      </c>
      <c r="K23" s="81">
        <v>8375399</v>
      </c>
      <c r="L23" s="81">
        <f t="shared" si="2"/>
        <v>12514758</v>
      </c>
      <c r="M23" s="40">
        <f t="shared" si="3"/>
        <v>0.08022231813046884</v>
      </c>
      <c r="N23" s="108">
        <v>8729441</v>
      </c>
      <c r="O23" s="109">
        <v>11092623</v>
      </c>
      <c r="P23" s="110">
        <f t="shared" si="4"/>
        <v>19822064</v>
      </c>
      <c r="Q23" s="40">
        <f t="shared" si="5"/>
        <v>0.12706373740591018</v>
      </c>
      <c r="R23" s="108">
        <v>111032771</v>
      </c>
      <c r="S23" s="110">
        <v>5309463</v>
      </c>
      <c r="T23" s="110">
        <f t="shared" si="6"/>
        <v>116342234</v>
      </c>
      <c r="U23" s="40">
        <f t="shared" si="7"/>
        <v>0.7457790001178967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123901571</v>
      </c>
      <c r="AA23" s="81">
        <f t="shared" si="11"/>
        <v>24777485</v>
      </c>
      <c r="AB23" s="81">
        <f t="shared" si="12"/>
        <v>148679056</v>
      </c>
      <c r="AC23" s="40">
        <f t="shared" si="13"/>
        <v>0.9530650556542758</v>
      </c>
      <c r="AD23" s="80">
        <v>11353918</v>
      </c>
      <c r="AE23" s="81">
        <v>0</v>
      </c>
      <c r="AF23" s="81">
        <f t="shared" si="14"/>
        <v>11353918</v>
      </c>
      <c r="AG23" s="40">
        <f t="shared" si="15"/>
        <v>0.6068271033058135</v>
      </c>
      <c r="AH23" s="40">
        <f t="shared" si="16"/>
        <v>9.24687988762998</v>
      </c>
      <c r="AI23" s="12">
        <v>259120819</v>
      </c>
      <c r="AJ23" s="12">
        <v>259120819</v>
      </c>
      <c r="AK23" s="12">
        <v>157241536</v>
      </c>
      <c r="AL23" s="12"/>
    </row>
    <row r="24" spans="1:38" s="13" customFormat="1" ht="12.75">
      <c r="A24" s="29" t="s">
        <v>97</v>
      </c>
      <c r="B24" s="63" t="s">
        <v>122</v>
      </c>
      <c r="C24" s="39" t="s">
        <v>123</v>
      </c>
      <c r="D24" s="80">
        <v>283145871</v>
      </c>
      <c r="E24" s="81">
        <v>84508462</v>
      </c>
      <c r="F24" s="82">
        <f t="shared" si="0"/>
        <v>367654333</v>
      </c>
      <c r="G24" s="80">
        <v>304070136</v>
      </c>
      <c r="H24" s="81">
        <v>98313732</v>
      </c>
      <c r="I24" s="83">
        <f t="shared" si="1"/>
        <v>402383868</v>
      </c>
      <c r="J24" s="80">
        <v>84341706</v>
      </c>
      <c r="K24" s="81">
        <v>10363886</v>
      </c>
      <c r="L24" s="81">
        <f t="shared" si="2"/>
        <v>94705592</v>
      </c>
      <c r="M24" s="40">
        <f t="shared" si="3"/>
        <v>0.25759411354469197</v>
      </c>
      <c r="N24" s="108">
        <v>9211168</v>
      </c>
      <c r="O24" s="109">
        <v>5197757</v>
      </c>
      <c r="P24" s="110">
        <f t="shared" si="4"/>
        <v>14408925</v>
      </c>
      <c r="Q24" s="40">
        <f t="shared" si="5"/>
        <v>0.039191500566375756</v>
      </c>
      <c r="R24" s="108">
        <v>102770320</v>
      </c>
      <c r="S24" s="110">
        <v>8383150</v>
      </c>
      <c r="T24" s="110">
        <f t="shared" si="6"/>
        <v>111153470</v>
      </c>
      <c r="U24" s="40">
        <f t="shared" si="7"/>
        <v>0.27623739130615443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196323194</v>
      </c>
      <c r="AA24" s="81">
        <f t="shared" si="11"/>
        <v>23944793</v>
      </c>
      <c r="AB24" s="81">
        <f t="shared" si="12"/>
        <v>220267987</v>
      </c>
      <c r="AC24" s="40">
        <f t="shared" si="13"/>
        <v>0.5474075988553299</v>
      </c>
      <c r="AD24" s="80">
        <v>48515168</v>
      </c>
      <c r="AE24" s="81">
        <v>691454</v>
      </c>
      <c r="AF24" s="81">
        <f t="shared" si="14"/>
        <v>49206622</v>
      </c>
      <c r="AG24" s="40">
        <f t="shared" si="15"/>
        <v>0.29155630996907167</v>
      </c>
      <c r="AH24" s="40">
        <f t="shared" si="16"/>
        <v>1.258912834943232</v>
      </c>
      <c r="AI24" s="12">
        <v>337435243</v>
      </c>
      <c r="AJ24" s="12">
        <v>383136767</v>
      </c>
      <c r="AK24" s="12">
        <v>111705942</v>
      </c>
      <c r="AL24" s="12"/>
    </row>
    <row r="25" spans="1:38" s="13" customFormat="1" ht="12.75">
      <c r="A25" s="29" t="s">
        <v>97</v>
      </c>
      <c r="B25" s="63" t="s">
        <v>124</v>
      </c>
      <c r="C25" s="39" t="s">
        <v>125</v>
      </c>
      <c r="D25" s="80">
        <v>108925617</v>
      </c>
      <c r="E25" s="81">
        <v>20552677</v>
      </c>
      <c r="F25" s="82">
        <f t="shared" si="0"/>
        <v>129478294</v>
      </c>
      <c r="G25" s="80">
        <v>108925616</v>
      </c>
      <c r="H25" s="81">
        <v>30154962</v>
      </c>
      <c r="I25" s="83">
        <f t="shared" si="1"/>
        <v>139080578</v>
      </c>
      <c r="J25" s="80">
        <v>21945520</v>
      </c>
      <c r="K25" s="81">
        <v>1217577</v>
      </c>
      <c r="L25" s="81">
        <f t="shared" si="2"/>
        <v>23163097</v>
      </c>
      <c r="M25" s="40">
        <f t="shared" si="3"/>
        <v>0.17889559928863444</v>
      </c>
      <c r="N25" s="108">
        <v>22856611</v>
      </c>
      <c r="O25" s="109">
        <v>5946940</v>
      </c>
      <c r="P25" s="110">
        <f t="shared" si="4"/>
        <v>28803551</v>
      </c>
      <c r="Q25" s="40">
        <f t="shared" si="5"/>
        <v>0.22245853038502345</v>
      </c>
      <c r="R25" s="108">
        <v>20758247</v>
      </c>
      <c r="S25" s="110">
        <v>2666396</v>
      </c>
      <c r="T25" s="110">
        <f t="shared" si="6"/>
        <v>23424643</v>
      </c>
      <c r="U25" s="40">
        <f t="shared" si="7"/>
        <v>0.16842497591576014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65560378</v>
      </c>
      <c r="AA25" s="81">
        <f t="shared" si="11"/>
        <v>9830913</v>
      </c>
      <c r="AB25" s="81">
        <f t="shared" si="12"/>
        <v>75391291</v>
      </c>
      <c r="AC25" s="40">
        <f t="shared" si="13"/>
        <v>0.5420691521716282</v>
      </c>
      <c r="AD25" s="80">
        <v>14277492</v>
      </c>
      <c r="AE25" s="81">
        <v>2555806</v>
      </c>
      <c r="AF25" s="81">
        <f t="shared" si="14"/>
        <v>16833298</v>
      </c>
      <c r="AG25" s="40">
        <f t="shared" si="15"/>
        <v>0.5175004446105752</v>
      </c>
      <c r="AH25" s="40">
        <f t="shared" si="16"/>
        <v>0.3915658714055914</v>
      </c>
      <c r="AI25" s="12">
        <v>108136893</v>
      </c>
      <c r="AJ25" s="12">
        <v>146583333</v>
      </c>
      <c r="AK25" s="12">
        <v>75856940</v>
      </c>
      <c r="AL25" s="12"/>
    </row>
    <row r="26" spans="1:38" s="13" customFormat="1" ht="12.75">
      <c r="A26" s="29" t="s">
        <v>97</v>
      </c>
      <c r="B26" s="63" t="s">
        <v>126</v>
      </c>
      <c r="C26" s="39" t="s">
        <v>127</v>
      </c>
      <c r="D26" s="80">
        <v>0</v>
      </c>
      <c r="E26" s="81">
        <v>42969933</v>
      </c>
      <c r="F26" s="82">
        <f t="shared" si="0"/>
        <v>42969933</v>
      </c>
      <c r="G26" s="80">
        <v>0</v>
      </c>
      <c r="H26" s="81">
        <v>66692782</v>
      </c>
      <c r="I26" s="83">
        <f t="shared" si="1"/>
        <v>66692782</v>
      </c>
      <c r="J26" s="80">
        <v>62229391</v>
      </c>
      <c r="K26" s="81">
        <v>5376421</v>
      </c>
      <c r="L26" s="81">
        <f t="shared" si="2"/>
        <v>67605812</v>
      </c>
      <c r="M26" s="40">
        <f t="shared" si="3"/>
        <v>1.5733283084244045</v>
      </c>
      <c r="N26" s="108">
        <v>9950655</v>
      </c>
      <c r="O26" s="109">
        <v>5595958</v>
      </c>
      <c r="P26" s="110">
        <f t="shared" si="4"/>
        <v>15546613</v>
      </c>
      <c r="Q26" s="40">
        <f t="shared" si="5"/>
        <v>0.36180212335914047</v>
      </c>
      <c r="R26" s="108">
        <v>67915027</v>
      </c>
      <c r="S26" s="110">
        <v>6486274</v>
      </c>
      <c r="T26" s="110">
        <f t="shared" si="6"/>
        <v>74401301</v>
      </c>
      <c r="U26" s="40">
        <f t="shared" si="7"/>
        <v>1.1155825078641943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140095073</v>
      </c>
      <c r="AA26" s="81">
        <f t="shared" si="11"/>
        <v>17458653</v>
      </c>
      <c r="AB26" s="81">
        <f t="shared" si="12"/>
        <v>157553726</v>
      </c>
      <c r="AC26" s="40">
        <f t="shared" si="13"/>
        <v>2.3623804746966472</v>
      </c>
      <c r="AD26" s="80">
        <v>39283591</v>
      </c>
      <c r="AE26" s="81">
        <v>8402671</v>
      </c>
      <c r="AF26" s="81">
        <f t="shared" si="14"/>
        <v>47686262</v>
      </c>
      <c r="AG26" s="40">
        <f t="shared" si="15"/>
        <v>0.4794059893576947</v>
      </c>
      <c r="AH26" s="40">
        <f t="shared" si="16"/>
        <v>0.5602250602070675</v>
      </c>
      <c r="AI26" s="12">
        <v>335329413</v>
      </c>
      <c r="AJ26" s="12">
        <v>335329413</v>
      </c>
      <c r="AK26" s="12">
        <v>160758929</v>
      </c>
      <c r="AL26" s="12"/>
    </row>
    <row r="27" spans="1:38" s="13" customFormat="1" ht="12.75">
      <c r="A27" s="29" t="s">
        <v>97</v>
      </c>
      <c r="B27" s="63" t="s">
        <v>128</v>
      </c>
      <c r="C27" s="39" t="s">
        <v>129</v>
      </c>
      <c r="D27" s="80">
        <v>107702129</v>
      </c>
      <c r="E27" s="81">
        <v>32089781</v>
      </c>
      <c r="F27" s="82">
        <f t="shared" si="0"/>
        <v>139791910</v>
      </c>
      <c r="G27" s="80">
        <v>107702129</v>
      </c>
      <c r="H27" s="81">
        <v>32089781</v>
      </c>
      <c r="I27" s="83">
        <f t="shared" si="1"/>
        <v>139791910</v>
      </c>
      <c r="J27" s="80">
        <v>64152781</v>
      </c>
      <c r="K27" s="81">
        <v>301412</v>
      </c>
      <c r="L27" s="81">
        <f t="shared" si="2"/>
        <v>64454193</v>
      </c>
      <c r="M27" s="40">
        <f t="shared" si="3"/>
        <v>0.4610724111287985</v>
      </c>
      <c r="N27" s="108">
        <v>32979450</v>
      </c>
      <c r="O27" s="109">
        <v>1895074</v>
      </c>
      <c r="P27" s="110">
        <f t="shared" si="4"/>
        <v>34874524</v>
      </c>
      <c r="Q27" s="40">
        <f t="shared" si="5"/>
        <v>0.24947455113818817</v>
      </c>
      <c r="R27" s="108">
        <v>27285428</v>
      </c>
      <c r="S27" s="110">
        <v>305100</v>
      </c>
      <c r="T27" s="110">
        <f t="shared" si="6"/>
        <v>27590528</v>
      </c>
      <c r="U27" s="40">
        <f t="shared" si="7"/>
        <v>0.1973685601691829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124417659</v>
      </c>
      <c r="AA27" s="81">
        <f t="shared" si="11"/>
        <v>2501586</v>
      </c>
      <c r="AB27" s="81">
        <f t="shared" si="12"/>
        <v>126919245</v>
      </c>
      <c r="AC27" s="40">
        <f t="shared" si="13"/>
        <v>0.9079155224361696</v>
      </c>
      <c r="AD27" s="80">
        <v>26888822</v>
      </c>
      <c r="AE27" s="81">
        <v>2120114</v>
      </c>
      <c r="AF27" s="81">
        <f t="shared" si="14"/>
        <v>29008936</v>
      </c>
      <c r="AG27" s="40">
        <f t="shared" si="15"/>
        <v>0.6821312652345254</v>
      </c>
      <c r="AH27" s="40">
        <f t="shared" si="16"/>
        <v>-0.04889555411477342</v>
      </c>
      <c r="AI27" s="12">
        <v>147441827</v>
      </c>
      <c r="AJ27" s="12">
        <v>147441827</v>
      </c>
      <c r="AK27" s="12">
        <v>100574680</v>
      </c>
      <c r="AL27" s="12"/>
    </row>
    <row r="28" spans="1:38" s="13" customFormat="1" ht="12.75">
      <c r="A28" s="29" t="s">
        <v>97</v>
      </c>
      <c r="B28" s="63" t="s">
        <v>130</v>
      </c>
      <c r="C28" s="39" t="s">
        <v>131</v>
      </c>
      <c r="D28" s="80">
        <v>212627181</v>
      </c>
      <c r="E28" s="81">
        <v>109333600</v>
      </c>
      <c r="F28" s="82">
        <f t="shared" si="0"/>
        <v>321960781</v>
      </c>
      <c r="G28" s="80">
        <v>212627181</v>
      </c>
      <c r="H28" s="81">
        <v>109333600</v>
      </c>
      <c r="I28" s="83">
        <f t="shared" si="1"/>
        <v>321960781</v>
      </c>
      <c r="J28" s="80">
        <v>64775563</v>
      </c>
      <c r="K28" s="81">
        <v>9919371</v>
      </c>
      <c r="L28" s="81">
        <f t="shared" si="2"/>
        <v>74694934</v>
      </c>
      <c r="M28" s="40">
        <f t="shared" si="3"/>
        <v>0.23200010190061007</v>
      </c>
      <c r="N28" s="108">
        <v>70555521</v>
      </c>
      <c r="O28" s="109">
        <v>12862097</v>
      </c>
      <c r="P28" s="110">
        <f t="shared" si="4"/>
        <v>83417618</v>
      </c>
      <c r="Q28" s="40">
        <f t="shared" si="5"/>
        <v>0.25909248244741956</v>
      </c>
      <c r="R28" s="108">
        <v>44670306</v>
      </c>
      <c r="S28" s="110">
        <v>4978246</v>
      </c>
      <c r="T28" s="110">
        <f t="shared" si="6"/>
        <v>49648552</v>
      </c>
      <c r="U28" s="40">
        <f t="shared" si="7"/>
        <v>0.1542068317942116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180001390</v>
      </c>
      <c r="AA28" s="81">
        <f t="shared" si="11"/>
        <v>27759714</v>
      </c>
      <c r="AB28" s="81">
        <f t="shared" si="12"/>
        <v>207761104</v>
      </c>
      <c r="AC28" s="40">
        <f t="shared" si="13"/>
        <v>0.6452994161422413</v>
      </c>
      <c r="AD28" s="80">
        <v>29647459</v>
      </c>
      <c r="AE28" s="81">
        <v>9300352</v>
      </c>
      <c r="AF28" s="81">
        <f t="shared" si="14"/>
        <v>38947811</v>
      </c>
      <c r="AG28" s="40">
        <f t="shared" si="15"/>
        <v>0.8699119518007346</v>
      </c>
      <c r="AH28" s="40">
        <f t="shared" si="16"/>
        <v>0.27474563332968827</v>
      </c>
      <c r="AI28" s="12">
        <v>217057250</v>
      </c>
      <c r="AJ28" s="12">
        <v>217057250</v>
      </c>
      <c r="AK28" s="12">
        <v>188820696</v>
      </c>
      <c r="AL28" s="12"/>
    </row>
    <row r="29" spans="1:38" s="13" customFormat="1" ht="12.75">
      <c r="A29" s="29" t="s">
        <v>97</v>
      </c>
      <c r="B29" s="63" t="s">
        <v>132</v>
      </c>
      <c r="C29" s="39" t="s">
        <v>133</v>
      </c>
      <c r="D29" s="80">
        <v>71741067</v>
      </c>
      <c r="E29" s="81">
        <v>11254200</v>
      </c>
      <c r="F29" s="82">
        <f t="shared" si="0"/>
        <v>82995267</v>
      </c>
      <c r="G29" s="80">
        <v>69821063</v>
      </c>
      <c r="H29" s="81">
        <v>10805000</v>
      </c>
      <c r="I29" s="83">
        <f t="shared" si="1"/>
        <v>80626063</v>
      </c>
      <c r="J29" s="80">
        <v>23228769</v>
      </c>
      <c r="K29" s="81">
        <v>307716</v>
      </c>
      <c r="L29" s="81">
        <f t="shared" si="2"/>
        <v>23536485</v>
      </c>
      <c r="M29" s="40">
        <f t="shared" si="3"/>
        <v>0.28358827979913603</v>
      </c>
      <c r="N29" s="108">
        <v>15035746</v>
      </c>
      <c r="O29" s="109">
        <v>3806151</v>
      </c>
      <c r="P29" s="110">
        <f t="shared" si="4"/>
        <v>18841897</v>
      </c>
      <c r="Q29" s="40">
        <f t="shared" si="5"/>
        <v>0.2270237530532916</v>
      </c>
      <c r="R29" s="108">
        <v>8876177</v>
      </c>
      <c r="S29" s="110">
        <v>0</v>
      </c>
      <c r="T29" s="110">
        <f t="shared" si="6"/>
        <v>8876177</v>
      </c>
      <c r="U29" s="40">
        <f t="shared" si="7"/>
        <v>0.11009066633949371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47140692</v>
      </c>
      <c r="AA29" s="81">
        <f t="shared" si="11"/>
        <v>4113867</v>
      </c>
      <c r="AB29" s="81">
        <f t="shared" si="12"/>
        <v>51254559</v>
      </c>
      <c r="AC29" s="40">
        <f t="shared" si="13"/>
        <v>0.6357070789875974</v>
      </c>
      <c r="AD29" s="80">
        <v>14584322</v>
      </c>
      <c r="AE29" s="81">
        <v>1811098</v>
      </c>
      <c r="AF29" s="81">
        <f t="shared" si="14"/>
        <v>16395420</v>
      </c>
      <c r="AG29" s="40">
        <f t="shared" si="15"/>
        <v>0.7051511990347713</v>
      </c>
      <c r="AH29" s="40">
        <f t="shared" si="16"/>
        <v>-0.45861850443599494</v>
      </c>
      <c r="AI29" s="12">
        <v>78628412</v>
      </c>
      <c r="AJ29" s="12">
        <v>78628412</v>
      </c>
      <c r="AK29" s="12">
        <v>55444919</v>
      </c>
      <c r="AL29" s="12"/>
    </row>
    <row r="30" spans="1:38" s="13" customFormat="1" ht="12.75">
      <c r="A30" s="29" t="s">
        <v>116</v>
      </c>
      <c r="B30" s="63" t="s">
        <v>134</v>
      </c>
      <c r="C30" s="39" t="s">
        <v>135</v>
      </c>
      <c r="D30" s="80">
        <v>1761626733</v>
      </c>
      <c r="E30" s="81">
        <v>523978058</v>
      </c>
      <c r="F30" s="82">
        <f t="shared" si="0"/>
        <v>2285604791</v>
      </c>
      <c r="G30" s="80">
        <v>1762817149</v>
      </c>
      <c r="H30" s="81">
        <v>536144344</v>
      </c>
      <c r="I30" s="83">
        <f t="shared" si="1"/>
        <v>2298961493</v>
      </c>
      <c r="J30" s="80">
        <v>333696247</v>
      </c>
      <c r="K30" s="81">
        <v>43427358</v>
      </c>
      <c r="L30" s="81">
        <f t="shared" si="2"/>
        <v>377123605</v>
      </c>
      <c r="M30" s="40">
        <f t="shared" si="3"/>
        <v>0.16499948131234032</v>
      </c>
      <c r="N30" s="108">
        <v>283130506</v>
      </c>
      <c r="O30" s="109">
        <v>93864817</v>
      </c>
      <c r="P30" s="110">
        <f t="shared" si="4"/>
        <v>376995323</v>
      </c>
      <c r="Q30" s="40">
        <f t="shared" si="5"/>
        <v>0.16494335524868087</v>
      </c>
      <c r="R30" s="108">
        <v>224964856</v>
      </c>
      <c r="S30" s="110">
        <v>109372674</v>
      </c>
      <c r="T30" s="110">
        <f t="shared" si="6"/>
        <v>334337530</v>
      </c>
      <c r="U30" s="40">
        <f t="shared" si="7"/>
        <v>0.1454298086409923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841791609</v>
      </c>
      <c r="AA30" s="81">
        <f t="shared" si="11"/>
        <v>246664849</v>
      </c>
      <c r="AB30" s="81">
        <f t="shared" si="12"/>
        <v>1088456458</v>
      </c>
      <c r="AC30" s="40">
        <f t="shared" si="13"/>
        <v>0.4734557152497726</v>
      </c>
      <c r="AD30" s="80">
        <v>276869716</v>
      </c>
      <c r="AE30" s="81">
        <v>55122872</v>
      </c>
      <c r="AF30" s="81">
        <f t="shared" si="14"/>
        <v>331992588</v>
      </c>
      <c r="AG30" s="40">
        <f t="shared" si="15"/>
        <v>0.44087758540363</v>
      </c>
      <c r="AH30" s="40">
        <f t="shared" si="16"/>
        <v>0.007063236002124329</v>
      </c>
      <c r="AI30" s="12">
        <v>2088862910</v>
      </c>
      <c r="AJ30" s="12">
        <v>2088862910</v>
      </c>
      <c r="AK30" s="12">
        <v>920932836</v>
      </c>
      <c r="AL30" s="12"/>
    </row>
    <row r="31" spans="1:38" s="59" customFormat="1" ht="12.75">
      <c r="A31" s="64"/>
      <c r="B31" s="65" t="s">
        <v>136</v>
      </c>
      <c r="C31" s="32"/>
      <c r="D31" s="84">
        <f>SUM(D23:D30)</f>
        <v>2626727180</v>
      </c>
      <c r="E31" s="85">
        <f>SUM(E23:E30)</f>
        <v>899729081</v>
      </c>
      <c r="F31" s="86">
        <f t="shared" si="0"/>
        <v>3526456261</v>
      </c>
      <c r="G31" s="84">
        <f>SUM(G23:G30)</f>
        <v>2646921856</v>
      </c>
      <c r="H31" s="85">
        <f>SUM(H23:H30)</f>
        <v>958576571</v>
      </c>
      <c r="I31" s="86">
        <f t="shared" si="1"/>
        <v>3605498427</v>
      </c>
      <c r="J31" s="84">
        <f>SUM(J23:J30)</f>
        <v>658509336</v>
      </c>
      <c r="K31" s="85">
        <f>SUM(K23:K30)</f>
        <v>79289140</v>
      </c>
      <c r="L31" s="85">
        <f t="shared" si="2"/>
        <v>737798476</v>
      </c>
      <c r="M31" s="44">
        <f t="shared" si="3"/>
        <v>0.20921809924583665</v>
      </c>
      <c r="N31" s="114">
        <f>SUM(N23:N30)</f>
        <v>452449098</v>
      </c>
      <c r="O31" s="115">
        <f>SUM(O23:O30)</f>
        <v>140261417</v>
      </c>
      <c r="P31" s="116">
        <f t="shared" si="4"/>
        <v>592710515</v>
      </c>
      <c r="Q31" s="44">
        <f t="shared" si="5"/>
        <v>0.16807539102496188</v>
      </c>
      <c r="R31" s="114">
        <f>SUM(R23:R30)</f>
        <v>608273132</v>
      </c>
      <c r="S31" s="116">
        <f>SUM(S23:S30)</f>
        <v>137501303</v>
      </c>
      <c r="T31" s="116">
        <f t="shared" si="6"/>
        <v>745774435</v>
      </c>
      <c r="U31" s="44">
        <f t="shared" si="7"/>
        <v>0.20684364453336648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1719231566</v>
      </c>
      <c r="AA31" s="85">
        <f t="shared" si="11"/>
        <v>357051860</v>
      </c>
      <c r="AB31" s="85">
        <f t="shared" si="12"/>
        <v>2076283426</v>
      </c>
      <c r="AC31" s="44">
        <f t="shared" si="13"/>
        <v>0.575865852679791</v>
      </c>
      <c r="AD31" s="84">
        <f>SUM(AD23:AD30)</f>
        <v>461420488</v>
      </c>
      <c r="AE31" s="85">
        <f>SUM(AE23:AE30)</f>
        <v>80004367</v>
      </c>
      <c r="AF31" s="85">
        <f t="shared" si="14"/>
        <v>541424855</v>
      </c>
      <c r="AG31" s="44">
        <f t="shared" si="15"/>
        <v>0.4844799253438511</v>
      </c>
      <c r="AH31" s="44">
        <f t="shared" si="16"/>
        <v>0.37742925562588003</v>
      </c>
      <c r="AI31" s="66">
        <f>SUM(AI23:AI30)</f>
        <v>3572012767</v>
      </c>
      <c r="AJ31" s="66">
        <f>SUM(AJ23:AJ30)</f>
        <v>3656160731</v>
      </c>
      <c r="AK31" s="66">
        <f>SUM(AK23:AK30)</f>
        <v>1771336478</v>
      </c>
      <c r="AL31" s="66"/>
    </row>
    <row r="32" spans="1:38" s="13" customFormat="1" ht="12.75">
      <c r="A32" s="29" t="s">
        <v>97</v>
      </c>
      <c r="B32" s="63" t="s">
        <v>137</v>
      </c>
      <c r="C32" s="39" t="s">
        <v>138</v>
      </c>
      <c r="D32" s="80">
        <v>234914286</v>
      </c>
      <c r="E32" s="81">
        <v>0</v>
      </c>
      <c r="F32" s="82">
        <f t="shared" si="0"/>
        <v>234914286</v>
      </c>
      <c r="G32" s="80">
        <v>234914286</v>
      </c>
      <c r="H32" s="81">
        <v>0</v>
      </c>
      <c r="I32" s="83">
        <f t="shared" si="1"/>
        <v>234914286</v>
      </c>
      <c r="J32" s="80">
        <v>98615972</v>
      </c>
      <c r="K32" s="81">
        <v>5897077</v>
      </c>
      <c r="L32" s="81">
        <f t="shared" si="2"/>
        <v>104513049</v>
      </c>
      <c r="M32" s="40">
        <f t="shared" si="3"/>
        <v>0.4448986512467786</v>
      </c>
      <c r="N32" s="108">
        <v>42341753</v>
      </c>
      <c r="O32" s="109">
        <v>2506291</v>
      </c>
      <c r="P32" s="110">
        <f t="shared" si="4"/>
        <v>44848044</v>
      </c>
      <c r="Q32" s="40">
        <f t="shared" si="5"/>
        <v>0.19091237388602242</v>
      </c>
      <c r="R32" s="108">
        <v>1365306595</v>
      </c>
      <c r="S32" s="110">
        <v>0</v>
      </c>
      <c r="T32" s="110">
        <f t="shared" si="6"/>
        <v>1365306595</v>
      </c>
      <c r="U32" s="40">
        <f t="shared" si="7"/>
        <v>5.8119351455705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1506264320</v>
      </c>
      <c r="AA32" s="81">
        <f t="shared" si="11"/>
        <v>8403368</v>
      </c>
      <c r="AB32" s="81">
        <f t="shared" si="12"/>
        <v>1514667688</v>
      </c>
      <c r="AC32" s="40">
        <f t="shared" si="13"/>
        <v>6.447746170703301</v>
      </c>
      <c r="AD32" s="80">
        <v>46961360</v>
      </c>
      <c r="AE32" s="81">
        <v>0</v>
      </c>
      <c r="AF32" s="81">
        <f t="shared" si="14"/>
        <v>46961360</v>
      </c>
      <c r="AG32" s="40">
        <f t="shared" si="15"/>
        <v>0.7402106027123276</v>
      </c>
      <c r="AH32" s="40">
        <f t="shared" si="16"/>
        <v>28.072978188876984</v>
      </c>
      <c r="AI32" s="12">
        <v>210870281</v>
      </c>
      <c r="AJ32" s="12">
        <v>246756841</v>
      </c>
      <c r="AK32" s="12">
        <v>182652030</v>
      </c>
      <c r="AL32" s="12"/>
    </row>
    <row r="33" spans="1:38" s="13" customFormat="1" ht="12.75">
      <c r="A33" s="29" t="s">
        <v>97</v>
      </c>
      <c r="B33" s="63" t="s">
        <v>139</v>
      </c>
      <c r="C33" s="39" t="s">
        <v>140</v>
      </c>
      <c r="D33" s="80">
        <v>68946578</v>
      </c>
      <c r="E33" s="81">
        <v>0</v>
      </c>
      <c r="F33" s="82">
        <f t="shared" si="0"/>
        <v>68946578</v>
      </c>
      <c r="G33" s="80">
        <v>68946578</v>
      </c>
      <c r="H33" s="81">
        <v>0</v>
      </c>
      <c r="I33" s="83">
        <f t="shared" si="1"/>
        <v>68946578</v>
      </c>
      <c r="J33" s="80">
        <v>20650975</v>
      </c>
      <c r="K33" s="81">
        <v>3434491</v>
      </c>
      <c r="L33" s="81">
        <f t="shared" si="2"/>
        <v>24085466</v>
      </c>
      <c r="M33" s="40">
        <f t="shared" si="3"/>
        <v>0.34933519108083944</v>
      </c>
      <c r="N33" s="108">
        <v>13085864</v>
      </c>
      <c r="O33" s="109">
        <v>2091861</v>
      </c>
      <c r="P33" s="110">
        <f t="shared" si="4"/>
        <v>15177725</v>
      </c>
      <c r="Q33" s="40">
        <f t="shared" si="5"/>
        <v>0.2201374664308938</v>
      </c>
      <c r="R33" s="108">
        <v>5519414</v>
      </c>
      <c r="S33" s="110">
        <v>1808857</v>
      </c>
      <c r="T33" s="110">
        <f t="shared" si="6"/>
        <v>7328271</v>
      </c>
      <c r="U33" s="40">
        <f t="shared" si="7"/>
        <v>0.10628911851143649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39256253</v>
      </c>
      <c r="AA33" s="81">
        <f t="shared" si="11"/>
        <v>7335209</v>
      </c>
      <c r="AB33" s="81">
        <f t="shared" si="12"/>
        <v>46591462</v>
      </c>
      <c r="AC33" s="40">
        <f t="shared" si="13"/>
        <v>0.6757617760231697</v>
      </c>
      <c r="AD33" s="80">
        <v>19088850</v>
      </c>
      <c r="AE33" s="81">
        <v>2109915</v>
      </c>
      <c r="AF33" s="81">
        <f t="shared" si="14"/>
        <v>21198765</v>
      </c>
      <c r="AG33" s="40">
        <f t="shared" si="15"/>
        <v>0.6695615082899917</v>
      </c>
      <c r="AH33" s="40">
        <f t="shared" si="16"/>
        <v>-0.6543067013573668</v>
      </c>
      <c r="AI33" s="12">
        <v>82152796</v>
      </c>
      <c r="AJ33" s="12">
        <v>82152796</v>
      </c>
      <c r="AK33" s="12">
        <v>55006350</v>
      </c>
      <c r="AL33" s="12"/>
    </row>
    <row r="34" spans="1:38" s="13" customFormat="1" ht="12.75">
      <c r="A34" s="29" t="s">
        <v>97</v>
      </c>
      <c r="B34" s="63" t="s">
        <v>141</v>
      </c>
      <c r="C34" s="39" t="s">
        <v>142</v>
      </c>
      <c r="D34" s="80">
        <v>45413816</v>
      </c>
      <c r="E34" s="81">
        <v>9711000</v>
      </c>
      <c r="F34" s="82">
        <f t="shared" si="0"/>
        <v>55124816</v>
      </c>
      <c r="G34" s="80">
        <v>60120013</v>
      </c>
      <c r="H34" s="81">
        <v>15011000</v>
      </c>
      <c r="I34" s="83">
        <f t="shared" si="1"/>
        <v>75131013</v>
      </c>
      <c r="J34" s="80">
        <v>10317696</v>
      </c>
      <c r="K34" s="81">
        <v>2106338</v>
      </c>
      <c r="L34" s="81">
        <f t="shared" si="2"/>
        <v>12424034</v>
      </c>
      <c r="M34" s="40">
        <f t="shared" si="3"/>
        <v>0.2253800538762796</v>
      </c>
      <c r="N34" s="108">
        <v>17742219</v>
      </c>
      <c r="O34" s="109">
        <v>0</v>
      </c>
      <c r="P34" s="110">
        <f t="shared" si="4"/>
        <v>17742219</v>
      </c>
      <c r="Q34" s="40">
        <f t="shared" si="5"/>
        <v>0.32185538723612245</v>
      </c>
      <c r="R34" s="108">
        <v>9508274</v>
      </c>
      <c r="S34" s="110">
        <v>53890</v>
      </c>
      <c r="T34" s="110">
        <f t="shared" si="6"/>
        <v>9562164</v>
      </c>
      <c r="U34" s="40">
        <f t="shared" si="7"/>
        <v>0.12727319409362947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37568189</v>
      </c>
      <c r="AA34" s="81">
        <f t="shared" si="11"/>
        <v>2160228</v>
      </c>
      <c r="AB34" s="81">
        <f t="shared" si="12"/>
        <v>39728417</v>
      </c>
      <c r="AC34" s="40">
        <f t="shared" si="13"/>
        <v>0.5287885177323511</v>
      </c>
      <c r="AD34" s="80">
        <v>5535025</v>
      </c>
      <c r="AE34" s="81">
        <v>4564578</v>
      </c>
      <c r="AF34" s="81">
        <f t="shared" si="14"/>
        <v>10099603</v>
      </c>
      <c r="AG34" s="40">
        <f t="shared" si="15"/>
        <v>0.7628120814770539</v>
      </c>
      <c r="AH34" s="40">
        <f t="shared" si="16"/>
        <v>-0.05321387385226928</v>
      </c>
      <c r="AI34" s="12">
        <v>53411238</v>
      </c>
      <c r="AJ34" s="12">
        <v>49449947</v>
      </c>
      <c r="AK34" s="12">
        <v>37721017</v>
      </c>
      <c r="AL34" s="12"/>
    </row>
    <row r="35" spans="1:38" s="13" customFormat="1" ht="12.75">
      <c r="A35" s="29" t="s">
        <v>97</v>
      </c>
      <c r="B35" s="63" t="s">
        <v>143</v>
      </c>
      <c r="C35" s="39" t="s">
        <v>144</v>
      </c>
      <c r="D35" s="80">
        <v>525673364</v>
      </c>
      <c r="E35" s="81">
        <v>69662521</v>
      </c>
      <c r="F35" s="82">
        <f t="shared" si="0"/>
        <v>595335885</v>
      </c>
      <c r="G35" s="80">
        <v>542242750</v>
      </c>
      <c r="H35" s="81">
        <v>80985147</v>
      </c>
      <c r="I35" s="83">
        <f t="shared" si="1"/>
        <v>623227897</v>
      </c>
      <c r="J35" s="80">
        <v>237641206</v>
      </c>
      <c r="K35" s="81">
        <v>8216981</v>
      </c>
      <c r="L35" s="81">
        <f t="shared" si="2"/>
        <v>245858187</v>
      </c>
      <c r="M35" s="40">
        <f t="shared" si="3"/>
        <v>0.41297390799817146</v>
      </c>
      <c r="N35" s="108">
        <v>119080786</v>
      </c>
      <c r="O35" s="109">
        <v>8837755</v>
      </c>
      <c r="P35" s="110">
        <f t="shared" si="4"/>
        <v>127918541</v>
      </c>
      <c r="Q35" s="40">
        <f t="shared" si="5"/>
        <v>0.21486784892867664</v>
      </c>
      <c r="R35" s="108">
        <v>75263950</v>
      </c>
      <c r="S35" s="110">
        <v>3221332</v>
      </c>
      <c r="T35" s="110">
        <f t="shared" si="6"/>
        <v>78485282</v>
      </c>
      <c r="U35" s="40">
        <f t="shared" si="7"/>
        <v>0.1259335186659656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431985942</v>
      </c>
      <c r="AA35" s="81">
        <f t="shared" si="11"/>
        <v>20276068</v>
      </c>
      <c r="AB35" s="81">
        <f t="shared" si="12"/>
        <v>452262010</v>
      </c>
      <c r="AC35" s="40">
        <f t="shared" si="13"/>
        <v>0.725676774382261</v>
      </c>
      <c r="AD35" s="80">
        <v>93369941</v>
      </c>
      <c r="AE35" s="81">
        <v>12181401</v>
      </c>
      <c r="AF35" s="81">
        <f t="shared" si="14"/>
        <v>105551342</v>
      </c>
      <c r="AG35" s="40">
        <f t="shared" si="15"/>
        <v>0.687750143337557</v>
      </c>
      <c r="AH35" s="40">
        <f t="shared" si="16"/>
        <v>-0.25642554123092054</v>
      </c>
      <c r="AI35" s="12">
        <v>629562795</v>
      </c>
      <c r="AJ35" s="12">
        <v>592210456</v>
      </c>
      <c r="AK35" s="12">
        <v>407292826</v>
      </c>
      <c r="AL35" s="12"/>
    </row>
    <row r="36" spans="1:38" s="13" customFormat="1" ht="12.75">
      <c r="A36" s="29" t="s">
        <v>97</v>
      </c>
      <c r="B36" s="63" t="s">
        <v>145</v>
      </c>
      <c r="C36" s="39" t="s">
        <v>146</v>
      </c>
      <c r="D36" s="80">
        <v>141445700</v>
      </c>
      <c r="E36" s="81">
        <v>2250</v>
      </c>
      <c r="F36" s="82">
        <f t="shared" si="0"/>
        <v>141447950</v>
      </c>
      <c r="G36" s="80">
        <v>151854000</v>
      </c>
      <c r="H36" s="81">
        <v>2250</v>
      </c>
      <c r="I36" s="83">
        <f t="shared" si="1"/>
        <v>151856250</v>
      </c>
      <c r="J36" s="80">
        <v>108131094</v>
      </c>
      <c r="K36" s="81">
        <v>784253</v>
      </c>
      <c r="L36" s="81">
        <f t="shared" si="2"/>
        <v>108915347</v>
      </c>
      <c r="M36" s="40">
        <f t="shared" si="3"/>
        <v>0.7700030081736781</v>
      </c>
      <c r="N36" s="108">
        <v>68908203</v>
      </c>
      <c r="O36" s="109">
        <v>7424998</v>
      </c>
      <c r="P36" s="110">
        <f t="shared" si="4"/>
        <v>76333201</v>
      </c>
      <c r="Q36" s="40">
        <f t="shared" si="5"/>
        <v>0.5396557602991064</v>
      </c>
      <c r="R36" s="108">
        <v>70911585</v>
      </c>
      <c r="S36" s="110">
        <v>352073</v>
      </c>
      <c r="T36" s="110">
        <f t="shared" si="6"/>
        <v>71263658</v>
      </c>
      <c r="U36" s="40">
        <f t="shared" si="7"/>
        <v>0.46928366794254434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247950882</v>
      </c>
      <c r="AA36" s="81">
        <f t="shared" si="11"/>
        <v>8561324</v>
      </c>
      <c r="AB36" s="81">
        <f t="shared" si="12"/>
        <v>256512206</v>
      </c>
      <c r="AC36" s="40">
        <f t="shared" si="13"/>
        <v>1.6891777980820677</v>
      </c>
      <c r="AD36" s="80">
        <v>44781360</v>
      </c>
      <c r="AE36" s="81">
        <v>0</v>
      </c>
      <c r="AF36" s="81">
        <f t="shared" si="14"/>
        <v>44781360</v>
      </c>
      <c r="AG36" s="40">
        <f t="shared" si="15"/>
        <v>0.5992068617131647</v>
      </c>
      <c r="AH36" s="40">
        <f t="shared" si="16"/>
        <v>0.5913687748652565</v>
      </c>
      <c r="AI36" s="12">
        <v>278176711</v>
      </c>
      <c r="AJ36" s="12">
        <v>278176711</v>
      </c>
      <c r="AK36" s="12">
        <v>166685394</v>
      </c>
      <c r="AL36" s="12"/>
    </row>
    <row r="37" spans="1:38" s="13" customFormat="1" ht="12.75">
      <c r="A37" s="29" t="s">
        <v>97</v>
      </c>
      <c r="B37" s="63" t="s">
        <v>147</v>
      </c>
      <c r="C37" s="39" t="s">
        <v>148</v>
      </c>
      <c r="D37" s="80">
        <v>194242746</v>
      </c>
      <c r="E37" s="81">
        <v>39741700</v>
      </c>
      <c r="F37" s="82">
        <f t="shared" si="0"/>
        <v>233984446</v>
      </c>
      <c r="G37" s="80">
        <v>183782805</v>
      </c>
      <c r="H37" s="81">
        <v>44009000</v>
      </c>
      <c r="I37" s="83">
        <f t="shared" si="1"/>
        <v>227791805</v>
      </c>
      <c r="J37" s="80">
        <v>52822522</v>
      </c>
      <c r="K37" s="81">
        <v>5906939</v>
      </c>
      <c r="L37" s="81">
        <f t="shared" si="2"/>
        <v>58729461</v>
      </c>
      <c r="M37" s="40">
        <f t="shared" si="3"/>
        <v>0.2509972863751807</v>
      </c>
      <c r="N37" s="108">
        <v>51500082</v>
      </c>
      <c r="O37" s="109">
        <v>7731747</v>
      </c>
      <c r="P37" s="110">
        <f t="shared" si="4"/>
        <v>59231829</v>
      </c>
      <c r="Q37" s="40">
        <f t="shared" si="5"/>
        <v>0.2531443008822903</v>
      </c>
      <c r="R37" s="108">
        <v>42432704</v>
      </c>
      <c r="S37" s="110">
        <v>7265228</v>
      </c>
      <c r="T37" s="110">
        <f t="shared" si="6"/>
        <v>49697932</v>
      </c>
      <c r="U37" s="40">
        <f t="shared" si="7"/>
        <v>0.21817260721912274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146755308</v>
      </c>
      <c r="AA37" s="81">
        <f t="shared" si="11"/>
        <v>20903914</v>
      </c>
      <c r="AB37" s="81">
        <f t="shared" si="12"/>
        <v>167659222</v>
      </c>
      <c r="AC37" s="40">
        <f t="shared" si="13"/>
        <v>0.7360195508350268</v>
      </c>
      <c r="AD37" s="80">
        <v>39844649</v>
      </c>
      <c r="AE37" s="81">
        <v>3092422</v>
      </c>
      <c r="AF37" s="81">
        <f t="shared" si="14"/>
        <v>42937071</v>
      </c>
      <c r="AG37" s="40">
        <f t="shared" si="15"/>
        <v>0.7269954817326685</v>
      </c>
      <c r="AH37" s="40">
        <f t="shared" si="16"/>
        <v>0.15745976245095994</v>
      </c>
      <c r="AI37" s="12">
        <v>170604359</v>
      </c>
      <c r="AJ37" s="12">
        <v>177981058</v>
      </c>
      <c r="AK37" s="12">
        <v>129391425</v>
      </c>
      <c r="AL37" s="12"/>
    </row>
    <row r="38" spans="1:38" s="13" customFormat="1" ht="12.75">
      <c r="A38" s="29" t="s">
        <v>97</v>
      </c>
      <c r="B38" s="63" t="s">
        <v>149</v>
      </c>
      <c r="C38" s="39" t="s">
        <v>150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66350263</v>
      </c>
      <c r="K38" s="81">
        <v>2457579</v>
      </c>
      <c r="L38" s="81">
        <f t="shared" si="2"/>
        <v>68807842</v>
      </c>
      <c r="M38" s="40">
        <f t="shared" si="3"/>
        <v>0</v>
      </c>
      <c r="N38" s="108">
        <v>38744544</v>
      </c>
      <c r="O38" s="109">
        <v>5149470</v>
      </c>
      <c r="P38" s="110">
        <f t="shared" si="4"/>
        <v>43894014</v>
      </c>
      <c r="Q38" s="40">
        <f t="shared" si="5"/>
        <v>0</v>
      </c>
      <c r="R38" s="108">
        <v>41559057</v>
      </c>
      <c r="S38" s="110">
        <v>163075</v>
      </c>
      <c r="T38" s="110">
        <f t="shared" si="6"/>
        <v>41722132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146653864</v>
      </c>
      <c r="AA38" s="81">
        <f t="shared" si="11"/>
        <v>7770124</v>
      </c>
      <c r="AB38" s="81">
        <f t="shared" si="12"/>
        <v>154423988</v>
      </c>
      <c r="AC38" s="40">
        <f t="shared" si="13"/>
        <v>0</v>
      </c>
      <c r="AD38" s="80">
        <v>67225205</v>
      </c>
      <c r="AE38" s="81">
        <v>8810878</v>
      </c>
      <c r="AF38" s="81">
        <f t="shared" si="14"/>
        <v>76036083</v>
      </c>
      <c r="AG38" s="40">
        <f t="shared" si="15"/>
        <v>1.002705688239731</v>
      </c>
      <c r="AH38" s="40">
        <f t="shared" si="16"/>
        <v>-0.451285095788009</v>
      </c>
      <c r="AI38" s="12">
        <v>245090696</v>
      </c>
      <c r="AJ38" s="12">
        <v>173661545</v>
      </c>
      <c r="AK38" s="12">
        <v>174131419</v>
      </c>
      <c r="AL38" s="12"/>
    </row>
    <row r="39" spans="1:38" s="13" customFormat="1" ht="12.75">
      <c r="A39" s="29" t="s">
        <v>97</v>
      </c>
      <c r="B39" s="63" t="s">
        <v>151</v>
      </c>
      <c r="C39" s="39" t="s">
        <v>152</v>
      </c>
      <c r="D39" s="80">
        <v>109938462</v>
      </c>
      <c r="E39" s="81">
        <v>19196000</v>
      </c>
      <c r="F39" s="82">
        <f t="shared" si="0"/>
        <v>129134462</v>
      </c>
      <c r="G39" s="80">
        <v>109938462</v>
      </c>
      <c r="H39" s="81">
        <v>19196000</v>
      </c>
      <c r="I39" s="83">
        <f t="shared" si="1"/>
        <v>129134462</v>
      </c>
      <c r="J39" s="80">
        <v>51789086</v>
      </c>
      <c r="K39" s="81">
        <v>7452395</v>
      </c>
      <c r="L39" s="81">
        <f t="shared" si="2"/>
        <v>59241481</v>
      </c>
      <c r="M39" s="40">
        <f t="shared" si="3"/>
        <v>0.4587581044012868</v>
      </c>
      <c r="N39" s="108">
        <v>24240547</v>
      </c>
      <c r="O39" s="109">
        <v>1815075</v>
      </c>
      <c r="P39" s="110">
        <f t="shared" si="4"/>
        <v>26055622</v>
      </c>
      <c r="Q39" s="40">
        <f t="shared" si="5"/>
        <v>0.20177125142628463</v>
      </c>
      <c r="R39" s="108">
        <v>10172748</v>
      </c>
      <c r="S39" s="110">
        <v>1280416</v>
      </c>
      <c r="T39" s="110">
        <f t="shared" si="6"/>
        <v>11453164</v>
      </c>
      <c r="U39" s="40">
        <f t="shared" si="7"/>
        <v>0.08869176997848956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86202381</v>
      </c>
      <c r="AA39" s="81">
        <f t="shared" si="11"/>
        <v>10547886</v>
      </c>
      <c r="AB39" s="81">
        <f t="shared" si="12"/>
        <v>96750267</v>
      </c>
      <c r="AC39" s="40">
        <f t="shared" si="13"/>
        <v>0.7492211258060609</v>
      </c>
      <c r="AD39" s="80">
        <v>23921881</v>
      </c>
      <c r="AE39" s="81">
        <v>2110327</v>
      </c>
      <c r="AF39" s="81">
        <f t="shared" si="14"/>
        <v>26032208</v>
      </c>
      <c r="AG39" s="40">
        <f t="shared" si="15"/>
        <v>0.7431357550034151</v>
      </c>
      <c r="AH39" s="40">
        <f t="shared" si="16"/>
        <v>-0.5600387028253615</v>
      </c>
      <c r="AI39" s="12">
        <v>20283596</v>
      </c>
      <c r="AJ39" s="12">
        <v>131818066</v>
      </c>
      <c r="AK39" s="12">
        <v>97958718</v>
      </c>
      <c r="AL39" s="12"/>
    </row>
    <row r="40" spans="1:38" s="13" customFormat="1" ht="12.75">
      <c r="A40" s="29" t="s">
        <v>116</v>
      </c>
      <c r="B40" s="63" t="s">
        <v>153</v>
      </c>
      <c r="C40" s="39" t="s">
        <v>154</v>
      </c>
      <c r="D40" s="80">
        <v>1322339850</v>
      </c>
      <c r="E40" s="81">
        <v>530012584</v>
      </c>
      <c r="F40" s="82">
        <f t="shared" si="0"/>
        <v>1852352434</v>
      </c>
      <c r="G40" s="80">
        <v>1345954850</v>
      </c>
      <c r="H40" s="81">
        <v>537091693</v>
      </c>
      <c r="I40" s="83">
        <f t="shared" si="1"/>
        <v>1883046543</v>
      </c>
      <c r="J40" s="80">
        <v>445446926</v>
      </c>
      <c r="K40" s="81">
        <v>58230972</v>
      </c>
      <c r="L40" s="81">
        <f t="shared" si="2"/>
        <v>503677898</v>
      </c>
      <c r="M40" s="40">
        <f t="shared" si="3"/>
        <v>0.2719125630495433</v>
      </c>
      <c r="N40" s="108">
        <v>351874337</v>
      </c>
      <c r="O40" s="109">
        <v>155410582</v>
      </c>
      <c r="P40" s="110">
        <f t="shared" si="4"/>
        <v>507284919</v>
      </c>
      <c r="Q40" s="40">
        <f t="shared" si="5"/>
        <v>0.2738598280158602</v>
      </c>
      <c r="R40" s="108">
        <v>252115378</v>
      </c>
      <c r="S40" s="110">
        <v>236516848</v>
      </c>
      <c r="T40" s="110">
        <f t="shared" si="6"/>
        <v>488632226</v>
      </c>
      <c r="U40" s="40">
        <f t="shared" si="7"/>
        <v>0.2594902541397247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1049436641</v>
      </c>
      <c r="AA40" s="81">
        <f t="shared" si="11"/>
        <v>450158402</v>
      </c>
      <c r="AB40" s="81">
        <f t="shared" si="12"/>
        <v>1499595043</v>
      </c>
      <c r="AC40" s="40">
        <f t="shared" si="13"/>
        <v>0.7963664247039273</v>
      </c>
      <c r="AD40" s="80">
        <v>316813880</v>
      </c>
      <c r="AE40" s="81">
        <v>135101124</v>
      </c>
      <c r="AF40" s="81">
        <f t="shared" si="14"/>
        <v>451915004</v>
      </c>
      <c r="AG40" s="40">
        <f t="shared" si="15"/>
        <v>0.8251428805876743</v>
      </c>
      <c r="AH40" s="40">
        <f t="shared" si="16"/>
        <v>0.0812480702676559</v>
      </c>
      <c r="AI40" s="12">
        <v>1497899135</v>
      </c>
      <c r="AJ40" s="12">
        <v>1734309601</v>
      </c>
      <c r="AK40" s="12">
        <v>1431053220</v>
      </c>
      <c r="AL40" s="12"/>
    </row>
    <row r="41" spans="1:38" s="59" customFormat="1" ht="12.75">
      <c r="A41" s="64"/>
      <c r="B41" s="65" t="s">
        <v>155</v>
      </c>
      <c r="C41" s="32"/>
      <c r="D41" s="84">
        <f>SUM(D32:D40)</f>
        <v>2642914802</v>
      </c>
      <c r="E41" s="85">
        <f>SUM(E32:E40)</f>
        <v>668326055</v>
      </c>
      <c r="F41" s="86">
        <f t="shared" si="0"/>
        <v>3311240857</v>
      </c>
      <c r="G41" s="84">
        <f>SUM(G32:G40)</f>
        <v>2697753744</v>
      </c>
      <c r="H41" s="85">
        <f>SUM(H32:H40)</f>
        <v>696295090</v>
      </c>
      <c r="I41" s="86">
        <f t="shared" si="1"/>
        <v>3394048834</v>
      </c>
      <c r="J41" s="84">
        <f>SUM(J32:J40)</f>
        <v>1091765740</v>
      </c>
      <c r="K41" s="85">
        <f>SUM(K32:K40)</f>
        <v>94487025</v>
      </c>
      <c r="L41" s="85">
        <f t="shared" si="2"/>
        <v>1186252765</v>
      </c>
      <c r="M41" s="44">
        <f t="shared" si="3"/>
        <v>0.35825021985104116</v>
      </c>
      <c r="N41" s="114">
        <f>SUM(N32:N40)</f>
        <v>727518335</v>
      </c>
      <c r="O41" s="115">
        <f>SUM(O32:O40)</f>
        <v>190967779</v>
      </c>
      <c r="P41" s="116">
        <f t="shared" si="4"/>
        <v>918486114</v>
      </c>
      <c r="Q41" s="44">
        <f t="shared" si="5"/>
        <v>0.27738426579821585</v>
      </c>
      <c r="R41" s="114">
        <f>SUM(R32:R40)</f>
        <v>1872789705</v>
      </c>
      <c r="S41" s="116">
        <f>SUM(S32:S40)</f>
        <v>250661719</v>
      </c>
      <c r="T41" s="116">
        <f t="shared" si="6"/>
        <v>2123451424</v>
      </c>
      <c r="U41" s="44">
        <f t="shared" si="7"/>
        <v>0.6256396203638124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3692073780</v>
      </c>
      <c r="AA41" s="85">
        <f t="shared" si="11"/>
        <v>536116523</v>
      </c>
      <c r="AB41" s="85">
        <f t="shared" si="12"/>
        <v>4228190303</v>
      </c>
      <c r="AC41" s="44">
        <f t="shared" si="13"/>
        <v>1.2457659007860935</v>
      </c>
      <c r="AD41" s="84">
        <f>SUM(AD32:AD40)</f>
        <v>657542151</v>
      </c>
      <c r="AE41" s="85">
        <f>SUM(AE32:AE40)</f>
        <v>167970645</v>
      </c>
      <c r="AF41" s="85">
        <f t="shared" si="14"/>
        <v>825512796</v>
      </c>
      <c r="AG41" s="44">
        <f t="shared" si="15"/>
        <v>0.7736562038360751</v>
      </c>
      <c r="AH41" s="44">
        <f t="shared" si="16"/>
        <v>1.5722816584904882</v>
      </c>
      <c r="AI41" s="66">
        <f>SUM(AI32:AI40)</f>
        <v>3188051607</v>
      </c>
      <c r="AJ41" s="66">
        <f>SUM(AJ32:AJ40)</f>
        <v>3466517021</v>
      </c>
      <c r="AK41" s="66">
        <f>SUM(AK32:AK40)</f>
        <v>2681892399</v>
      </c>
      <c r="AL41" s="66"/>
    </row>
    <row r="42" spans="1:38" s="13" customFormat="1" ht="12.75">
      <c r="A42" s="29" t="s">
        <v>97</v>
      </c>
      <c r="B42" s="63" t="s">
        <v>156</v>
      </c>
      <c r="C42" s="39" t="s">
        <v>157</v>
      </c>
      <c r="D42" s="80">
        <v>201099000</v>
      </c>
      <c r="E42" s="81">
        <v>40671667</v>
      </c>
      <c r="F42" s="82">
        <f aca="true" t="shared" si="17" ref="F42:F61">$D42+$E42</f>
        <v>241770667</v>
      </c>
      <c r="G42" s="80">
        <v>200111356</v>
      </c>
      <c r="H42" s="81">
        <v>40671667</v>
      </c>
      <c r="I42" s="83">
        <f aca="true" t="shared" si="18" ref="I42:I61">$G42+$H42</f>
        <v>240783023</v>
      </c>
      <c r="J42" s="80">
        <v>62511612</v>
      </c>
      <c r="K42" s="81">
        <v>1366478</v>
      </c>
      <c r="L42" s="81">
        <f aca="true" t="shared" si="19" ref="L42:L61">$J42+$K42</f>
        <v>63878090</v>
      </c>
      <c r="M42" s="40">
        <f aca="true" t="shared" si="20" ref="M42:M61">IF($F42=0,0,$L42/$F42)</f>
        <v>0.2642094295086674</v>
      </c>
      <c r="N42" s="108">
        <v>40343476</v>
      </c>
      <c r="O42" s="109">
        <v>3542083</v>
      </c>
      <c r="P42" s="110">
        <f aca="true" t="shared" si="21" ref="P42:P61">$N42+$O42</f>
        <v>43885559</v>
      </c>
      <c r="Q42" s="40">
        <f aca="true" t="shared" si="22" ref="Q42:Q61">IF($F42=0,0,$P42/$F42)</f>
        <v>0.18151730126963664</v>
      </c>
      <c r="R42" s="108">
        <v>39417362</v>
      </c>
      <c r="S42" s="110">
        <v>7880056</v>
      </c>
      <c r="T42" s="110">
        <f aca="true" t="shared" si="23" ref="T42:T61">$R42+$S42</f>
        <v>47297418</v>
      </c>
      <c r="U42" s="40">
        <f aca="true" t="shared" si="24" ref="U42:U61">IF($I42=0,0,$T42/$I42)</f>
        <v>0.19643169776134922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$J42+$N42+$R42</f>
        <v>142272450</v>
      </c>
      <c r="AA42" s="81">
        <f aca="true" t="shared" si="28" ref="AA42:AA61">$K42+$O42+$S42</f>
        <v>12788617</v>
      </c>
      <c r="AB42" s="81">
        <f aca="true" t="shared" si="29" ref="AB42:AB61">$Z42+$AA42</f>
        <v>155061067</v>
      </c>
      <c r="AC42" s="40">
        <f aca="true" t="shared" si="30" ref="AC42:AC61">IF($I42=0,0,$AB42/$I42)</f>
        <v>0.6439867108072649</v>
      </c>
      <c r="AD42" s="80">
        <v>21791743</v>
      </c>
      <c r="AE42" s="81">
        <v>4777339</v>
      </c>
      <c r="AF42" s="81">
        <f aca="true" t="shared" si="31" ref="AF42:AF61">$AD42+$AE42</f>
        <v>26569082</v>
      </c>
      <c r="AG42" s="40">
        <f aca="true" t="shared" si="32" ref="AG42:AG61">IF($AJ42=0,0,$AK42/$AJ42)</f>
        <v>0.5697373432964513</v>
      </c>
      <c r="AH42" s="40">
        <f aca="true" t="shared" si="33" ref="AH42:AH61">IF($AF42=0,0,(($T42/$AF42)-1))</f>
        <v>0.7801675646904171</v>
      </c>
      <c r="AI42" s="12">
        <v>246621327</v>
      </c>
      <c r="AJ42" s="12">
        <v>244231307</v>
      </c>
      <c r="AK42" s="12">
        <v>139147696</v>
      </c>
      <c r="AL42" s="12"/>
    </row>
    <row r="43" spans="1:38" s="13" customFormat="1" ht="12.75">
      <c r="A43" s="29" t="s">
        <v>97</v>
      </c>
      <c r="B43" s="63" t="s">
        <v>158</v>
      </c>
      <c r="C43" s="39" t="s">
        <v>159</v>
      </c>
      <c r="D43" s="80">
        <v>175115037</v>
      </c>
      <c r="E43" s="81">
        <v>56480350</v>
      </c>
      <c r="F43" s="82">
        <f t="shared" si="17"/>
        <v>231595387</v>
      </c>
      <c r="G43" s="80">
        <v>189132537</v>
      </c>
      <c r="H43" s="81">
        <v>70489550</v>
      </c>
      <c r="I43" s="83">
        <f t="shared" si="18"/>
        <v>259622087</v>
      </c>
      <c r="J43" s="80">
        <v>61803249</v>
      </c>
      <c r="K43" s="81">
        <v>7666255</v>
      </c>
      <c r="L43" s="81">
        <f t="shared" si="19"/>
        <v>69469504</v>
      </c>
      <c r="M43" s="40">
        <f t="shared" si="20"/>
        <v>0.299960655088523</v>
      </c>
      <c r="N43" s="108">
        <v>65201474</v>
      </c>
      <c r="O43" s="109">
        <v>12251515</v>
      </c>
      <c r="P43" s="110">
        <f t="shared" si="21"/>
        <v>77452989</v>
      </c>
      <c r="Q43" s="40">
        <f t="shared" si="22"/>
        <v>0.3344323477392924</v>
      </c>
      <c r="R43" s="108">
        <v>35945468</v>
      </c>
      <c r="S43" s="110">
        <v>12751566</v>
      </c>
      <c r="T43" s="110">
        <f t="shared" si="23"/>
        <v>48697034</v>
      </c>
      <c r="U43" s="40">
        <f t="shared" si="24"/>
        <v>0.18756891820224833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162950191</v>
      </c>
      <c r="AA43" s="81">
        <f t="shared" si="28"/>
        <v>32669336</v>
      </c>
      <c r="AB43" s="81">
        <f t="shared" si="29"/>
        <v>195619527</v>
      </c>
      <c r="AC43" s="40">
        <f t="shared" si="30"/>
        <v>0.7534779850991645</v>
      </c>
      <c r="AD43" s="80">
        <v>42275311</v>
      </c>
      <c r="AE43" s="81">
        <v>8547313</v>
      </c>
      <c r="AF43" s="81">
        <f t="shared" si="31"/>
        <v>50822624</v>
      </c>
      <c r="AG43" s="40">
        <f t="shared" si="32"/>
        <v>0.63790127753482</v>
      </c>
      <c r="AH43" s="40">
        <f t="shared" si="33"/>
        <v>-0.04182369647029638</v>
      </c>
      <c r="AI43" s="12">
        <v>219944146</v>
      </c>
      <c r="AJ43" s="12">
        <v>254327158</v>
      </c>
      <c r="AK43" s="12">
        <v>162235619</v>
      </c>
      <c r="AL43" s="12"/>
    </row>
    <row r="44" spans="1:38" s="13" customFormat="1" ht="12.75">
      <c r="A44" s="29" t="s">
        <v>97</v>
      </c>
      <c r="B44" s="63" t="s">
        <v>160</v>
      </c>
      <c r="C44" s="39" t="s">
        <v>161</v>
      </c>
      <c r="D44" s="80">
        <v>139123267</v>
      </c>
      <c r="E44" s="81">
        <v>17950700</v>
      </c>
      <c r="F44" s="82">
        <f t="shared" si="17"/>
        <v>157073967</v>
      </c>
      <c r="G44" s="80">
        <v>140486150</v>
      </c>
      <c r="H44" s="81">
        <v>19289700</v>
      </c>
      <c r="I44" s="83">
        <f t="shared" si="18"/>
        <v>159775850</v>
      </c>
      <c r="J44" s="80">
        <v>42537265</v>
      </c>
      <c r="K44" s="81">
        <v>2184843</v>
      </c>
      <c r="L44" s="81">
        <f t="shared" si="19"/>
        <v>44722108</v>
      </c>
      <c r="M44" s="40">
        <f t="shared" si="20"/>
        <v>0.2847200516683965</v>
      </c>
      <c r="N44" s="108">
        <v>28859023</v>
      </c>
      <c r="O44" s="109">
        <v>1992109</v>
      </c>
      <c r="P44" s="110">
        <f t="shared" si="21"/>
        <v>30851132</v>
      </c>
      <c r="Q44" s="40">
        <f t="shared" si="22"/>
        <v>0.19641149064504113</v>
      </c>
      <c r="R44" s="108">
        <v>21044812</v>
      </c>
      <c r="S44" s="110">
        <v>2112296</v>
      </c>
      <c r="T44" s="110">
        <f t="shared" si="23"/>
        <v>23157108</v>
      </c>
      <c r="U44" s="40">
        <f t="shared" si="24"/>
        <v>0.14493496983430224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92441100</v>
      </c>
      <c r="AA44" s="81">
        <f t="shared" si="28"/>
        <v>6289248</v>
      </c>
      <c r="AB44" s="81">
        <f t="shared" si="29"/>
        <v>98730348</v>
      </c>
      <c r="AC44" s="40">
        <f t="shared" si="30"/>
        <v>0.6179303568092425</v>
      </c>
      <c r="AD44" s="80">
        <v>27334007</v>
      </c>
      <c r="AE44" s="81">
        <v>6291740</v>
      </c>
      <c r="AF44" s="81">
        <f t="shared" si="31"/>
        <v>33625747</v>
      </c>
      <c r="AG44" s="40">
        <f t="shared" si="32"/>
        <v>0.708806428510175</v>
      </c>
      <c r="AH44" s="40">
        <f t="shared" si="33"/>
        <v>-0.3113280725034897</v>
      </c>
      <c r="AI44" s="12">
        <v>168201896</v>
      </c>
      <c r="AJ44" s="12">
        <v>155652612</v>
      </c>
      <c r="AK44" s="12">
        <v>110327572</v>
      </c>
      <c r="AL44" s="12"/>
    </row>
    <row r="45" spans="1:38" s="13" customFormat="1" ht="12.75">
      <c r="A45" s="29" t="s">
        <v>97</v>
      </c>
      <c r="B45" s="63" t="s">
        <v>162</v>
      </c>
      <c r="C45" s="39" t="s">
        <v>163</v>
      </c>
      <c r="D45" s="80">
        <v>117199057</v>
      </c>
      <c r="E45" s="81">
        <v>18300000</v>
      </c>
      <c r="F45" s="82">
        <f t="shared" si="17"/>
        <v>135499057</v>
      </c>
      <c r="G45" s="80">
        <v>98814640</v>
      </c>
      <c r="H45" s="81">
        <v>19383000</v>
      </c>
      <c r="I45" s="83">
        <f t="shared" si="18"/>
        <v>118197640</v>
      </c>
      <c r="J45" s="80">
        <v>28838964</v>
      </c>
      <c r="K45" s="81">
        <v>4408701</v>
      </c>
      <c r="L45" s="81">
        <f t="shared" si="19"/>
        <v>33247665</v>
      </c>
      <c r="M45" s="40">
        <f t="shared" si="20"/>
        <v>0.24537192904597116</v>
      </c>
      <c r="N45" s="108">
        <v>15287339</v>
      </c>
      <c r="O45" s="109">
        <v>2716441</v>
      </c>
      <c r="P45" s="110">
        <f t="shared" si="21"/>
        <v>18003780</v>
      </c>
      <c r="Q45" s="40">
        <f t="shared" si="22"/>
        <v>0.13287014979004613</v>
      </c>
      <c r="R45" s="108">
        <v>14444704</v>
      </c>
      <c r="S45" s="110">
        <v>1320290</v>
      </c>
      <c r="T45" s="110">
        <f t="shared" si="23"/>
        <v>15764994</v>
      </c>
      <c r="U45" s="40">
        <f t="shared" si="24"/>
        <v>0.13337824680763508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58571007</v>
      </c>
      <c r="AA45" s="81">
        <f t="shared" si="28"/>
        <v>8445432</v>
      </c>
      <c r="AB45" s="81">
        <f t="shared" si="29"/>
        <v>67016439</v>
      </c>
      <c r="AC45" s="40">
        <f t="shared" si="30"/>
        <v>0.5669862697766216</v>
      </c>
      <c r="AD45" s="80">
        <v>12194516</v>
      </c>
      <c r="AE45" s="81">
        <v>4813216</v>
      </c>
      <c r="AF45" s="81">
        <f t="shared" si="31"/>
        <v>17007732</v>
      </c>
      <c r="AG45" s="40">
        <f t="shared" si="32"/>
        <v>0.33424238028750947</v>
      </c>
      <c r="AH45" s="40">
        <f t="shared" si="33"/>
        <v>-0.0730690017928316</v>
      </c>
      <c r="AI45" s="12">
        <v>129588413</v>
      </c>
      <c r="AJ45" s="12">
        <v>130374637</v>
      </c>
      <c r="AK45" s="12">
        <v>43576729</v>
      </c>
      <c r="AL45" s="12"/>
    </row>
    <row r="46" spans="1:38" s="13" customFormat="1" ht="12.75">
      <c r="A46" s="29" t="s">
        <v>116</v>
      </c>
      <c r="B46" s="63" t="s">
        <v>164</v>
      </c>
      <c r="C46" s="39" t="s">
        <v>165</v>
      </c>
      <c r="D46" s="80">
        <v>461095626</v>
      </c>
      <c r="E46" s="81">
        <v>106518614</v>
      </c>
      <c r="F46" s="82">
        <f t="shared" si="17"/>
        <v>567614240</v>
      </c>
      <c r="G46" s="80">
        <v>569857216</v>
      </c>
      <c r="H46" s="81">
        <v>106518614</v>
      </c>
      <c r="I46" s="83">
        <f t="shared" si="18"/>
        <v>676375830</v>
      </c>
      <c r="J46" s="80">
        <v>167486419</v>
      </c>
      <c r="K46" s="81">
        <v>15687784</v>
      </c>
      <c r="L46" s="81">
        <f t="shared" si="19"/>
        <v>183174203</v>
      </c>
      <c r="M46" s="40">
        <f t="shared" si="20"/>
        <v>0.3227089633973947</v>
      </c>
      <c r="N46" s="108">
        <v>164328871</v>
      </c>
      <c r="O46" s="109">
        <v>26908151</v>
      </c>
      <c r="P46" s="110">
        <f t="shared" si="21"/>
        <v>191237022</v>
      </c>
      <c r="Q46" s="40">
        <f t="shared" si="22"/>
        <v>0.33691371449736707</v>
      </c>
      <c r="R46" s="108">
        <v>86422254</v>
      </c>
      <c r="S46" s="110">
        <v>49807237</v>
      </c>
      <c r="T46" s="110">
        <f t="shared" si="23"/>
        <v>136229491</v>
      </c>
      <c r="U46" s="40">
        <f t="shared" si="24"/>
        <v>0.20141093894499454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418237544</v>
      </c>
      <c r="AA46" s="81">
        <f t="shared" si="28"/>
        <v>92403172</v>
      </c>
      <c r="AB46" s="81">
        <f t="shared" si="29"/>
        <v>510640716</v>
      </c>
      <c r="AC46" s="40">
        <f t="shared" si="30"/>
        <v>0.7549659425293184</v>
      </c>
      <c r="AD46" s="80">
        <v>110594273</v>
      </c>
      <c r="AE46" s="81">
        <v>42718876</v>
      </c>
      <c r="AF46" s="81">
        <f t="shared" si="31"/>
        <v>153313149</v>
      </c>
      <c r="AG46" s="40">
        <f t="shared" si="32"/>
        <v>0.8527005226970731</v>
      </c>
      <c r="AH46" s="40">
        <f t="shared" si="33"/>
        <v>-0.1114298291531407</v>
      </c>
      <c r="AI46" s="12">
        <v>629410704</v>
      </c>
      <c r="AJ46" s="12">
        <v>569033988</v>
      </c>
      <c r="AK46" s="12">
        <v>485215579</v>
      </c>
      <c r="AL46" s="12"/>
    </row>
    <row r="47" spans="1:38" s="59" customFormat="1" ht="12.75">
      <c r="A47" s="64"/>
      <c r="B47" s="65" t="s">
        <v>166</v>
      </c>
      <c r="C47" s="32"/>
      <c r="D47" s="84">
        <f>SUM(D42:D46)</f>
        <v>1093631987</v>
      </c>
      <c r="E47" s="85">
        <f>SUM(E42:E46)</f>
        <v>239921331</v>
      </c>
      <c r="F47" s="86">
        <f t="shared" si="17"/>
        <v>1333553318</v>
      </c>
      <c r="G47" s="84">
        <f>SUM(G42:G46)</f>
        <v>1198401899</v>
      </c>
      <c r="H47" s="85">
        <f>SUM(H42:H46)</f>
        <v>256352531</v>
      </c>
      <c r="I47" s="86">
        <f t="shared" si="18"/>
        <v>1454754430</v>
      </c>
      <c r="J47" s="84">
        <f>SUM(J42:J46)</f>
        <v>363177509</v>
      </c>
      <c r="K47" s="85">
        <f>SUM(K42:K46)</f>
        <v>31314061</v>
      </c>
      <c r="L47" s="85">
        <f t="shared" si="19"/>
        <v>394491570</v>
      </c>
      <c r="M47" s="44">
        <f t="shared" si="20"/>
        <v>0.2958198706232757</v>
      </c>
      <c r="N47" s="114">
        <f>SUM(N42:N46)</f>
        <v>314020183</v>
      </c>
      <c r="O47" s="115">
        <f>SUM(O42:O46)</f>
        <v>47410299</v>
      </c>
      <c r="P47" s="116">
        <f t="shared" si="21"/>
        <v>361430482</v>
      </c>
      <c r="Q47" s="44">
        <f t="shared" si="22"/>
        <v>0.2710281449729031</v>
      </c>
      <c r="R47" s="114">
        <f>SUM(R42:R46)</f>
        <v>197274600</v>
      </c>
      <c r="S47" s="116">
        <f>SUM(S42:S46)</f>
        <v>73871445</v>
      </c>
      <c r="T47" s="116">
        <f t="shared" si="23"/>
        <v>271146045</v>
      </c>
      <c r="U47" s="44">
        <f t="shared" si="24"/>
        <v>0.18638612772603827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874472292</v>
      </c>
      <c r="AA47" s="85">
        <f t="shared" si="28"/>
        <v>152595805</v>
      </c>
      <c r="AB47" s="85">
        <f t="shared" si="29"/>
        <v>1027068097</v>
      </c>
      <c r="AC47" s="44">
        <f t="shared" si="30"/>
        <v>0.7060078840935373</v>
      </c>
      <c r="AD47" s="84">
        <f>SUM(AD42:AD46)</f>
        <v>214189850</v>
      </c>
      <c r="AE47" s="85">
        <f>SUM(AE42:AE46)</f>
        <v>67148484</v>
      </c>
      <c r="AF47" s="85">
        <f t="shared" si="31"/>
        <v>281338334</v>
      </c>
      <c r="AG47" s="44">
        <f t="shared" si="32"/>
        <v>0.6948060770764402</v>
      </c>
      <c r="AH47" s="44">
        <f t="shared" si="33"/>
        <v>-0.036227871456720906</v>
      </c>
      <c r="AI47" s="66">
        <f>SUM(AI42:AI46)</f>
        <v>1393766486</v>
      </c>
      <c r="AJ47" s="66">
        <f>SUM(AJ42:AJ46)</f>
        <v>1353619702</v>
      </c>
      <c r="AK47" s="66">
        <f>SUM(AK42:AK46)</f>
        <v>940503195</v>
      </c>
      <c r="AL47" s="66"/>
    </row>
    <row r="48" spans="1:38" s="13" customFormat="1" ht="12.75">
      <c r="A48" s="29" t="s">
        <v>97</v>
      </c>
      <c r="B48" s="63" t="s">
        <v>167</v>
      </c>
      <c r="C48" s="39" t="s">
        <v>168</v>
      </c>
      <c r="D48" s="80">
        <v>132323995</v>
      </c>
      <c r="E48" s="81">
        <v>8677998</v>
      </c>
      <c r="F48" s="82">
        <f t="shared" si="17"/>
        <v>141001993</v>
      </c>
      <c r="G48" s="80">
        <v>173824519</v>
      </c>
      <c r="H48" s="81">
        <v>3482000</v>
      </c>
      <c r="I48" s="83">
        <f t="shared" si="18"/>
        <v>177306519</v>
      </c>
      <c r="J48" s="80">
        <v>79459380</v>
      </c>
      <c r="K48" s="81">
        <v>12121266</v>
      </c>
      <c r="L48" s="81">
        <f t="shared" si="19"/>
        <v>91580646</v>
      </c>
      <c r="M48" s="40">
        <f t="shared" si="20"/>
        <v>0.6494989471531796</v>
      </c>
      <c r="N48" s="108">
        <v>83878447</v>
      </c>
      <c r="O48" s="109">
        <v>9254788</v>
      </c>
      <c r="P48" s="110">
        <f t="shared" si="21"/>
        <v>93133235</v>
      </c>
      <c r="Q48" s="40">
        <f t="shared" si="22"/>
        <v>0.6605100610173645</v>
      </c>
      <c r="R48" s="108">
        <v>74013618</v>
      </c>
      <c r="S48" s="110">
        <v>21566846</v>
      </c>
      <c r="T48" s="110">
        <f t="shared" si="23"/>
        <v>95580464</v>
      </c>
      <c r="U48" s="40">
        <f t="shared" si="24"/>
        <v>0.5390690908550294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237351445</v>
      </c>
      <c r="AA48" s="81">
        <f t="shared" si="28"/>
        <v>42942900</v>
      </c>
      <c r="AB48" s="81">
        <f t="shared" si="29"/>
        <v>280294345</v>
      </c>
      <c r="AC48" s="40">
        <f t="shared" si="30"/>
        <v>1.5808462462680235</v>
      </c>
      <c r="AD48" s="80">
        <v>111898023</v>
      </c>
      <c r="AE48" s="81">
        <v>7099703</v>
      </c>
      <c r="AF48" s="81">
        <f t="shared" si="31"/>
        <v>118997726</v>
      </c>
      <c r="AG48" s="40">
        <f t="shared" si="32"/>
        <v>1.4562698541172354</v>
      </c>
      <c r="AH48" s="40">
        <f t="shared" si="33"/>
        <v>-0.19678747474552583</v>
      </c>
      <c r="AI48" s="12">
        <v>288595367</v>
      </c>
      <c r="AJ48" s="12">
        <v>288595367</v>
      </c>
      <c r="AK48" s="12">
        <v>420272733</v>
      </c>
      <c r="AL48" s="12"/>
    </row>
    <row r="49" spans="1:38" s="13" customFormat="1" ht="12.75">
      <c r="A49" s="29" t="s">
        <v>97</v>
      </c>
      <c r="B49" s="63" t="s">
        <v>169</v>
      </c>
      <c r="C49" s="39" t="s">
        <v>170</v>
      </c>
      <c r="D49" s="80">
        <v>119443337</v>
      </c>
      <c r="E49" s="81">
        <v>0</v>
      </c>
      <c r="F49" s="82">
        <f t="shared" si="17"/>
        <v>119443337</v>
      </c>
      <c r="G49" s="80">
        <v>119443337</v>
      </c>
      <c r="H49" s="81">
        <v>0</v>
      </c>
      <c r="I49" s="83">
        <f t="shared" si="18"/>
        <v>119443337</v>
      </c>
      <c r="J49" s="80">
        <v>51837916</v>
      </c>
      <c r="K49" s="81">
        <v>2286353</v>
      </c>
      <c r="L49" s="81">
        <f t="shared" si="19"/>
        <v>54124269</v>
      </c>
      <c r="M49" s="40">
        <f t="shared" si="20"/>
        <v>0.45313761620708903</v>
      </c>
      <c r="N49" s="108">
        <v>38466726</v>
      </c>
      <c r="O49" s="109">
        <v>1477792</v>
      </c>
      <c r="P49" s="110">
        <f t="shared" si="21"/>
        <v>39944518</v>
      </c>
      <c r="Q49" s="40">
        <f t="shared" si="22"/>
        <v>0.33442232110444137</v>
      </c>
      <c r="R49" s="108">
        <v>28671593</v>
      </c>
      <c r="S49" s="110">
        <v>3073169</v>
      </c>
      <c r="T49" s="110">
        <f t="shared" si="23"/>
        <v>31744762</v>
      </c>
      <c r="U49" s="40">
        <f t="shared" si="24"/>
        <v>0.2657725646094432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118976235</v>
      </c>
      <c r="AA49" s="81">
        <f t="shared" si="28"/>
        <v>6837314</v>
      </c>
      <c r="AB49" s="81">
        <f t="shared" si="29"/>
        <v>125813549</v>
      </c>
      <c r="AC49" s="40">
        <f t="shared" si="30"/>
        <v>1.0533325019209736</v>
      </c>
      <c r="AD49" s="80">
        <v>7665820</v>
      </c>
      <c r="AE49" s="81">
        <v>0</v>
      </c>
      <c r="AF49" s="81">
        <f t="shared" si="31"/>
        <v>7665820</v>
      </c>
      <c r="AG49" s="40">
        <f t="shared" si="32"/>
        <v>0.5706088610591933</v>
      </c>
      <c r="AH49" s="40">
        <f t="shared" si="33"/>
        <v>3.141078449533122</v>
      </c>
      <c r="AI49" s="12">
        <v>103448411</v>
      </c>
      <c r="AJ49" s="12">
        <v>152241055</v>
      </c>
      <c r="AK49" s="12">
        <v>86870095</v>
      </c>
      <c r="AL49" s="12"/>
    </row>
    <row r="50" spans="1:38" s="13" customFormat="1" ht="12.75">
      <c r="A50" s="29" t="s">
        <v>97</v>
      </c>
      <c r="B50" s="63" t="s">
        <v>171</v>
      </c>
      <c r="C50" s="39" t="s">
        <v>172</v>
      </c>
      <c r="D50" s="80">
        <v>241662274</v>
      </c>
      <c r="E50" s="81">
        <v>78897829</v>
      </c>
      <c r="F50" s="82">
        <f t="shared" si="17"/>
        <v>320560103</v>
      </c>
      <c r="G50" s="80">
        <v>249262501</v>
      </c>
      <c r="H50" s="81">
        <v>78225000</v>
      </c>
      <c r="I50" s="83">
        <f t="shared" si="18"/>
        <v>327487501</v>
      </c>
      <c r="J50" s="80">
        <v>99069580</v>
      </c>
      <c r="K50" s="81">
        <v>12894378</v>
      </c>
      <c r="L50" s="81">
        <f t="shared" si="19"/>
        <v>111963958</v>
      </c>
      <c r="M50" s="40">
        <f t="shared" si="20"/>
        <v>0.34927602328602947</v>
      </c>
      <c r="N50" s="108">
        <v>52391961</v>
      </c>
      <c r="O50" s="109">
        <v>7490812</v>
      </c>
      <c r="P50" s="110">
        <f t="shared" si="21"/>
        <v>59882773</v>
      </c>
      <c r="Q50" s="40">
        <f t="shared" si="22"/>
        <v>0.1868066937824761</v>
      </c>
      <c r="R50" s="108">
        <v>41405056</v>
      </c>
      <c r="S50" s="110">
        <v>7298699</v>
      </c>
      <c r="T50" s="110">
        <f t="shared" si="23"/>
        <v>48703755</v>
      </c>
      <c r="U50" s="40">
        <f t="shared" si="24"/>
        <v>0.14871943158526835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192866597</v>
      </c>
      <c r="AA50" s="81">
        <f t="shared" si="28"/>
        <v>27683889</v>
      </c>
      <c r="AB50" s="81">
        <f t="shared" si="29"/>
        <v>220550486</v>
      </c>
      <c r="AC50" s="40">
        <f t="shared" si="30"/>
        <v>0.6734623010848894</v>
      </c>
      <c r="AD50" s="80">
        <v>43549293</v>
      </c>
      <c r="AE50" s="81">
        <v>14783341</v>
      </c>
      <c r="AF50" s="81">
        <f t="shared" si="31"/>
        <v>58332634</v>
      </c>
      <c r="AG50" s="40">
        <f t="shared" si="32"/>
        <v>0.693041125984453</v>
      </c>
      <c r="AH50" s="40">
        <f t="shared" si="33"/>
        <v>-0.16506847607807318</v>
      </c>
      <c r="AI50" s="12">
        <v>242491000</v>
      </c>
      <c r="AJ50" s="12">
        <v>300755840</v>
      </c>
      <c r="AK50" s="12">
        <v>208436166</v>
      </c>
      <c r="AL50" s="12"/>
    </row>
    <row r="51" spans="1:38" s="13" customFormat="1" ht="12.75">
      <c r="A51" s="29" t="s">
        <v>97</v>
      </c>
      <c r="B51" s="63" t="s">
        <v>173</v>
      </c>
      <c r="C51" s="39" t="s">
        <v>174</v>
      </c>
      <c r="D51" s="80">
        <v>195784152</v>
      </c>
      <c r="E51" s="81">
        <v>68046266</v>
      </c>
      <c r="F51" s="82">
        <f t="shared" si="17"/>
        <v>263830418</v>
      </c>
      <c r="G51" s="80">
        <v>252924152</v>
      </c>
      <c r="H51" s="81">
        <v>71753155</v>
      </c>
      <c r="I51" s="83">
        <f t="shared" si="18"/>
        <v>324677307</v>
      </c>
      <c r="J51" s="80">
        <v>58186395</v>
      </c>
      <c r="K51" s="81">
        <v>4768364</v>
      </c>
      <c r="L51" s="81">
        <f t="shared" si="19"/>
        <v>62954759</v>
      </c>
      <c r="M51" s="40">
        <f t="shared" si="20"/>
        <v>0.23861827410666497</v>
      </c>
      <c r="N51" s="108">
        <v>36904848</v>
      </c>
      <c r="O51" s="109">
        <v>7258150</v>
      </c>
      <c r="P51" s="110">
        <f t="shared" si="21"/>
        <v>44162998</v>
      </c>
      <c r="Q51" s="40">
        <f t="shared" si="22"/>
        <v>0.16739160834744993</v>
      </c>
      <c r="R51" s="108">
        <v>29847434</v>
      </c>
      <c r="S51" s="110">
        <v>21892411</v>
      </c>
      <c r="T51" s="110">
        <f t="shared" si="23"/>
        <v>51739845</v>
      </c>
      <c r="U51" s="40">
        <f t="shared" si="24"/>
        <v>0.15935774963169816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124938677</v>
      </c>
      <c r="AA51" s="81">
        <f t="shared" si="28"/>
        <v>33918925</v>
      </c>
      <c r="AB51" s="81">
        <f t="shared" si="29"/>
        <v>158857602</v>
      </c>
      <c r="AC51" s="40">
        <f t="shared" si="30"/>
        <v>0.4892784268412082</v>
      </c>
      <c r="AD51" s="80">
        <v>26536295</v>
      </c>
      <c r="AE51" s="81">
        <v>3785204</v>
      </c>
      <c r="AF51" s="81">
        <f t="shared" si="31"/>
        <v>30321499</v>
      </c>
      <c r="AG51" s="40">
        <f t="shared" si="32"/>
        <v>0.2115143495883591</v>
      </c>
      <c r="AH51" s="40">
        <f t="shared" si="33"/>
        <v>0.7063749058052835</v>
      </c>
      <c r="AI51" s="12">
        <v>213530411</v>
      </c>
      <c r="AJ51" s="12">
        <v>213530411</v>
      </c>
      <c r="AK51" s="12">
        <v>45164746</v>
      </c>
      <c r="AL51" s="12"/>
    </row>
    <row r="52" spans="1:38" s="13" customFormat="1" ht="12.75">
      <c r="A52" s="29" t="s">
        <v>97</v>
      </c>
      <c r="B52" s="63" t="s">
        <v>175</v>
      </c>
      <c r="C52" s="39" t="s">
        <v>176</v>
      </c>
      <c r="D52" s="80">
        <v>922706572</v>
      </c>
      <c r="E52" s="81">
        <v>232957956</v>
      </c>
      <c r="F52" s="82">
        <f t="shared" si="17"/>
        <v>1155664528</v>
      </c>
      <c r="G52" s="80">
        <v>16902877</v>
      </c>
      <c r="H52" s="81">
        <v>29076847</v>
      </c>
      <c r="I52" s="83">
        <f t="shared" si="18"/>
        <v>45979724</v>
      </c>
      <c r="J52" s="80">
        <v>258110785</v>
      </c>
      <c r="K52" s="81">
        <v>20244799</v>
      </c>
      <c r="L52" s="81">
        <f t="shared" si="19"/>
        <v>278355584</v>
      </c>
      <c r="M52" s="40">
        <f t="shared" si="20"/>
        <v>0.24086192597926653</v>
      </c>
      <c r="N52" s="108">
        <v>201210947</v>
      </c>
      <c r="O52" s="109">
        <v>64325870</v>
      </c>
      <c r="P52" s="110">
        <f t="shared" si="21"/>
        <v>265536817</v>
      </c>
      <c r="Q52" s="40">
        <f t="shared" si="22"/>
        <v>0.229769808250098</v>
      </c>
      <c r="R52" s="108">
        <v>162136971</v>
      </c>
      <c r="S52" s="110">
        <v>36691090</v>
      </c>
      <c r="T52" s="110">
        <f t="shared" si="23"/>
        <v>198828061</v>
      </c>
      <c r="U52" s="40">
        <f t="shared" si="24"/>
        <v>4.324255208665455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621458703</v>
      </c>
      <c r="AA52" s="81">
        <f t="shared" si="28"/>
        <v>121261759</v>
      </c>
      <c r="AB52" s="81">
        <f t="shared" si="29"/>
        <v>742720462</v>
      </c>
      <c r="AC52" s="40">
        <f t="shared" si="30"/>
        <v>16.153217057153277</v>
      </c>
      <c r="AD52" s="80">
        <v>121144993</v>
      </c>
      <c r="AE52" s="81">
        <v>32620935</v>
      </c>
      <c r="AF52" s="81">
        <f t="shared" si="31"/>
        <v>153765928</v>
      </c>
      <c r="AG52" s="40">
        <f t="shared" si="32"/>
        <v>0.4747843959146678</v>
      </c>
      <c r="AH52" s="40">
        <f t="shared" si="33"/>
        <v>0.2930566841829876</v>
      </c>
      <c r="AI52" s="12">
        <v>739482914</v>
      </c>
      <c r="AJ52" s="12">
        <v>1161685316</v>
      </c>
      <c r="AK52" s="12">
        <v>551550061</v>
      </c>
      <c r="AL52" s="12"/>
    </row>
    <row r="53" spans="1:38" s="13" customFormat="1" ht="12.75">
      <c r="A53" s="29" t="s">
        <v>116</v>
      </c>
      <c r="B53" s="63" t="s">
        <v>177</v>
      </c>
      <c r="C53" s="39" t="s">
        <v>178</v>
      </c>
      <c r="D53" s="80">
        <v>1656030699</v>
      </c>
      <c r="E53" s="81">
        <v>815563723</v>
      </c>
      <c r="F53" s="82">
        <f t="shared" si="17"/>
        <v>2471594422</v>
      </c>
      <c r="G53" s="80">
        <v>1835004687</v>
      </c>
      <c r="H53" s="81">
        <v>941897575</v>
      </c>
      <c r="I53" s="83">
        <f t="shared" si="18"/>
        <v>2776902262</v>
      </c>
      <c r="J53" s="80">
        <v>489981113</v>
      </c>
      <c r="K53" s="81">
        <v>167668277</v>
      </c>
      <c r="L53" s="81">
        <f t="shared" si="19"/>
        <v>657649390</v>
      </c>
      <c r="M53" s="40">
        <f t="shared" si="20"/>
        <v>0.2660830531685024</v>
      </c>
      <c r="N53" s="108">
        <v>557167644</v>
      </c>
      <c r="O53" s="109">
        <v>240456990</v>
      </c>
      <c r="P53" s="110">
        <f t="shared" si="21"/>
        <v>797624634</v>
      </c>
      <c r="Q53" s="40">
        <f t="shared" si="22"/>
        <v>0.3227166346145767</v>
      </c>
      <c r="R53" s="108">
        <v>422838177</v>
      </c>
      <c r="S53" s="110">
        <v>46824529</v>
      </c>
      <c r="T53" s="110">
        <f t="shared" si="23"/>
        <v>469662706</v>
      </c>
      <c r="U53" s="40">
        <f t="shared" si="24"/>
        <v>0.16913188210727165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1469986934</v>
      </c>
      <c r="AA53" s="81">
        <f t="shared" si="28"/>
        <v>454949796</v>
      </c>
      <c r="AB53" s="81">
        <f t="shared" si="29"/>
        <v>1924936730</v>
      </c>
      <c r="AC53" s="40">
        <f t="shared" si="30"/>
        <v>0.6931957081606497</v>
      </c>
      <c r="AD53" s="80">
        <v>432185267</v>
      </c>
      <c r="AE53" s="81">
        <v>105533957</v>
      </c>
      <c r="AF53" s="81">
        <f t="shared" si="31"/>
        <v>537719224</v>
      </c>
      <c r="AG53" s="40">
        <f t="shared" si="32"/>
        <v>0.5812056209010451</v>
      </c>
      <c r="AH53" s="40">
        <f t="shared" si="33"/>
        <v>-0.12656515698609283</v>
      </c>
      <c r="AI53" s="12">
        <v>2194018771</v>
      </c>
      <c r="AJ53" s="12">
        <v>2968159209</v>
      </c>
      <c r="AK53" s="12">
        <v>1725110816</v>
      </c>
      <c r="AL53" s="12"/>
    </row>
    <row r="54" spans="1:38" s="59" customFormat="1" ht="12.75">
      <c r="A54" s="64"/>
      <c r="B54" s="65" t="s">
        <v>179</v>
      </c>
      <c r="C54" s="32"/>
      <c r="D54" s="84">
        <f>SUM(D48:D53)</f>
        <v>3267951029</v>
      </c>
      <c r="E54" s="85">
        <f>SUM(E48:E53)</f>
        <v>1204143772</v>
      </c>
      <c r="F54" s="86">
        <f t="shared" si="17"/>
        <v>4472094801</v>
      </c>
      <c r="G54" s="84">
        <f>SUM(G48:G53)</f>
        <v>2647362073</v>
      </c>
      <c r="H54" s="85">
        <f>SUM(H48:H53)</f>
        <v>1124434577</v>
      </c>
      <c r="I54" s="86">
        <f t="shared" si="18"/>
        <v>3771796650</v>
      </c>
      <c r="J54" s="84">
        <f>SUM(J48:J53)</f>
        <v>1036645169</v>
      </c>
      <c r="K54" s="85">
        <f>SUM(K48:K53)</f>
        <v>219983437</v>
      </c>
      <c r="L54" s="85">
        <f t="shared" si="19"/>
        <v>1256628606</v>
      </c>
      <c r="M54" s="44">
        <f t="shared" si="20"/>
        <v>0.2809932843371314</v>
      </c>
      <c r="N54" s="114">
        <f>SUM(N48:N53)</f>
        <v>970020573</v>
      </c>
      <c r="O54" s="115">
        <f>SUM(O48:O53)</f>
        <v>330264402</v>
      </c>
      <c r="P54" s="116">
        <f t="shared" si="21"/>
        <v>1300284975</v>
      </c>
      <c r="Q54" s="44">
        <f t="shared" si="22"/>
        <v>0.2907552350431491</v>
      </c>
      <c r="R54" s="114">
        <f>SUM(R48:R53)</f>
        <v>758912849</v>
      </c>
      <c r="S54" s="116">
        <f>SUM(S48:S53)</f>
        <v>137346744</v>
      </c>
      <c r="T54" s="116">
        <f t="shared" si="23"/>
        <v>896259593</v>
      </c>
      <c r="U54" s="44">
        <f t="shared" si="24"/>
        <v>0.237621398014657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2765578591</v>
      </c>
      <c r="AA54" s="85">
        <f t="shared" si="28"/>
        <v>687594583</v>
      </c>
      <c r="AB54" s="85">
        <f t="shared" si="29"/>
        <v>3453173174</v>
      </c>
      <c r="AC54" s="44">
        <f t="shared" si="30"/>
        <v>0.9155247470724595</v>
      </c>
      <c r="AD54" s="84">
        <f>SUM(AD48:AD53)</f>
        <v>742979691</v>
      </c>
      <c r="AE54" s="85">
        <f>SUM(AE48:AE53)</f>
        <v>163823140</v>
      </c>
      <c r="AF54" s="85">
        <f t="shared" si="31"/>
        <v>906802831</v>
      </c>
      <c r="AG54" s="44">
        <f t="shared" si="32"/>
        <v>0.5973302282450633</v>
      </c>
      <c r="AH54" s="44">
        <f t="shared" si="33"/>
        <v>-0.011626825192388446</v>
      </c>
      <c r="AI54" s="66">
        <f>SUM(AI48:AI53)</f>
        <v>3781566874</v>
      </c>
      <c r="AJ54" s="66">
        <f>SUM(AJ48:AJ53)</f>
        <v>5084967198</v>
      </c>
      <c r="AK54" s="66">
        <f>SUM(AK48:AK53)</f>
        <v>3037404617</v>
      </c>
      <c r="AL54" s="66"/>
    </row>
    <row r="55" spans="1:38" s="13" customFormat="1" ht="12.75">
      <c r="A55" s="29" t="s">
        <v>97</v>
      </c>
      <c r="B55" s="63" t="s">
        <v>180</v>
      </c>
      <c r="C55" s="39" t="s">
        <v>181</v>
      </c>
      <c r="D55" s="80">
        <v>361490096</v>
      </c>
      <c r="E55" s="81">
        <v>143792500</v>
      </c>
      <c r="F55" s="82">
        <f t="shared" si="17"/>
        <v>505282596</v>
      </c>
      <c r="G55" s="80">
        <v>366038656</v>
      </c>
      <c r="H55" s="81">
        <v>123692263</v>
      </c>
      <c r="I55" s="82">
        <f t="shared" si="18"/>
        <v>489730919</v>
      </c>
      <c r="J55" s="80">
        <v>108685684</v>
      </c>
      <c r="K55" s="94">
        <v>22183061</v>
      </c>
      <c r="L55" s="81">
        <f t="shared" si="19"/>
        <v>130868745</v>
      </c>
      <c r="M55" s="40">
        <f t="shared" si="20"/>
        <v>0.25900109371667335</v>
      </c>
      <c r="N55" s="108">
        <v>84062096</v>
      </c>
      <c r="O55" s="109">
        <v>19897783</v>
      </c>
      <c r="P55" s="110">
        <f t="shared" si="21"/>
        <v>103959879</v>
      </c>
      <c r="Q55" s="40">
        <f t="shared" si="22"/>
        <v>0.20574601188124042</v>
      </c>
      <c r="R55" s="108">
        <v>63079593</v>
      </c>
      <c r="S55" s="110">
        <v>11172621</v>
      </c>
      <c r="T55" s="110">
        <f t="shared" si="23"/>
        <v>74252214</v>
      </c>
      <c r="U55" s="40">
        <f t="shared" si="24"/>
        <v>0.15161839107814223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255827373</v>
      </c>
      <c r="AA55" s="81">
        <f t="shared" si="28"/>
        <v>53253465</v>
      </c>
      <c r="AB55" s="81">
        <f t="shared" si="29"/>
        <v>309080838</v>
      </c>
      <c r="AC55" s="40">
        <f t="shared" si="30"/>
        <v>0.6311237988222671</v>
      </c>
      <c r="AD55" s="80">
        <v>59207855</v>
      </c>
      <c r="AE55" s="81">
        <v>11979260</v>
      </c>
      <c r="AF55" s="81">
        <f t="shared" si="31"/>
        <v>71187115</v>
      </c>
      <c r="AG55" s="40">
        <f t="shared" si="32"/>
        <v>0.5855540097890737</v>
      </c>
      <c r="AH55" s="40">
        <f t="shared" si="33"/>
        <v>0.043056935233293236</v>
      </c>
      <c r="AI55" s="12">
        <v>429412855</v>
      </c>
      <c r="AJ55" s="12">
        <v>411766235</v>
      </c>
      <c r="AK55" s="12">
        <v>241111370</v>
      </c>
      <c r="AL55" s="12"/>
    </row>
    <row r="56" spans="1:38" s="13" customFormat="1" ht="12.75">
      <c r="A56" s="29" t="s">
        <v>97</v>
      </c>
      <c r="B56" s="63" t="s">
        <v>182</v>
      </c>
      <c r="C56" s="39" t="s">
        <v>183</v>
      </c>
      <c r="D56" s="80">
        <v>268362841</v>
      </c>
      <c r="E56" s="81">
        <v>143531000</v>
      </c>
      <c r="F56" s="82">
        <f t="shared" si="17"/>
        <v>411893841</v>
      </c>
      <c r="G56" s="80">
        <v>312415659</v>
      </c>
      <c r="H56" s="81">
        <v>90789110</v>
      </c>
      <c r="I56" s="83">
        <f t="shared" si="18"/>
        <v>403204769</v>
      </c>
      <c r="J56" s="80">
        <v>28968013</v>
      </c>
      <c r="K56" s="81">
        <v>27144397</v>
      </c>
      <c r="L56" s="81">
        <f t="shared" si="19"/>
        <v>56112410</v>
      </c>
      <c r="M56" s="40">
        <f t="shared" si="20"/>
        <v>0.13623027201322002</v>
      </c>
      <c r="N56" s="108">
        <v>69007984</v>
      </c>
      <c r="O56" s="109">
        <v>25987827</v>
      </c>
      <c r="P56" s="110">
        <f t="shared" si="21"/>
        <v>94995811</v>
      </c>
      <c r="Q56" s="40">
        <f t="shared" si="22"/>
        <v>0.23063178310549198</v>
      </c>
      <c r="R56" s="108">
        <v>2663222</v>
      </c>
      <c r="S56" s="110">
        <v>9750742</v>
      </c>
      <c r="T56" s="110">
        <f t="shared" si="23"/>
        <v>12413964</v>
      </c>
      <c r="U56" s="40">
        <f t="shared" si="24"/>
        <v>0.030788237030996028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100639219</v>
      </c>
      <c r="AA56" s="81">
        <f t="shared" si="28"/>
        <v>62882966</v>
      </c>
      <c r="AB56" s="81">
        <f t="shared" si="29"/>
        <v>163522185</v>
      </c>
      <c r="AC56" s="40">
        <f t="shared" si="30"/>
        <v>0.4055561778337994</v>
      </c>
      <c r="AD56" s="80">
        <v>58372468</v>
      </c>
      <c r="AE56" s="81">
        <v>56776590</v>
      </c>
      <c r="AF56" s="81">
        <f t="shared" si="31"/>
        <v>115149058</v>
      </c>
      <c r="AG56" s="40">
        <f t="shared" si="32"/>
        <v>0.6104104742064416</v>
      </c>
      <c r="AH56" s="40">
        <f t="shared" si="33"/>
        <v>-0.8921922227101502</v>
      </c>
      <c r="AI56" s="12">
        <v>310417483</v>
      </c>
      <c r="AJ56" s="12">
        <v>310417483</v>
      </c>
      <c r="AK56" s="12">
        <v>189482083</v>
      </c>
      <c r="AL56" s="12"/>
    </row>
    <row r="57" spans="1:38" s="13" customFormat="1" ht="12.75">
      <c r="A57" s="29" t="s">
        <v>97</v>
      </c>
      <c r="B57" s="63" t="s">
        <v>184</v>
      </c>
      <c r="C57" s="39" t="s">
        <v>185</v>
      </c>
      <c r="D57" s="80">
        <v>185008218</v>
      </c>
      <c r="E57" s="81">
        <v>1897200</v>
      </c>
      <c r="F57" s="82">
        <f t="shared" si="17"/>
        <v>186905418</v>
      </c>
      <c r="G57" s="80">
        <v>297461502</v>
      </c>
      <c r="H57" s="81">
        <v>93261223</v>
      </c>
      <c r="I57" s="83">
        <f t="shared" si="18"/>
        <v>390722725</v>
      </c>
      <c r="J57" s="80">
        <v>97015934</v>
      </c>
      <c r="K57" s="81">
        <v>25181607</v>
      </c>
      <c r="L57" s="81">
        <f t="shared" si="19"/>
        <v>122197541</v>
      </c>
      <c r="M57" s="40">
        <f t="shared" si="20"/>
        <v>0.653793465741052</v>
      </c>
      <c r="N57" s="108">
        <v>65201770</v>
      </c>
      <c r="O57" s="109">
        <v>11755165</v>
      </c>
      <c r="P57" s="110">
        <f t="shared" si="21"/>
        <v>76956935</v>
      </c>
      <c r="Q57" s="40">
        <f t="shared" si="22"/>
        <v>0.4117426654801414</v>
      </c>
      <c r="R57" s="108">
        <v>67916117</v>
      </c>
      <c r="S57" s="110">
        <v>17355166</v>
      </c>
      <c r="T57" s="110">
        <f t="shared" si="23"/>
        <v>85271283</v>
      </c>
      <c r="U57" s="40">
        <f t="shared" si="24"/>
        <v>0.21823988609825548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230133821</v>
      </c>
      <c r="AA57" s="81">
        <f t="shared" si="28"/>
        <v>54291938</v>
      </c>
      <c r="AB57" s="81">
        <f t="shared" si="29"/>
        <v>284425759</v>
      </c>
      <c r="AC57" s="40">
        <f t="shared" si="30"/>
        <v>0.7279478279641912</v>
      </c>
      <c r="AD57" s="80">
        <v>58895871</v>
      </c>
      <c r="AE57" s="81">
        <v>13056487</v>
      </c>
      <c r="AF57" s="81">
        <f t="shared" si="31"/>
        <v>71952358</v>
      </c>
      <c r="AG57" s="40">
        <f t="shared" si="32"/>
        <v>0.6975113400838012</v>
      </c>
      <c r="AH57" s="40">
        <f t="shared" si="33"/>
        <v>0.185107554084607</v>
      </c>
      <c r="AI57" s="12">
        <v>262701101</v>
      </c>
      <c r="AJ57" s="12">
        <v>262701101</v>
      </c>
      <c r="AK57" s="12">
        <v>183236997</v>
      </c>
      <c r="AL57" s="12"/>
    </row>
    <row r="58" spans="1:38" s="13" customFormat="1" ht="12.75">
      <c r="A58" s="29" t="s">
        <v>97</v>
      </c>
      <c r="B58" s="63" t="s">
        <v>186</v>
      </c>
      <c r="C58" s="39" t="s">
        <v>187</v>
      </c>
      <c r="D58" s="80">
        <v>0</v>
      </c>
      <c r="E58" s="81">
        <v>58807450</v>
      </c>
      <c r="F58" s="82">
        <f t="shared" si="17"/>
        <v>58807450</v>
      </c>
      <c r="G58" s="80">
        <v>0</v>
      </c>
      <c r="H58" s="81">
        <v>58807450</v>
      </c>
      <c r="I58" s="82">
        <f t="shared" si="18"/>
        <v>58807450</v>
      </c>
      <c r="J58" s="80">
        <v>55158930</v>
      </c>
      <c r="K58" s="94">
        <v>25629902</v>
      </c>
      <c r="L58" s="81">
        <f t="shared" si="19"/>
        <v>80788832</v>
      </c>
      <c r="M58" s="40">
        <f t="shared" si="20"/>
        <v>1.3737856683124332</v>
      </c>
      <c r="N58" s="108">
        <v>17276334</v>
      </c>
      <c r="O58" s="109">
        <v>5697099</v>
      </c>
      <c r="P58" s="110">
        <f t="shared" si="21"/>
        <v>22973433</v>
      </c>
      <c r="Q58" s="40">
        <f t="shared" si="22"/>
        <v>0.3906551465843188</v>
      </c>
      <c r="R58" s="108">
        <v>28000569</v>
      </c>
      <c r="S58" s="110">
        <v>10401572</v>
      </c>
      <c r="T58" s="110">
        <f t="shared" si="23"/>
        <v>38402141</v>
      </c>
      <c r="U58" s="40">
        <f t="shared" si="24"/>
        <v>0.6530148986225385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100435833</v>
      </c>
      <c r="AA58" s="81">
        <f t="shared" si="28"/>
        <v>41728573</v>
      </c>
      <c r="AB58" s="81">
        <f t="shared" si="29"/>
        <v>142164406</v>
      </c>
      <c r="AC58" s="40">
        <f t="shared" si="30"/>
        <v>2.4174557135192907</v>
      </c>
      <c r="AD58" s="80">
        <v>23515059</v>
      </c>
      <c r="AE58" s="81">
        <v>4601115</v>
      </c>
      <c r="AF58" s="81">
        <f t="shared" si="31"/>
        <v>28116174</v>
      </c>
      <c r="AG58" s="40">
        <f t="shared" si="32"/>
        <v>0.8846982119096688</v>
      </c>
      <c r="AH58" s="40">
        <f t="shared" si="33"/>
        <v>0.36583807597719376</v>
      </c>
      <c r="AI58" s="12">
        <v>127620510</v>
      </c>
      <c r="AJ58" s="12">
        <v>127620510</v>
      </c>
      <c r="AK58" s="12">
        <v>112905637</v>
      </c>
      <c r="AL58" s="12"/>
    </row>
    <row r="59" spans="1:38" s="13" customFormat="1" ht="12.75">
      <c r="A59" s="29" t="s">
        <v>116</v>
      </c>
      <c r="B59" s="63" t="s">
        <v>188</v>
      </c>
      <c r="C59" s="39" t="s">
        <v>189</v>
      </c>
      <c r="D59" s="80">
        <v>1208521942</v>
      </c>
      <c r="E59" s="81">
        <v>0</v>
      </c>
      <c r="F59" s="82">
        <f t="shared" si="17"/>
        <v>1208521942</v>
      </c>
      <c r="G59" s="80">
        <v>1011515148</v>
      </c>
      <c r="H59" s="81">
        <v>576725400</v>
      </c>
      <c r="I59" s="82">
        <f t="shared" si="18"/>
        <v>1588240548</v>
      </c>
      <c r="J59" s="80">
        <v>268584530</v>
      </c>
      <c r="K59" s="94">
        <v>84903781</v>
      </c>
      <c r="L59" s="81">
        <f t="shared" si="19"/>
        <v>353488311</v>
      </c>
      <c r="M59" s="40">
        <f t="shared" si="20"/>
        <v>0.29249639474067574</v>
      </c>
      <c r="N59" s="108">
        <v>294746653</v>
      </c>
      <c r="O59" s="109">
        <v>92625100</v>
      </c>
      <c r="P59" s="110">
        <f t="shared" si="21"/>
        <v>387371753</v>
      </c>
      <c r="Q59" s="40">
        <f t="shared" si="22"/>
        <v>0.32053348767415263</v>
      </c>
      <c r="R59" s="108">
        <v>136101110</v>
      </c>
      <c r="S59" s="110">
        <v>50515541</v>
      </c>
      <c r="T59" s="110">
        <f t="shared" si="23"/>
        <v>186616651</v>
      </c>
      <c r="U59" s="40">
        <f t="shared" si="24"/>
        <v>0.11749898416521223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699432293</v>
      </c>
      <c r="AA59" s="81">
        <f t="shared" si="28"/>
        <v>228044422</v>
      </c>
      <c r="AB59" s="81">
        <f t="shared" si="29"/>
        <v>927476715</v>
      </c>
      <c r="AC59" s="40">
        <f t="shared" si="30"/>
        <v>0.5839648887997034</v>
      </c>
      <c r="AD59" s="80">
        <v>238039242</v>
      </c>
      <c r="AE59" s="81">
        <v>112843287</v>
      </c>
      <c r="AF59" s="81">
        <f t="shared" si="31"/>
        <v>350882529</v>
      </c>
      <c r="AG59" s="40">
        <f t="shared" si="32"/>
        <v>0.5465314125891304</v>
      </c>
      <c r="AH59" s="40">
        <f t="shared" si="33"/>
        <v>-0.4681506328290287</v>
      </c>
      <c r="AI59" s="12">
        <v>1476075573</v>
      </c>
      <c r="AJ59" s="12">
        <v>1476075573</v>
      </c>
      <c r="AK59" s="12">
        <v>806721668</v>
      </c>
      <c r="AL59" s="12"/>
    </row>
    <row r="60" spans="1:38" s="59" customFormat="1" ht="12.75">
      <c r="A60" s="64"/>
      <c r="B60" s="65" t="s">
        <v>190</v>
      </c>
      <c r="C60" s="32"/>
      <c r="D60" s="84">
        <f>SUM(D55:D59)</f>
        <v>2023383097</v>
      </c>
      <c r="E60" s="85">
        <f>SUM(E55:E59)</f>
        <v>348028150</v>
      </c>
      <c r="F60" s="86">
        <f t="shared" si="17"/>
        <v>2371411247</v>
      </c>
      <c r="G60" s="84">
        <f>SUM(G55:G59)</f>
        <v>1987430965</v>
      </c>
      <c r="H60" s="85">
        <f>SUM(H55:H59)</f>
        <v>943275446</v>
      </c>
      <c r="I60" s="93">
        <f t="shared" si="18"/>
        <v>2930706411</v>
      </c>
      <c r="J60" s="84">
        <f>SUM(J55:J59)</f>
        <v>558413091</v>
      </c>
      <c r="K60" s="95">
        <f>SUM(K55:K59)</f>
        <v>185042748</v>
      </c>
      <c r="L60" s="85">
        <f t="shared" si="19"/>
        <v>743455839</v>
      </c>
      <c r="M60" s="44">
        <f t="shared" si="20"/>
        <v>0.3135077646024169</v>
      </c>
      <c r="N60" s="114">
        <f>SUM(N55:N59)</f>
        <v>530294837</v>
      </c>
      <c r="O60" s="115">
        <f>SUM(O55:O59)</f>
        <v>155962974</v>
      </c>
      <c r="P60" s="116">
        <f t="shared" si="21"/>
        <v>686257811</v>
      </c>
      <c r="Q60" s="44">
        <f t="shared" si="22"/>
        <v>0.2893879380340141</v>
      </c>
      <c r="R60" s="114">
        <f>SUM(R55:R59)</f>
        <v>297760611</v>
      </c>
      <c r="S60" s="116">
        <f>SUM(S55:S59)</f>
        <v>99195642</v>
      </c>
      <c r="T60" s="116">
        <f t="shared" si="23"/>
        <v>396956253</v>
      </c>
      <c r="U60" s="44">
        <f t="shared" si="24"/>
        <v>0.13544729404149108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1386468539</v>
      </c>
      <c r="AA60" s="85">
        <f t="shared" si="28"/>
        <v>440201364</v>
      </c>
      <c r="AB60" s="85">
        <f t="shared" si="29"/>
        <v>1826669903</v>
      </c>
      <c r="AC60" s="44">
        <f t="shared" si="30"/>
        <v>0.6232865551267257</v>
      </c>
      <c r="AD60" s="84">
        <f>SUM(AD55:AD59)</f>
        <v>438030495</v>
      </c>
      <c r="AE60" s="85">
        <f>SUM(AE55:AE59)</f>
        <v>199256739</v>
      </c>
      <c r="AF60" s="85">
        <f t="shared" si="31"/>
        <v>637287234</v>
      </c>
      <c r="AG60" s="44">
        <f t="shared" si="32"/>
        <v>0.5923932119777341</v>
      </c>
      <c r="AH60" s="44">
        <f t="shared" si="33"/>
        <v>-0.3771156366832228</v>
      </c>
      <c r="AI60" s="66">
        <f>SUM(AI55:AI59)</f>
        <v>2606227522</v>
      </c>
      <c r="AJ60" s="66">
        <f>SUM(AJ55:AJ59)</f>
        <v>2588580902</v>
      </c>
      <c r="AK60" s="66">
        <f>SUM(AK55:AK59)</f>
        <v>1533457755</v>
      </c>
      <c r="AL60" s="66"/>
    </row>
    <row r="61" spans="1:38" s="59" customFormat="1" ht="12.75">
      <c r="A61" s="64"/>
      <c r="B61" s="65" t="s">
        <v>191</v>
      </c>
      <c r="C61" s="32"/>
      <c r="D61" s="84">
        <f>SUM(D9:D10,D12:D21,D23:D30,D32:D40,D42:D46,D48:D53,D55:D59)</f>
        <v>27008021860</v>
      </c>
      <c r="E61" s="85">
        <f>SUM(E9:E10,E12:E21,E23:E30,E32:E40,E42:E46,E48:E53,E55:E59)</f>
        <v>5701779659</v>
      </c>
      <c r="F61" s="86">
        <f t="shared" si="17"/>
        <v>32709801519</v>
      </c>
      <c r="G61" s="84">
        <f>SUM(G9:G10,G12:G21,G23:G30,G32:G40,G42:G46,G48:G53,G55:G59)</f>
        <v>27567323519</v>
      </c>
      <c r="H61" s="85">
        <f>SUM(H9:H10,H12:H21,H23:H30,H32:H40,H42:H46,H48:H53,H55:H59)</f>
        <v>7136245432</v>
      </c>
      <c r="I61" s="93">
        <f t="shared" si="18"/>
        <v>34703568951</v>
      </c>
      <c r="J61" s="84">
        <f>SUM(J9:J10,J12:J21,J23:J30,J32:J40,J42:J46,J48:J53,J55:J59)</f>
        <v>7597391916</v>
      </c>
      <c r="K61" s="95">
        <f>SUM(K9:K10,K12:K21,K23:K30,K32:K40,K42:K46,K48:K53,K55:K59)</f>
        <v>818612771</v>
      </c>
      <c r="L61" s="85">
        <f t="shared" si="19"/>
        <v>8416004687</v>
      </c>
      <c r="M61" s="44">
        <f t="shared" si="20"/>
        <v>0.25729305272951386</v>
      </c>
      <c r="N61" s="114">
        <f>SUM(N9:N10,N12:N21,N23:N30,N32:N40,N42:N46,N48:N53,N55:N59)</f>
        <v>6723485886</v>
      </c>
      <c r="O61" s="115">
        <f>SUM(O9:O10,O12:O21,O23:O30,O32:O40,O42:O46,O48:O53,O55:O59)</f>
        <v>1413126137</v>
      </c>
      <c r="P61" s="116">
        <f t="shared" si="21"/>
        <v>8136612023</v>
      </c>
      <c r="Q61" s="44">
        <f t="shared" si="22"/>
        <v>0.24875149481643052</v>
      </c>
      <c r="R61" s="114">
        <f>SUM(R9:R10,R12:R21,R23:R30,R32:R40,R42:R46,R48:R53,R55:R59)</f>
        <v>7091767424</v>
      </c>
      <c r="S61" s="116">
        <f>SUM(S9:S10,S12:S21,S23:S30,S32:S40,S42:S46,S48:S53,S55:S59)</f>
        <v>1216814922</v>
      </c>
      <c r="T61" s="116">
        <f t="shared" si="23"/>
        <v>8308582346</v>
      </c>
      <c r="U61" s="44">
        <f t="shared" si="24"/>
        <v>0.23941578912910583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21412645226</v>
      </c>
      <c r="AA61" s="85">
        <f t="shared" si="28"/>
        <v>3448553830</v>
      </c>
      <c r="AB61" s="85">
        <f t="shared" si="29"/>
        <v>24861199056</v>
      </c>
      <c r="AC61" s="44">
        <f t="shared" si="30"/>
        <v>0.7163873862974434</v>
      </c>
      <c r="AD61" s="84">
        <f>SUM(AD9:AD10,AD12:AD21,AD23:AD30,AD32:AD40,AD42:AD46,AD48:AD53,AD55:AD59)</f>
        <v>5725437488</v>
      </c>
      <c r="AE61" s="85">
        <f>SUM(AE9:AE10,AE12:AE21,AE23:AE30,AE32:AE40,AE42:AE46,AE48:AE53,AE55:AE59)</f>
        <v>1008366599</v>
      </c>
      <c r="AF61" s="85">
        <f t="shared" si="31"/>
        <v>6733804087</v>
      </c>
      <c r="AG61" s="44">
        <f t="shared" si="32"/>
        <v>0.6354436650418576</v>
      </c>
      <c r="AH61" s="44">
        <f t="shared" si="33"/>
        <v>0.2338616090777279</v>
      </c>
      <c r="AI61" s="66">
        <f>SUM(AI9:AI10,AI12:AI21,AI23:AI30,AI32:AI40,AI42:AI46,AI48:AI53,AI55:AI59)</f>
        <v>31452896932</v>
      </c>
      <c r="AJ61" s="66">
        <f>SUM(AJ9:AJ10,AJ12:AJ21,AJ23:AJ30,AJ32:AJ40,AJ42:AJ46,AJ48:AJ53,AJ55:AJ59)</f>
        <v>34377598100</v>
      </c>
      <c r="AK61" s="66">
        <f>SUM(AK9:AK10,AK12:AK21,AK23:AK30,AK32:AK40,AK42:AK46,AK48:AK53,AK55:AK59)</f>
        <v>21845026932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50</v>
      </c>
      <c r="C9" s="39" t="s">
        <v>51</v>
      </c>
      <c r="D9" s="80">
        <v>6193762852</v>
      </c>
      <c r="E9" s="81">
        <v>865988708</v>
      </c>
      <c r="F9" s="82">
        <f>$D9+$E9</f>
        <v>7059751560</v>
      </c>
      <c r="G9" s="80">
        <v>6661155490</v>
      </c>
      <c r="H9" s="81">
        <v>1291817852</v>
      </c>
      <c r="I9" s="83">
        <f>$G9+$H9</f>
        <v>7952973342</v>
      </c>
      <c r="J9" s="80">
        <v>1544502314</v>
      </c>
      <c r="K9" s="81">
        <v>103122459</v>
      </c>
      <c r="L9" s="81">
        <f>$J9+$K9</f>
        <v>1647624773</v>
      </c>
      <c r="M9" s="40">
        <f>IF($F9=0,0,$L9/$F9)</f>
        <v>0.23338282643475913</v>
      </c>
      <c r="N9" s="108">
        <v>1431779881</v>
      </c>
      <c r="O9" s="109">
        <v>186989717</v>
      </c>
      <c r="P9" s="110">
        <f>$N9+$O9</f>
        <v>1618769598</v>
      </c>
      <c r="Q9" s="40">
        <f>IF($F9=0,0,$P9/$F9)</f>
        <v>0.2292955473350963</v>
      </c>
      <c r="R9" s="108">
        <v>1299408162</v>
      </c>
      <c r="S9" s="110">
        <v>241048727</v>
      </c>
      <c r="T9" s="110">
        <f>$R9+$S9</f>
        <v>1540456889</v>
      </c>
      <c r="U9" s="40">
        <f>IF($I9=0,0,$T9/$I9)</f>
        <v>0.193695718916192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4275690357</v>
      </c>
      <c r="AA9" s="81">
        <f>$K9+$O9+$S9</f>
        <v>531160903</v>
      </c>
      <c r="AB9" s="81">
        <f>$Z9+$AA9</f>
        <v>4806851260</v>
      </c>
      <c r="AC9" s="40">
        <f>IF($I9=0,0,$AB9/$I9)</f>
        <v>0.604409326335197</v>
      </c>
      <c r="AD9" s="80">
        <v>1107366781</v>
      </c>
      <c r="AE9" s="81">
        <v>142013571</v>
      </c>
      <c r="AF9" s="81">
        <f>$AD9+$AE9</f>
        <v>1249380352</v>
      </c>
      <c r="AG9" s="40">
        <f>IF($AJ9=0,0,$AK9/$AJ9)</f>
        <v>0.5902103234480921</v>
      </c>
      <c r="AH9" s="40">
        <f>IF($AF9=0,0,(($T9/$AF9)-1))</f>
        <v>0.23297672044709739</v>
      </c>
      <c r="AI9" s="12">
        <v>5641982669</v>
      </c>
      <c r="AJ9" s="12">
        <v>6551095622</v>
      </c>
      <c r="AK9" s="12">
        <v>3866524266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6193762852</v>
      </c>
      <c r="E10" s="85">
        <f>E9</f>
        <v>865988708</v>
      </c>
      <c r="F10" s="93">
        <f aca="true" t="shared" si="0" ref="F10:F38">$D10+$E10</f>
        <v>7059751560</v>
      </c>
      <c r="G10" s="84">
        <f>G9</f>
        <v>6661155490</v>
      </c>
      <c r="H10" s="85">
        <f>H9</f>
        <v>1291817852</v>
      </c>
      <c r="I10" s="86">
        <f aca="true" t="shared" si="1" ref="I10:I38">$G10+$H10</f>
        <v>7952973342</v>
      </c>
      <c r="J10" s="84">
        <f>J9</f>
        <v>1544502314</v>
      </c>
      <c r="K10" s="85">
        <f>K9</f>
        <v>103122459</v>
      </c>
      <c r="L10" s="85">
        <f aca="true" t="shared" si="2" ref="L10:L38">$J10+$K10</f>
        <v>1647624773</v>
      </c>
      <c r="M10" s="44">
        <f aca="true" t="shared" si="3" ref="M10:M38">IF($F10=0,0,$L10/$F10)</f>
        <v>0.23338282643475913</v>
      </c>
      <c r="N10" s="114">
        <f>N9</f>
        <v>1431779881</v>
      </c>
      <c r="O10" s="115">
        <f>O9</f>
        <v>186989717</v>
      </c>
      <c r="P10" s="116">
        <f aca="true" t="shared" si="4" ref="P10:P38">$N10+$O10</f>
        <v>1618769598</v>
      </c>
      <c r="Q10" s="44">
        <f aca="true" t="shared" si="5" ref="Q10:Q38">IF($F10=0,0,$P10/$F10)</f>
        <v>0.2292955473350963</v>
      </c>
      <c r="R10" s="114">
        <f>R9</f>
        <v>1299408162</v>
      </c>
      <c r="S10" s="116">
        <f>S9</f>
        <v>241048727</v>
      </c>
      <c r="T10" s="116">
        <f aca="true" t="shared" si="6" ref="T10:T38">$R10+$S10</f>
        <v>1540456889</v>
      </c>
      <c r="U10" s="44">
        <f aca="true" t="shared" si="7" ref="U10:U38">IF($I10=0,0,$T10/$I10)</f>
        <v>0.193695718916192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$J10+$N10+$R10</f>
        <v>4275690357</v>
      </c>
      <c r="AA10" s="85">
        <f aca="true" t="shared" si="11" ref="AA10:AA38">$K10+$O10+$S10</f>
        <v>531160903</v>
      </c>
      <c r="AB10" s="85">
        <f aca="true" t="shared" si="12" ref="AB10:AB38">$Z10+$AA10</f>
        <v>4806851260</v>
      </c>
      <c r="AC10" s="44">
        <f aca="true" t="shared" si="13" ref="AC10:AC38">IF($I10=0,0,$AB10/$I10)</f>
        <v>0.604409326335197</v>
      </c>
      <c r="AD10" s="84">
        <f>AD9</f>
        <v>1107366781</v>
      </c>
      <c r="AE10" s="85">
        <f>AE9</f>
        <v>142013571</v>
      </c>
      <c r="AF10" s="85">
        <f aca="true" t="shared" si="14" ref="AF10:AF38">$AD10+$AE10</f>
        <v>1249380352</v>
      </c>
      <c r="AG10" s="44">
        <f aca="true" t="shared" si="15" ref="AG10:AG38">IF($AJ10=0,0,$AK10/$AJ10)</f>
        <v>0.5902103234480921</v>
      </c>
      <c r="AH10" s="44">
        <f aca="true" t="shared" si="16" ref="AH10:AH38">IF($AF10=0,0,(($T10/$AF10)-1))</f>
        <v>0.23297672044709739</v>
      </c>
      <c r="AI10" s="66">
        <f>AI9</f>
        <v>5641982669</v>
      </c>
      <c r="AJ10" s="66">
        <f>AJ9</f>
        <v>6551095622</v>
      </c>
      <c r="AK10" s="66">
        <f>AK9</f>
        <v>3866524266</v>
      </c>
      <c r="AL10" s="66"/>
    </row>
    <row r="11" spans="1:38" s="13" customFormat="1" ht="12.75">
      <c r="A11" s="29" t="s">
        <v>97</v>
      </c>
      <c r="B11" s="63" t="s">
        <v>192</v>
      </c>
      <c r="C11" s="39" t="s">
        <v>193</v>
      </c>
      <c r="D11" s="80">
        <v>150916000</v>
      </c>
      <c r="E11" s="81">
        <v>44812314</v>
      </c>
      <c r="F11" s="82">
        <f t="shared" si="0"/>
        <v>195728314</v>
      </c>
      <c r="G11" s="80">
        <v>108610000</v>
      </c>
      <c r="H11" s="81">
        <v>45294000</v>
      </c>
      <c r="I11" s="83">
        <f t="shared" si="1"/>
        <v>153904000</v>
      </c>
      <c r="J11" s="80">
        <v>40107286</v>
      </c>
      <c r="K11" s="81">
        <v>5990962</v>
      </c>
      <c r="L11" s="81">
        <f t="shared" si="2"/>
        <v>46098248</v>
      </c>
      <c r="M11" s="40">
        <f t="shared" si="3"/>
        <v>0.23552161186040768</v>
      </c>
      <c r="N11" s="108">
        <v>11150150</v>
      </c>
      <c r="O11" s="109">
        <v>6955580</v>
      </c>
      <c r="P11" s="110">
        <f t="shared" si="4"/>
        <v>18105730</v>
      </c>
      <c r="Q11" s="40">
        <f t="shared" si="5"/>
        <v>0.09250439872485694</v>
      </c>
      <c r="R11" s="108">
        <v>10575135</v>
      </c>
      <c r="S11" s="110">
        <v>1702190</v>
      </c>
      <c r="T11" s="110">
        <f t="shared" si="6"/>
        <v>12277325</v>
      </c>
      <c r="U11" s="40">
        <f t="shared" si="7"/>
        <v>0.07977261799563364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61832571</v>
      </c>
      <c r="AA11" s="81">
        <f t="shared" si="11"/>
        <v>14648732</v>
      </c>
      <c r="AB11" s="81">
        <f t="shared" si="12"/>
        <v>76481303</v>
      </c>
      <c r="AC11" s="40">
        <f t="shared" si="13"/>
        <v>0.4969416194510864</v>
      </c>
      <c r="AD11" s="80">
        <v>34640529</v>
      </c>
      <c r="AE11" s="81">
        <v>5288180</v>
      </c>
      <c r="AF11" s="81">
        <f t="shared" si="14"/>
        <v>39928709</v>
      </c>
      <c r="AG11" s="40">
        <f t="shared" si="15"/>
        <v>0.8249269373629011</v>
      </c>
      <c r="AH11" s="40">
        <f t="shared" si="16"/>
        <v>-0.6925188590495125</v>
      </c>
      <c r="AI11" s="12">
        <v>126140775</v>
      </c>
      <c r="AJ11" s="12">
        <v>154216306</v>
      </c>
      <c r="AK11" s="12">
        <v>127217185</v>
      </c>
      <c r="AL11" s="12"/>
    </row>
    <row r="12" spans="1:38" s="13" customFormat="1" ht="12.75">
      <c r="A12" s="29" t="s">
        <v>97</v>
      </c>
      <c r="B12" s="63" t="s">
        <v>194</v>
      </c>
      <c r="C12" s="39" t="s">
        <v>195</v>
      </c>
      <c r="D12" s="80">
        <v>208106027</v>
      </c>
      <c r="E12" s="81">
        <v>51271000</v>
      </c>
      <c r="F12" s="82">
        <f t="shared" si="0"/>
        <v>259377027</v>
      </c>
      <c r="G12" s="80">
        <v>208106027</v>
      </c>
      <c r="H12" s="81">
        <v>51271000</v>
      </c>
      <c r="I12" s="83">
        <f t="shared" si="1"/>
        <v>259377027</v>
      </c>
      <c r="J12" s="80">
        <v>100108053</v>
      </c>
      <c r="K12" s="81">
        <v>14933568</v>
      </c>
      <c r="L12" s="81">
        <f t="shared" si="2"/>
        <v>115041621</v>
      </c>
      <c r="M12" s="40">
        <f t="shared" si="3"/>
        <v>0.4435304943178333</v>
      </c>
      <c r="N12" s="108">
        <v>95201520</v>
      </c>
      <c r="O12" s="109">
        <v>9558616</v>
      </c>
      <c r="P12" s="110">
        <f t="shared" si="4"/>
        <v>104760136</v>
      </c>
      <c r="Q12" s="40">
        <f t="shared" si="5"/>
        <v>0.4038913438544424</v>
      </c>
      <c r="R12" s="108">
        <v>12254167</v>
      </c>
      <c r="S12" s="110">
        <v>8482198</v>
      </c>
      <c r="T12" s="110">
        <f t="shared" si="6"/>
        <v>20736365</v>
      </c>
      <c r="U12" s="40">
        <f t="shared" si="7"/>
        <v>0.07994680654582412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207563740</v>
      </c>
      <c r="AA12" s="81">
        <f t="shared" si="11"/>
        <v>32974382</v>
      </c>
      <c r="AB12" s="81">
        <f t="shared" si="12"/>
        <v>240538122</v>
      </c>
      <c r="AC12" s="40">
        <f t="shared" si="13"/>
        <v>0.9273686447180999</v>
      </c>
      <c r="AD12" s="80">
        <v>65543032</v>
      </c>
      <c r="AE12" s="81">
        <v>15590309</v>
      </c>
      <c r="AF12" s="81">
        <f t="shared" si="14"/>
        <v>81133341</v>
      </c>
      <c r="AG12" s="40">
        <f t="shared" si="15"/>
        <v>0.9495070853268923</v>
      </c>
      <c r="AH12" s="40">
        <f t="shared" si="16"/>
        <v>-0.7444162320395509</v>
      </c>
      <c r="AI12" s="12">
        <v>246377835</v>
      </c>
      <c r="AJ12" s="12">
        <v>246377835</v>
      </c>
      <c r="AK12" s="12">
        <v>233937500</v>
      </c>
      <c r="AL12" s="12"/>
    </row>
    <row r="13" spans="1:38" s="13" customFormat="1" ht="12.75">
      <c r="A13" s="29" t="s">
        <v>97</v>
      </c>
      <c r="B13" s="63" t="s">
        <v>196</v>
      </c>
      <c r="C13" s="39" t="s">
        <v>197</v>
      </c>
      <c r="D13" s="80">
        <v>161844490</v>
      </c>
      <c r="E13" s="81">
        <v>50819640</v>
      </c>
      <c r="F13" s="82">
        <f t="shared" si="0"/>
        <v>212664130</v>
      </c>
      <c r="G13" s="80">
        <v>154943410</v>
      </c>
      <c r="H13" s="81">
        <v>43197722</v>
      </c>
      <c r="I13" s="83">
        <f t="shared" si="1"/>
        <v>198141132</v>
      </c>
      <c r="J13" s="80">
        <v>41265167</v>
      </c>
      <c r="K13" s="81">
        <v>6749752</v>
      </c>
      <c r="L13" s="81">
        <f t="shared" si="2"/>
        <v>48014919</v>
      </c>
      <c r="M13" s="40">
        <f t="shared" si="3"/>
        <v>0.22577817425063643</v>
      </c>
      <c r="N13" s="108">
        <v>35240303</v>
      </c>
      <c r="O13" s="109">
        <v>9535872</v>
      </c>
      <c r="P13" s="110">
        <f t="shared" si="4"/>
        <v>44776175</v>
      </c>
      <c r="Q13" s="40">
        <f t="shared" si="5"/>
        <v>0.21054878883429942</v>
      </c>
      <c r="R13" s="108">
        <v>42298831</v>
      </c>
      <c r="S13" s="110">
        <v>3997288</v>
      </c>
      <c r="T13" s="110">
        <f t="shared" si="6"/>
        <v>46296119</v>
      </c>
      <c r="U13" s="40">
        <f t="shared" si="7"/>
        <v>0.2336522383449389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118804301</v>
      </c>
      <c r="AA13" s="81">
        <f t="shared" si="11"/>
        <v>20282912</v>
      </c>
      <c r="AB13" s="81">
        <f t="shared" si="12"/>
        <v>139087213</v>
      </c>
      <c r="AC13" s="40">
        <f t="shared" si="13"/>
        <v>0.7019603229076131</v>
      </c>
      <c r="AD13" s="80">
        <v>42291280</v>
      </c>
      <c r="AE13" s="81">
        <v>12085574</v>
      </c>
      <c r="AF13" s="81">
        <f t="shared" si="14"/>
        <v>54376854</v>
      </c>
      <c r="AG13" s="40">
        <f t="shared" si="15"/>
        <v>0.853948787078737</v>
      </c>
      <c r="AH13" s="40">
        <f t="shared" si="16"/>
        <v>-0.14860615143347577</v>
      </c>
      <c r="AI13" s="12">
        <v>157773308</v>
      </c>
      <c r="AJ13" s="12">
        <v>157773308</v>
      </c>
      <c r="AK13" s="12">
        <v>134730325</v>
      </c>
      <c r="AL13" s="12"/>
    </row>
    <row r="14" spans="1:38" s="13" customFormat="1" ht="12.75">
      <c r="A14" s="29" t="s">
        <v>97</v>
      </c>
      <c r="B14" s="63" t="s">
        <v>198</v>
      </c>
      <c r="C14" s="39" t="s">
        <v>199</v>
      </c>
      <c r="D14" s="80">
        <v>116013830</v>
      </c>
      <c r="E14" s="81">
        <v>29337800</v>
      </c>
      <c r="F14" s="82">
        <f t="shared" si="0"/>
        <v>145351630</v>
      </c>
      <c r="G14" s="80">
        <v>116013830</v>
      </c>
      <c r="H14" s="81">
        <v>29337800</v>
      </c>
      <c r="I14" s="83">
        <f t="shared" si="1"/>
        <v>145351630</v>
      </c>
      <c r="J14" s="80">
        <v>14462242</v>
      </c>
      <c r="K14" s="81">
        <v>0</v>
      </c>
      <c r="L14" s="81">
        <f t="shared" si="2"/>
        <v>14462242</v>
      </c>
      <c r="M14" s="40">
        <f t="shared" si="3"/>
        <v>0.09949831315961162</v>
      </c>
      <c r="N14" s="108">
        <v>50731992</v>
      </c>
      <c r="O14" s="109">
        <v>0</v>
      </c>
      <c r="P14" s="110">
        <f t="shared" si="4"/>
        <v>50731992</v>
      </c>
      <c r="Q14" s="40">
        <f t="shared" si="5"/>
        <v>0.34902939856952414</v>
      </c>
      <c r="R14" s="108">
        <v>11507443</v>
      </c>
      <c r="S14" s="110">
        <v>0</v>
      </c>
      <c r="T14" s="110">
        <f t="shared" si="6"/>
        <v>11507443</v>
      </c>
      <c r="U14" s="40">
        <f t="shared" si="7"/>
        <v>0.07916968664197299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76701677</v>
      </c>
      <c r="AA14" s="81">
        <f t="shared" si="11"/>
        <v>0</v>
      </c>
      <c r="AB14" s="81">
        <f t="shared" si="12"/>
        <v>76701677</v>
      </c>
      <c r="AC14" s="40">
        <f t="shared" si="13"/>
        <v>0.5276973983711087</v>
      </c>
      <c r="AD14" s="80">
        <v>12734260</v>
      </c>
      <c r="AE14" s="81">
        <v>0</v>
      </c>
      <c r="AF14" s="81">
        <f t="shared" si="14"/>
        <v>12734260</v>
      </c>
      <c r="AG14" s="40">
        <f t="shared" si="15"/>
        <v>1.3203733904841424</v>
      </c>
      <c r="AH14" s="40">
        <f t="shared" si="16"/>
        <v>-0.0963398736950557</v>
      </c>
      <c r="AI14" s="12">
        <v>100553607</v>
      </c>
      <c r="AJ14" s="12">
        <v>100553607</v>
      </c>
      <c r="AK14" s="12">
        <v>132768307</v>
      </c>
      <c r="AL14" s="12"/>
    </row>
    <row r="15" spans="1:38" s="13" customFormat="1" ht="12.75">
      <c r="A15" s="29" t="s">
        <v>116</v>
      </c>
      <c r="B15" s="63" t="s">
        <v>200</v>
      </c>
      <c r="C15" s="39" t="s">
        <v>201</v>
      </c>
      <c r="D15" s="80">
        <v>60554854</v>
      </c>
      <c r="E15" s="81">
        <v>4346000</v>
      </c>
      <c r="F15" s="82">
        <f t="shared" si="0"/>
        <v>64900854</v>
      </c>
      <c r="G15" s="80">
        <v>59913000</v>
      </c>
      <c r="H15" s="81">
        <v>1324913</v>
      </c>
      <c r="I15" s="83">
        <f t="shared" si="1"/>
        <v>61237913</v>
      </c>
      <c r="J15" s="80">
        <v>19710042</v>
      </c>
      <c r="K15" s="81">
        <v>39260</v>
      </c>
      <c r="L15" s="81">
        <f t="shared" si="2"/>
        <v>19749302</v>
      </c>
      <c r="M15" s="40">
        <f t="shared" si="3"/>
        <v>0.3042995705418607</v>
      </c>
      <c r="N15" s="108">
        <v>13259171</v>
      </c>
      <c r="O15" s="109">
        <v>33132</v>
      </c>
      <c r="P15" s="110">
        <f t="shared" si="4"/>
        <v>13292303</v>
      </c>
      <c r="Q15" s="40">
        <f t="shared" si="5"/>
        <v>0.2048093696887255</v>
      </c>
      <c r="R15" s="108">
        <v>6760691</v>
      </c>
      <c r="S15" s="110">
        <v>183770</v>
      </c>
      <c r="T15" s="110">
        <f t="shared" si="6"/>
        <v>6944461</v>
      </c>
      <c r="U15" s="40">
        <f t="shared" si="7"/>
        <v>0.11340133358235119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39729904</v>
      </c>
      <c r="AA15" s="81">
        <f t="shared" si="11"/>
        <v>256162</v>
      </c>
      <c r="AB15" s="81">
        <f t="shared" si="12"/>
        <v>39986066</v>
      </c>
      <c r="AC15" s="40">
        <f t="shared" si="13"/>
        <v>0.6529625854493114</v>
      </c>
      <c r="AD15" s="80">
        <v>7239629</v>
      </c>
      <c r="AE15" s="81">
        <v>62234</v>
      </c>
      <c r="AF15" s="81">
        <f t="shared" si="14"/>
        <v>7301863</v>
      </c>
      <c r="AG15" s="40">
        <f t="shared" si="15"/>
        <v>0.46932151225684693</v>
      </c>
      <c r="AH15" s="40">
        <f t="shared" si="16"/>
        <v>-0.04894668661956547</v>
      </c>
      <c r="AI15" s="12">
        <v>71666675</v>
      </c>
      <c r="AJ15" s="12">
        <v>79047736</v>
      </c>
      <c r="AK15" s="12">
        <v>37098803</v>
      </c>
      <c r="AL15" s="12"/>
    </row>
    <row r="16" spans="1:38" s="59" customFormat="1" ht="12.75">
      <c r="A16" s="64"/>
      <c r="B16" s="65" t="s">
        <v>202</v>
      </c>
      <c r="C16" s="32"/>
      <c r="D16" s="84">
        <f>SUM(D11:D15)</f>
        <v>697435201</v>
      </c>
      <c r="E16" s="85">
        <f>SUM(E11:E15)</f>
        <v>180586754</v>
      </c>
      <c r="F16" s="93">
        <f t="shared" si="0"/>
        <v>878021955</v>
      </c>
      <c r="G16" s="84">
        <f>SUM(G11:G15)</f>
        <v>647586267</v>
      </c>
      <c r="H16" s="85">
        <f>SUM(H11:H15)</f>
        <v>170425435</v>
      </c>
      <c r="I16" s="86">
        <f t="shared" si="1"/>
        <v>818011702</v>
      </c>
      <c r="J16" s="84">
        <f>SUM(J11:J15)</f>
        <v>215652790</v>
      </c>
      <c r="K16" s="85">
        <f>SUM(K11:K15)</f>
        <v>27713542</v>
      </c>
      <c r="L16" s="85">
        <f t="shared" si="2"/>
        <v>243366332</v>
      </c>
      <c r="M16" s="44">
        <f t="shared" si="3"/>
        <v>0.277175679507923</v>
      </c>
      <c r="N16" s="114">
        <f>SUM(N11:N15)</f>
        <v>205583136</v>
      </c>
      <c r="O16" s="115">
        <f>SUM(O11:O15)</f>
        <v>26083200</v>
      </c>
      <c r="P16" s="116">
        <f t="shared" si="4"/>
        <v>231666336</v>
      </c>
      <c r="Q16" s="44">
        <f t="shared" si="5"/>
        <v>0.26385027695577384</v>
      </c>
      <c r="R16" s="114">
        <f>SUM(R11:R15)</f>
        <v>83396267</v>
      </c>
      <c r="S16" s="116">
        <f>SUM(S11:S15)</f>
        <v>14365446</v>
      </c>
      <c r="T16" s="116">
        <f t="shared" si="6"/>
        <v>97761713</v>
      </c>
      <c r="U16" s="44">
        <f t="shared" si="7"/>
        <v>0.11951138689211563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504632193</v>
      </c>
      <c r="AA16" s="85">
        <f t="shared" si="11"/>
        <v>68162188</v>
      </c>
      <c r="AB16" s="85">
        <f t="shared" si="12"/>
        <v>572794381</v>
      </c>
      <c r="AC16" s="44">
        <f t="shared" si="13"/>
        <v>0.7002276123917845</v>
      </c>
      <c r="AD16" s="84">
        <f>SUM(AD11:AD15)</f>
        <v>162448730</v>
      </c>
      <c r="AE16" s="85">
        <f>SUM(AE11:AE15)</f>
        <v>33026297</v>
      </c>
      <c r="AF16" s="85">
        <f t="shared" si="14"/>
        <v>195475027</v>
      </c>
      <c r="AG16" s="44">
        <f t="shared" si="15"/>
        <v>0.9021412927174297</v>
      </c>
      <c r="AH16" s="44">
        <f t="shared" si="16"/>
        <v>-0.49987620157740154</v>
      </c>
      <c r="AI16" s="66">
        <f>SUM(AI11:AI15)</f>
        <v>702512200</v>
      </c>
      <c r="AJ16" s="66">
        <f>SUM(AJ11:AJ15)</f>
        <v>737968792</v>
      </c>
      <c r="AK16" s="66">
        <f>SUM(AK11:AK15)</f>
        <v>665752120</v>
      </c>
      <c r="AL16" s="66"/>
    </row>
    <row r="17" spans="1:38" s="13" customFormat="1" ht="12.75">
      <c r="A17" s="29" t="s">
        <v>97</v>
      </c>
      <c r="B17" s="63" t="s">
        <v>203</v>
      </c>
      <c r="C17" s="39" t="s">
        <v>204</v>
      </c>
      <c r="D17" s="80">
        <v>244172000</v>
      </c>
      <c r="E17" s="81">
        <v>61046052</v>
      </c>
      <c r="F17" s="82">
        <f t="shared" si="0"/>
        <v>305218052</v>
      </c>
      <c r="G17" s="80">
        <v>180303803</v>
      </c>
      <c r="H17" s="81">
        <v>61046052</v>
      </c>
      <c r="I17" s="83">
        <f t="shared" si="1"/>
        <v>241349855</v>
      </c>
      <c r="J17" s="80">
        <v>72260698</v>
      </c>
      <c r="K17" s="81">
        <v>3011701</v>
      </c>
      <c r="L17" s="81">
        <f t="shared" si="2"/>
        <v>75272399</v>
      </c>
      <c r="M17" s="40">
        <f t="shared" si="3"/>
        <v>0.24661843723450538</v>
      </c>
      <c r="N17" s="108">
        <v>66512842</v>
      </c>
      <c r="O17" s="109">
        <v>5910906</v>
      </c>
      <c r="P17" s="110">
        <f t="shared" si="4"/>
        <v>72423748</v>
      </c>
      <c r="Q17" s="40">
        <f t="shared" si="5"/>
        <v>0.23728527040071667</v>
      </c>
      <c r="R17" s="108">
        <v>58708011</v>
      </c>
      <c r="S17" s="110">
        <v>5396803</v>
      </c>
      <c r="T17" s="110">
        <f t="shared" si="6"/>
        <v>64104814</v>
      </c>
      <c r="U17" s="40">
        <f t="shared" si="7"/>
        <v>0.26560949870883493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197481551</v>
      </c>
      <c r="AA17" s="81">
        <f t="shared" si="11"/>
        <v>14319410</v>
      </c>
      <c r="AB17" s="81">
        <f t="shared" si="12"/>
        <v>211800961</v>
      </c>
      <c r="AC17" s="40">
        <f t="shared" si="13"/>
        <v>0.8775682131650753</v>
      </c>
      <c r="AD17" s="80">
        <v>53719200</v>
      </c>
      <c r="AE17" s="81">
        <v>10993251</v>
      </c>
      <c r="AF17" s="81">
        <f t="shared" si="14"/>
        <v>64712451</v>
      </c>
      <c r="AG17" s="40">
        <f t="shared" si="15"/>
        <v>0.6154080154635313</v>
      </c>
      <c r="AH17" s="40">
        <f t="shared" si="16"/>
        <v>-0.00938980042650528</v>
      </c>
      <c r="AI17" s="12">
        <v>207426548</v>
      </c>
      <c r="AJ17" s="12">
        <v>200213000</v>
      </c>
      <c r="AK17" s="12">
        <v>123212685</v>
      </c>
      <c r="AL17" s="12"/>
    </row>
    <row r="18" spans="1:38" s="13" customFormat="1" ht="12.75">
      <c r="A18" s="29" t="s">
        <v>97</v>
      </c>
      <c r="B18" s="63" t="s">
        <v>205</v>
      </c>
      <c r="C18" s="39" t="s">
        <v>206</v>
      </c>
      <c r="D18" s="80">
        <v>128494317</v>
      </c>
      <c r="E18" s="81">
        <v>57353901</v>
      </c>
      <c r="F18" s="82">
        <f t="shared" si="0"/>
        <v>185848218</v>
      </c>
      <c r="G18" s="80">
        <v>128494317</v>
      </c>
      <c r="H18" s="81">
        <v>57353901</v>
      </c>
      <c r="I18" s="83">
        <f t="shared" si="1"/>
        <v>185848218</v>
      </c>
      <c r="J18" s="80">
        <v>27220164</v>
      </c>
      <c r="K18" s="81">
        <v>7202666</v>
      </c>
      <c r="L18" s="81">
        <f t="shared" si="2"/>
        <v>34422830</v>
      </c>
      <c r="M18" s="40">
        <f t="shared" si="3"/>
        <v>0.1852201240907244</v>
      </c>
      <c r="N18" s="108">
        <v>19640507</v>
      </c>
      <c r="O18" s="109">
        <v>10809311</v>
      </c>
      <c r="P18" s="110">
        <f t="shared" si="4"/>
        <v>30449818</v>
      </c>
      <c r="Q18" s="40">
        <f t="shared" si="5"/>
        <v>0.16384239960805005</v>
      </c>
      <c r="R18" s="108">
        <v>16076394</v>
      </c>
      <c r="S18" s="110">
        <v>937239</v>
      </c>
      <c r="T18" s="110">
        <f t="shared" si="6"/>
        <v>17013633</v>
      </c>
      <c r="U18" s="40">
        <f t="shared" si="7"/>
        <v>0.09154584952759676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62937065</v>
      </c>
      <c r="AA18" s="81">
        <f t="shared" si="11"/>
        <v>18949216</v>
      </c>
      <c r="AB18" s="81">
        <f t="shared" si="12"/>
        <v>81886281</v>
      </c>
      <c r="AC18" s="40">
        <f t="shared" si="13"/>
        <v>0.4406083732263712</v>
      </c>
      <c r="AD18" s="80">
        <v>17150392</v>
      </c>
      <c r="AE18" s="81">
        <v>30538314</v>
      </c>
      <c r="AF18" s="81">
        <f t="shared" si="14"/>
        <v>47688706</v>
      </c>
      <c r="AG18" s="40">
        <f t="shared" si="15"/>
        <v>0.8610461436166524</v>
      </c>
      <c r="AH18" s="40">
        <f t="shared" si="16"/>
        <v>-0.6432355912529897</v>
      </c>
      <c r="AI18" s="12">
        <v>188582769</v>
      </c>
      <c r="AJ18" s="12">
        <v>188582769</v>
      </c>
      <c r="AK18" s="12">
        <v>162378466</v>
      </c>
      <c r="AL18" s="12"/>
    </row>
    <row r="19" spans="1:38" s="13" customFormat="1" ht="12.75">
      <c r="A19" s="29" t="s">
        <v>97</v>
      </c>
      <c r="B19" s="63" t="s">
        <v>207</v>
      </c>
      <c r="C19" s="39" t="s">
        <v>208</v>
      </c>
      <c r="D19" s="80">
        <v>136099923</v>
      </c>
      <c r="E19" s="81">
        <v>31309000</v>
      </c>
      <c r="F19" s="83">
        <f t="shared" si="0"/>
        <v>167408923</v>
      </c>
      <c r="G19" s="80">
        <v>136099923</v>
      </c>
      <c r="H19" s="81">
        <v>31309000</v>
      </c>
      <c r="I19" s="83">
        <f t="shared" si="1"/>
        <v>167408923</v>
      </c>
      <c r="J19" s="80">
        <v>68732031</v>
      </c>
      <c r="K19" s="81">
        <v>2313079</v>
      </c>
      <c r="L19" s="81">
        <f t="shared" si="2"/>
        <v>71045110</v>
      </c>
      <c r="M19" s="40">
        <f t="shared" si="3"/>
        <v>0.42438066458381074</v>
      </c>
      <c r="N19" s="108">
        <v>15030130</v>
      </c>
      <c r="O19" s="109">
        <v>10140875</v>
      </c>
      <c r="P19" s="110">
        <f t="shared" si="4"/>
        <v>25171005</v>
      </c>
      <c r="Q19" s="40">
        <f t="shared" si="5"/>
        <v>0.15035641200558944</v>
      </c>
      <c r="R19" s="108">
        <v>0</v>
      </c>
      <c r="S19" s="110">
        <v>8544497</v>
      </c>
      <c r="T19" s="110">
        <f t="shared" si="6"/>
        <v>8544497</v>
      </c>
      <c r="U19" s="40">
        <f t="shared" si="7"/>
        <v>0.05103967486846564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83762161</v>
      </c>
      <c r="AA19" s="81">
        <f t="shared" si="11"/>
        <v>20998451</v>
      </c>
      <c r="AB19" s="81">
        <f t="shared" si="12"/>
        <v>104760612</v>
      </c>
      <c r="AC19" s="40">
        <f t="shared" si="13"/>
        <v>0.6257767514578658</v>
      </c>
      <c r="AD19" s="80">
        <v>5441874</v>
      </c>
      <c r="AE19" s="81">
        <v>7197784</v>
      </c>
      <c r="AF19" s="81">
        <f t="shared" si="14"/>
        <v>12639658</v>
      </c>
      <c r="AG19" s="40">
        <f t="shared" si="15"/>
        <v>0.7551539449705839</v>
      </c>
      <c r="AH19" s="40">
        <f t="shared" si="16"/>
        <v>-0.3239930225960228</v>
      </c>
      <c r="AI19" s="12">
        <v>171140182</v>
      </c>
      <c r="AJ19" s="12">
        <v>157645358</v>
      </c>
      <c r="AK19" s="12">
        <v>119046514</v>
      </c>
      <c r="AL19" s="12"/>
    </row>
    <row r="20" spans="1:38" s="13" customFormat="1" ht="12.75">
      <c r="A20" s="29" t="s">
        <v>97</v>
      </c>
      <c r="B20" s="63" t="s">
        <v>71</v>
      </c>
      <c r="C20" s="39" t="s">
        <v>72</v>
      </c>
      <c r="D20" s="80">
        <v>1880188367</v>
      </c>
      <c r="E20" s="81">
        <v>212482000</v>
      </c>
      <c r="F20" s="82">
        <f t="shared" si="0"/>
        <v>2092670367</v>
      </c>
      <c r="G20" s="80">
        <v>1880188367</v>
      </c>
      <c r="H20" s="81">
        <v>211882000</v>
      </c>
      <c r="I20" s="83">
        <f t="shared" si="1"/>
        <v>2092070367</v>
      </c>
      <c r="J20" s="80">
        <v>607827097</v>
      </c>
      <c r="K20" s="81">
        <v>46359440</v>
      </c>
      <c r="L20" s="81">
        <f t="shared" si="2"/>
        <v>654186537</v>
      </c>
      <c r="M20" s="40">
        <f t="shared" si="3"/>
        <v>0.31260849645318267</v>
      </c>
      <c r="N20" s="108">
        <v>562891276</v>
      </c>
      <c r="O20" s="109">
        <v>49836969</v>
      </c>
      <c r="P20" s="110">
        <f t="shared" si="4"/>
        <v>612728245</v>
      </c>
      <c r="Q20" s="40">
        <f t="shared" si="5"/>
        <v>0.29279730561597805</v>
      </c>
      <c r="R20" s="108">
        <v>492599984</v>
      </c>
      <c r="S20" s="110">
        <v>15367189</v>
      </c>
      <c r="T20" s="110">
        <f t="shared" si="6"/>
        <v>507967173</v>
      </c>
      <c r="U20" s="40">
        <f t="shared" si="7"/>
        <v>0.24280596915505184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1663318357</v>
      </c>
      <c r="AA20" s="81">
        <f t="shared" si="11"/>
        <v>111563598</v>
      </c>
      <c r="AB20" s="81">
        <f t="shared" si="12"/>
        <v>1774881955</v>
      </c>
      <c r="AC20" s="40">
        <f t="shared" si="13"/>
        <v>0.8483853999352594</v>
      </c>
      <c r="AD20" s="80">
        <v>515335724</v>
      </c>
      <c r="AE20" s="81">
        <v>33454997</v>
      </c>
      <c r="AF20" s="81">
        <f t="shared" si="14"/>
        <v>548790721</v>
      </c>
      <c r="AG20" s="40">
        <f t="shared" si="15"/>
        <v>0.9851927565715151</v>
      </c>
      <c r="AH20" s="40">
        <f t="shared" si="16"/>
        <v>-0.07438818922741952</v>
      </c>
      <c r="AI20" s="12">
        <v>1864035182</v>
      </c>
      <c r="AJ20" s="12">
        <v>1863944571</v>
      </c>
      <c r="AK20" s="12">
        <v>1836344690</v>
      </c>
      <c r="AL20" s="12"/>
    </row>
    <row r="21" spans="1:38" s="13" customFormat="1" ht="12.75">
      <c r="A21" s="29" t="s">
        <v>97</v>
      </c>
      <c r="B21" s="63" t="s">
        <v>209</v>
      </c>
      <c r="C21" s="39" t="s">
        <v>210</v>
      </c>
      <c r="D21" s="80">
        <v>434779260</v>
      </c>
      <c r="E21" s="81">
        <v>83715144</v>
      </c>
      <c r="F21" s="82">
        <f t="shared" si="0"/>
        <v>518494404</v>
      </c>
      <c r="G21" s="80">
        <v>330157353</v>
      </c>
      <c r="H21" s="81">
        <v>76101000</v>
      </c>
      <c r="I21" s="83">
        <f t="shared" si="1"/>
        <v>406258353</v>
      </c>
      <c r="J21" s="80">
        <v>101311568</v>
      </c>
      <c r="K21" s="81">
        <v>20142997</v>
      </c>
      <c r="L21" s="81">
        <f t="shared" si="2"/>
        <v>121454565</v>
      </c>
      <c r="M21" s="40">
        <f t="shared" si="3"/>
        <v>0.23424469784634358</v>
      </c>
      <c r="N21" s="108">
        <v>87155469</v>
      </c>
      <c r="O21" s="109">
        <v>11822426</v>
      </c>
      <c r="P21" s="110">
        <f t="shared" si="4"/>
        <v>98977895</v>
      </c>
      <c r="Q21" s="40">
        <f t="shared" si="5"/>
        <v>0.19089481822064178</v>
      </c>
      <c r="R21" s="108">
        <v>31749421</v>
      </c>
      <c r="S21" s="110">
        <v>13597893</v>
      </c>
      <c r="T21" s="110">
        <f t="shared" si="6"/>
        <v>45347314</v>
      </c>
      <c r="U21" s="40">
        <f t="shared" si="7"/>
        <v>0.1116218624555887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220216458</v>
      </c>
      <c r="AA21" s="81">
        <f t="shared" si="11"/>
        <v>45563316</v>
      </c>
      <c r="AB21" s="81">
        <f t="shared" si="12"/>
        <v>265779774</v>
      </c>
      <c r="AC21" s="40">
        <f t="shared" si="13"/>
        <v>0.6542136845614593</v>
      </c>
      <c r="AD21" s="80">
        <v>13654713</v>
      </c>
      <c r="AE21" s="81">
        <v>15276552</v>
      </c>
      <c r="AF21" s="81">
        <f t="shared" si="14"/>
        <v>28931265</v>
      </c>
      <c r="AG21" s="40">
        <f t="shared" si="15"/>
        <v>0.18671741724700291</v>
      </c>
      <c r="AH21" s="40">
        <f t="shared" si="16"/>
        <v>0.5674155278035717</v>
      </c>
      <c r="AI21" s="12">
        <v>519844562</v>
      </c>
      <c r="AJ21" s="12">
        <v>450193604</v>
      </c>
      <c r="AK21" s="12">
        <v>84058987</v>
      </c>
      <c r="AL21" s="12"/>
    </row>
    <row r="22" spans="1:38" s="13" customFormat="1" ht="12.75">
      <c r="A22" s="29" t="s">
        <v>116</v>
      </c>
      <c r="B22" s="63" t="s">
        <v>211</v>
      </c>
      <c r="C22" s="39" t="s">
        <v>212</v>
      </c>
      <c r="D22" s="80">
        <v>106307976</v>
      </c>
      <c r="E22" s="81">
        <v>3975100</v>
      </c>
      <c r="F22" s="82">
        <f t="shared" si="0"/>
        <v>110283076</v>
      </c>
      <c r="G22" s="80">
        <v>106307976</v>
      </c>
      <c r="H22" s="81">
        <v>2610700</v>
      </c>
      <c r="I22" s="83">
        <f t="shared" si="1"/>
        <v>108918676</v>
      </c>
      <c r="J22" s="80">
        <v>45060891</v>
      </c>
      <c r="K22" s="81">
        <v>170621</v>
      </c>
      <c r="L22" s="81">
        <f t="shared" si="2"/>
        <v>45231512</v>
      </c>
      <c r="M22" s="40">
        <f t="shared" si="3"/>
        <v>0.4101401016417061</v>
      </c>
      <c r="N22" s="108">
        <v>34767568</v>
      </c>
      <c r="O22" s="109">
        <v>1463644</v>
      </c>
      <c r="P22" s="110">
        <f t="shared" si="4"/>
        <v>36231212</v>
      </c>
      <c r="Q22" s="40">
        <f t="shared" si="5"/>
        <v>0.3285292114993238</v>
      </c>
      <c r="R22" s="108">
        <v>678014</v>
      </c>
      <c r="S22" s="110">
        <v>286872</v>
      </c>
      <c r="T22" s="110">
        <f t="shared" si="6"/>
        <v>964886</v>
      </c>
      <c r="U22" s="40">
        <f t="shared" si="7"/>
        <v>0.008858774596195055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80506473</v>
      </c>
      <c r="AA22" s="81">
        <f t="shared" si="11"/>
        <v>1921137</v>
      </c>
      <c r="AB22" s="81">
        <f t="shared" si="12"/>
        <v>82427610</v>
      </c>
      <c r="AC22" s="40">
        <f t="shared" si="13"/>
        <v>0.7567812337344241</v>
      </c>
      <c r="AD22" s="80">
        <v>25720660</v>
      </c>
      <c r="AE22" s="81">
        <v>182129</v>
      </c>
      <c r="AF22" s="81">
        <f t="shared" si="14"/>
        <v>25902789</v>
      </c>
      <c r="AG22" s="40">
        <f t="shared" si="15"/>
        <v>0.9798308536804096</v>
      </c>
      <c r="AH22" s="40">
        <f t="shared" si="16"/>
        <v>-0.9627497255218347</v>
      </c>
      <c r="AI22" s="12">
        <v>106584260</v>
      </c>
      <c r="AJ22" s="12">
        <v>103814260</v>
      </c>
      <c r="AK22" s="12">
        <v>101720415</v>
      </c>
      <c r="AL22" s="12"/>
    </row>
    <row r="23" spans="1:38" s="59" customFormat="1" ht="12.75">
      <c r="A23" s="64"/>
      <c r="B23" s="65" t="s">
        <v>213</v>
      </c>
      <c r="C23" s="32"/>
      <c r="D23" s="84">
        <f>SUM(D17:D22)</f>
        <v>2930041843</v>
      </c>
      <c r="E23" s="85">
        <f>SUM(E17:E22)</f>
        <v>449881197</v>
      </c>
      <c r="F23" s="93">
        <f t="shared" si="0"/>
        <v>3379923040</v>
      </c>
      <c r="G23" s="84">
        <f>SUM(G17:G22)</f>
        <v>2761551739</v>
      </c>
      <c r="H23" s="85">
        <f>SUM(H17:H22)</f>
        <v>440302653</v>
      </c>
      <c r="I23" s="86">
        <f t="shared" si="1"/>
        <v>3201854392</v>
      </c>
      <c r="J23" s="84">
        <f>SUM(J17:J22)</f>
        <v>922412449</v>
      </c>
      <c r="K23" s="85">
        <f>SUM(K17:K22)</f>
        <v>79200504</v>
      </c>
      <c r="L23" s="85">
        <f t="shared" si="2"/>
        <v>1001612953</v>
      </c>
      <c r="M23" s="44">
        <f t="shared" si="3"/>
        <v>0.29634194067330005</v>
      </c>
      <c r="N23" s="114">
        <f>SUM(N17:N22)</f>
        <v>785997792</v>
      </c>
      <c r="O23" s="115">
        <f>SUM(O17:O22)</f>
        <v>89984131</v>
      </c>
      <c r="P23" s="116">
        <f t="shared" si="4"/>
        <v>875981923</v>
      </c>
      <c r="Q23" s="44">
        <f t="shared" si="5"/>
        <v>0.25917215055878906</v>
      </c>
      <c r="R23" s="114">
        <f>SUM(R17:R22)</f>
        <v>599811824</v>
      </c>
      <c r="S23" s="116">
        <f>SUM(S17:S22)</f>
        <v>44130493</v>
      </c>
      <c r="T23" s="116">
        <f t="shared" si="6"/>
        <v>643942317</v>
      </c>
      <c r="U23" s="44">
        <f t="shared" si="7"/>
        <v>0.20111542817466135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2308222065</v>
      </c>
      <c r="AA23" s="85">
        <f t="shared" si="11"/>
        <v>213315128</v>
      </c>
      <c r="AB23" s="85">
        <f t="shared" si="12"/>
        <v>2521537193</v>
      </c>
      <c r="AC23" s="44">
        <f t="shared" si="13"/>
        <v>0.7875240046206323</v>
      </c>
      <c r="AD23" s="84">
        <f>SUM(AD17:AD22)</f>
        <v>631022563</v>
      </c>
      <c r="AE23" s="85">
        <f>SUM(AE17:AE22)</f>
        <v>97643027</v>
      </c>
      <c r="AF23" s="85">
        <f t="shared" si="14"/>
        <v>728665590</v>
      </c>
      <c r="AG23" s="44">
        <f t="shared" si="15"/>
        <v>0.8186368328781305</v>
      </c>
      <c r="AH23" s="44">
        <f t="shared" si="16"/>
        <v>-0.11627181818754473</v>
      </c>
      <c r="AI23" s="66">
        <f>SUM(AI17:AI22)</f>
        <v>3057613503</v>
      </c>
      <c r="AJ23" s="66">
        <f>SUM(AJ17:AJ22)</f>
        <v>2964393562</v>
      </c>
      <c r="AK23" s="66">
        <f>SUM(AK17:AK22)</f>
        <v>2426761757</v>
      </c>
      <c r="AL23" s="66"/>
    </row>
    <row r="24" spans="1:38" s="13" customFormat="1" ht="12.75">
      <c r="A24" s="29" t="s">
        <v>97</v>
      </c>
      <c r="B24" s="63" t="s">
        <v>214</v>
      </c>
      <c r="C24" s="39" t="s">
        <v>215</v>
      </c>
      <c r="D24" s="80">
        <v>440828782</v>
      </c>
      <c r="E24" s="81">
        <v>80108796</v>
      </c>
      <c r="F24" s="82">
        <f t="shared" si="0"/>
        <v>520937578</v>
      </c>
      <c r="G24" s="80">
        <v>440828782</v>
      </c>
      <c r="H24" s="81">
        <v>86671710</v>
      </c>
      <c r="I24" s="83">
        <f t="shared" si="1"/>
        <v>527500492</v>
      </c>
      <c r="J24" s="80">
        <v>161495742</v>
      </c>
      <c r="K24" s="81">
        <v>14346125</v>
      </c>
      <c r="L24" s="81">
        <f t="shared" si="2"/>
        <v>175841867</v>
      </c>
      <c r="M24" s="40">
        <f t="shared" si="3"/>
        <v>0.3375488243238233</v>
      </c>
      <c r="N24" s="108">
        <v>90963006</v>
      </c>
      <c r="O24" s="109">
        <v>21938817</v>
      </c>
      <c r="P24" s="110">
        <f t="shared" si="4"/>
        <v>112901823</v>
      </c>
      <c r="Q24" s="40">
        <f t="shared" si="5"/>
        <v>0.21672812207838077</v>
      </c>
      <c r="R24" s="108">
        <v>88239669</v>
      </c>
      <c r="S24" s="110">
        <v>16365134</v>
      </c>
      <c r="T24" s="110">
        <f t="shared" si="6"/>
        <v>104604803</v>
      </c>
      <c r="U24" s="40">
        <f t="shared" si="7"/>
        <v>0.19830275911856401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340698417</v>
      </c>
      <c r="AA24" s="81">
        <f t="shared" si="11"/>
        <v>52650076</v>
      </c>
      <c r="AB24" s="81">
        <f t="shared" si="12"/>
        <v>393348493</v>
      </c>
      <c r="AC24" s="40">
        <f t="shared" si="13"/>
        <v>0.7456836514192294</v>
      </c>
      <c r="AD24" s="80">
        <v>73680334</v>
      </c>
      <c r="AE24" s="81">
        <v>18733432</v>
      </c>
      <c r="AF24" s="81">
        <f t="shared" si="14"/>
        <v>92413766</v>
      </c>
      <c r="AG24" s="40">
        <f t="shared" si="15"/>
        <v>0.8809049792400923</v>
      </c>
      <c r="AH24" s="40">
        <f t="shared" si="16"/>
        <v>0.1319179763759437</v>
      </c>
      <c r="AI24" s="12">
        <v>418579414</v>
      </c>
      <c r="AJ24" s="12">
        <v>418579414</v>
      </c>
      <c r="AK24" s="12">
        <v>368728690</v>
      </c>
      <c r="AL24" s="12"/>
    </row>
    <row r="25" spans="1:38" s="13" customFormat="1" ht="12.75">
      <c r="A25" s="29" t="s">
        <v>97</v>
      </c>
      <c r="B25" s="63" t="s">
        <v>216</v>
      </c>
      <c r="C25" s="39" t="s">
        <v>217</v>
      </c>
      <c r="D25" s="80">
        <v>627539000</v>
      </c>
      <c r="E25" s="81">
        <v>90645857</v>
      </c>
      <c r="F25" s="82">
        <f t="shared" si="0"/>
        <v>718184857</v>
      </c>
      <c r="G25" s="80">
        <v>627539000</v>
      </c>
      <c r="H25" s="81">
        <v>90645857</v>
      </c>
      <c r="I25" s="83">
        <f t="shared" si="1"/>
        <v>718184857</v>
      </c>
      <c r="J25" s="80">
        <v>182852744</v>
      </c>
      <c r="K25" s="81">
        <v>21638895</v>
      </c>
      <c r="L25" s="81">
        <f t="shared" si="2"/>
        <v>204491639</v>
      </c>
      <c r="M25" s="40">
        <f t="shared" si="3"/>
        <v>0.2847339887591086</v>
      </c>
      <c r="N25" s="108">
        <v>181612293</v>
      </c>
      <c r="O25" s="109">
        <v>14992737</v>
      </c>
      <c r="P25" s="110">
        <f t="shared" si="4"/>
        <v>196605030</v>
      </c>
      <c r="Q25" s="40">
        <f t="shared" si="5"/>
        <v>0.27375268092014365</v>
      </c>
      <c r="R25" s="108">
        <v>158678210</v>
      </c>
      <c r="S25" s="110">
        <v>14802839</v>
      </c>
      <c r="T25" s="110">
        <f t="shared" si="6"/>
        <v>173481049</v>
      </c>
      <c r="U25" s="40">
        <f t="shared" si="7"/>
        <v>0.241554868929797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523143247</v>
      </c>
      <c r="AA25" s="81">
        <f t="shared" si="11"/>
        <v>51434471</v>
      </c>
      <c r="AB25" s="81">
        <f t="shared" si="12"/>
        <v>574577718</v>
      </c>
      <c r="AC25" s="40">
        <f t="shared" si="13"/>
        <v>0.8000415386090493</v>
      </c>
      <c r="AD25" s="80">
        <v>144484186</v>
      </c>
      <c r="AE25" s="81">
        <v>32595038</v>
      </c>
      <c r="AF25" s="81">
        <f t="shared" si="14"/>
        <v>177079224</v>
      </c>
      <c r="AG25" s="40">
        <f t="shared" si="15"/>
        <v>0.9485192667718844</v>
      </c>
      <c r="AH25" s="40">
        <f t="shared" si="16"/>
        <v>-0.020319577411294754</v>
      </c>
      <c r="AI25" s="12">
        <v>578483000</v>
      </c>
      <c r="AJ25" s="12">
        <v>578483000</v>
      </c>
      <c r="AK25" s="12">
        <v>548702271</v>
      </c>
      <c r="AL25" s="12"/>
    </row>
    <row r="26" spans="1:38" s="13" customFormat="1" ht="12.75">
      <c r="A26" s="29" t="s">
        <v>97</v>
      </c>
      <c r="B26" s="63" t="s">
        <v>218</v>
      </c>
      <c r="C26" s="39" t="s">
        <v>219</v>
      </c>
      <c r="D26" s="80">
        <v>250936000</v>
      </c>
      <c r="E26" s="81">
        <v>68696809</v>
      </c>
      <c r="F26" s="82">
        <f t="shared" si="0"/>
        <v>319632809</v>
      </c>
      <c r="G26" s="80">
        <v>250936000</v>
      </c>
      <c r="H26" s="81">
        <v>68696809</v>
      </c>
      <c r="I26" s="83">
        <f t="shared" si="1"/>
        <v>319632809</v>
      </c>
      <c r="J26" s="80">
        <v>96041688</v>
      </c>
      <c r="K26" s="81">
        <v>13796061</v>
      </c>
      <c r="L26" s="81">
        <f t="shared" si="2"/>
        <v>109837749</v>
      </c>
      <c r="M26" s="40">
        <f t="shared" si="3"/>
        <v>0.3436372797387017</v>
      </c>
      <c r="N26" s="108">
        <v>72494828</v>
      </c>
      <c r="O26" s="109">
        <v>9224828</v>
      </c>
      <c r="P26" s="110">
        <f t="shared" si="4"/>
        <v>81719656</v>
      </c>
      <c r="Q26" s="40">
        <f t="shared" si="5"/>
        <v>0.2556672960315535</v>
      </c>
      <c r="R26" s="108">
        <v>59309123</v>
      </c>
      <c r="S26" s="110">
        <v>4280865</v>
      </c>
      <c r="T26" s="110">
        <f t="shared" si="6"/>
        <v>63589988</v>
      </c>
      <c r="U26" s="40">
        <f t="shared" si="7"/>
        <v>0.19894699858549253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227845639</v>
      </c>
      <c r="AA26" s="81">
        <f t="shared" si="11"/>
        <v>27301754</v>
      </c>
      <c r="AB26" s="81">
        <f t="shared" si="12"/>
        <v>255147393</v>
      </c>
      <c r="AC26" s="40">
        <f t="shared" si="13"/>
        <v>0.7982515743557477</v>
      </c>
      <c r="AD26" s="80">
        <v>31389078</v>
      </c>
      <c r="AE26" s="81">
        <v>8432502</v>
      </c>
      <c r="AF26" s="81">
        <f t="shared" si="14"/>
        <v>39821580</v>
      </c>
      <c r="AG26" s="40">
        <f t="shared" si="15"/>
        <v>0.7790107343806782</v>
      </c>
      <c r="AH26" s="40">
        <f t="shared" si="16"/>
        <v>0.5968725500093166</v>
      </c>
      <c r="AI26" s="12">
        <v>244617000</v>
      </c>
      <c r="AJ26" s="12">
        <v>266806543</v>
      </c>
      <c r="AK26" s="12">
        <v>207845161</v>
      </c>
      <c r="AL26" s="12"/>
    </row>
    <row r="27" spans="1:38" s="13" customFormat="1" ht="12.75">
      <c r="A27" s="29" t="s">
        <v>97</v>
      </c>
      <c r="B27" s="63" t="s">
        <v>220</v>
      </c>
      <c r="C27" s="39" t="s">
        <v>221</v>
      </c>
      <c r="D27" s="80">
        <v>1859026000</v>
      </c>
      <c r="E27" s="81">
        <v>397133000</v>
      </c>
      <c r="F27" s="82">
        <f t="shared" si="0"/>
        <v>2256159000</v>
      </c>
      <c r="G27" s="80">
        <v>1416795915</v>
      </c>
      <c r="H27" s="81">
        <v>438257668</v>
      </c>
      <c r="I27" s="83">
        <f t="shared" si="1"/>
        <v>1855053583</v>
      </c>
      <c r="J27" s="80">
        <v>393724557</v>
      </c>
      <c r="K27" s="81">
        <v>56020553</v>
      </c>
      <c r="L27" s="81">
        <f t="shared" si="2"/>
        <v>449745110</v>
      </c>
      <c r="M27" s="40">
        <f t="shared" si="3"/>
        <v>0.19934105264744195</v>
      </c>
      <c r="N27" s="108">
        <v>332101143</v>
      </c>
      <c r="O27" s="109">
        <v>87238053</v>
      </c>
      <c r="P27" s="110">
        <f t="shared" si="4"/>
        <v>419339196</v>
      </c>
      <c r="Q27" s="40">
        <f t="shared" si="5"/>
        <v>0.18586420371968465</v>
      </c>
      <c r="R27" s="108">
        <v>316140173</v>
      </c>
      <c r="S27" s="110">
        <v>52605089</v>
      </c>
      <c r="T27" s="110">
        <f t="shared" si="6"/>
        <v>368745262</v>
      </c>
      <c r="U27" s="40">
        <f t="shared" si="7"/>
        <v>0.1987787659500723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1041965873</v>
      </c>
      <c r="AA27" s="81">
        <f t="shared" si="11"/>
        <v>195863695</v>
      </c>
      <c r="AB27" s="81">
        <f t="shared" si="12"/>
        <v>1237829568</v>
      </c>
      <c r="AC27" s="40">
        <f t="shared" si="13"/>
        <v>0.6672742929604099</v>
      </c>
      <c r="AD27" s="80">
        <v>311543768</v>
      </c>
      <c r="AE27" s="81">
        <v>60361883</v>
      </c>
      <c r="AF27" s="81">
        <f t="shared" si="14"/>
        <v>371905651</v>
      </c>
      <c r="AG27" s="40">
        <f t="shared" si="15"/>
        <v>0.531486943124632</v>
      </c>
      <c r="AH27" s="40">
        <f t="shared" si="16"/>
        <v>-0.008497824627031525</v>
      </c>
      <c r="AI27" s="12">
        <v>1821313952</v>
      </c>
      <c r="AJ27" s="12">
        <v>2306089677</v>
      </c>
      <c r="AK27" s="12">
        <v>1225656553</v>
      </c>
      <c r="AL27" s="12"/>
    </row>
    <row r="28" spans="1:38" s="13" customFormat="1" ht="12.75">
      <c r="A28" s="29" t="s">
        <v>97</v>
      </c>
      <c r="B28" s="63" t="s">
        <v>222</v>
      </c>
      <c r="C28" s="39" t="s">
        <v>223</v>
      </c>
      <c r="D28" s="80">
        <v>108204575</v>
      </c>
      <c r="E28" s="81">
        <v>46827000</v>
      </c>
      <c r="F28" s="82">
        <f t="shared" si="0"/>
        <v>155031575</v>
      </c>
      <c r="G28" s="80">
        <v>108204575</v>
      </c>
      <c r="H28" s="81">
        <v>46827000</v>
      </c>
      <c r="I28" s="83">
        <f t="shared" si="1"/>
        <v>155031575</v>
      </c>
      <c r="J28" s="80">
        <v>40184156</v>
      </c>
      <c r="K28" s="81">
        <v>5608408</v>
      </c>
      <c r="L28" s="81">
        <f t="shared" si="2"/>
        <v>45792564</v>
      </c>
      <c r="M28" s="40">
        <f t="shared" si="3"/>
        <v>0.29537572588035693</v>
      </c>
      <c r="N28" s="108">
        <v>25526195</v>
      </c>
      <c r="O28" s="109">
        <v>10923068</v>
      </c>
      <c r="P28" s="110">
        <f t="shared" si="4"/>
        <v>36449263</v>
      </c>
      <c r="Q28" s="40">
        <f t="shared" si="5"/>
        <v>0.23510864157833655</v>
      </c>
      <c r="R28" s="108">
        <v>23493036</v>
      </c>
      <c r="S28" s="110">
        <v>20962126</v>
      </c>
      <c r="T28" s="110">
        <f t="shared" si="6"/>
        <v>44455162</v>
      </c>
      <c r="U28" s="40">
        <f t="shared" si="7"/>
        <v>0.2867490832109523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89203387</v>
      </c>
      <c r="AA28" s="81">
        <f t="shared" si="11"/>
        <v>37493602</v>
      </c>
      <c r="AB28" s="81">
        <f t="shared" si="12"/>
        <v>126696989</v>
      </c>
      <c r="AC28" s="40">
        <f t="shared" si="13"/>
        <v>0.8172334506696458</v>
      </c>
      <c r="AD28" s="80">
        <v>37932708</v>
      </c>
      <c r="AE28" s="81">
        <v>17293172</v>
      </c>
      <c r="AF28" s="81">
        <f t="shared" si="14"/>
        <v>55225880</v>
      </c>
      <c r="AG28" s="40">
        <f t="shared" si="15"/>
        <v>0.7393743670679663</v>
      </c>
      <c r="AH28" s="40">
        <f t="shared" si="16"/>
        <v>-0.19503026479614272</v>
      </c>
      <c r="AI28" s="12">
        <v>188798085</v>
      </c>
      <c r="AJ28" s="12">
        <v>189600729</v>
      </c>
      <c r="AK28" s="12">
        <v>140185919</v>
      </c>
      <c r="AL28" s="12"/>
    </row>
    <row r="29" spans="1:38" s="13" customFormat="1" ht="12.75">
      <c r="A29" s="29" t="s">
        <v>97</v>
      </c>
      <c r="B29" s="63" t="s">
        <v>224</v>
      </c>
      <c r="C29" s="39" t="s">
        <v>225</v>
      </c>
      <c r="D29" s="80">
        <v>248757597</v>
      </c>
      <c r="E29" s="81">
        <v>31637510</v>
      </c>
      <c r="F29" s="82">
        <f t="shared" si="0"/>
        <v>280395107</v>
      </c>
      <c r="G29" s="80">
        <v>248757597</v>
      </c>
      <c r="H29" s="81">
        <v>31637510</v>
      </c>
      <c r="I29" s="83">
        <f t="shared" si="1"/>
        <v>280395107</v>
      </c>
      <c r="J29" s="80">
        <v>47524502</v>
      </c>
      <c r="K29" s="81">
        <v>12154618</v>
      </c>
      <c r="L29" s="81">
        <f t="shared" si="2"/>
        <v>59679120</v>
      </c>
      <c r="M29" s="40">
        <f t="shared" si="3"/>
        <v>0.2128393774004052</v>
      </c>
      <c r="N29" s="108">
        <v>40094488</v>
      </c>
      <c r="O29" s="109">
        <v>10621018</v>
      </c>
      <c r="P29" s="110">
        <f t="shared" si="4"/>
        <v>50715506</v>
      </c>
      <c r="Q29" s="40">
        <f t="shared" si="5"/>
        <v>0.18087157990242675</v>
      </c>
      <c r="R29" s="108">
        <v>79889688</v>
      </c>
      <c r="S29" s="110">
        <v>5501829</v>
      </c>
      <c r="T29" s="110">
        <f t="shared" si="6"/>
        <v>85391517</v>
      </c>
      <c r="U29" s="40">
        <f t="shared" si="7"/>
        <v>0.30453996830978936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167508678</v>
      </c>
      <c r="AA29" s="81">
        <f t="shared" si="11"/>
        <v>28277465</v>
      </c>
      <c r="AB29" s="81">
        <f t="shared" si="12"/>
        <v>195786143</v>
      </c>
      <c r="AC29" s="40">
        <f t="shared" si="13"/>
        <v>0.6982509256126214</v>
      </c>
      <c r="AD29" s="80">
        <v>-4874306</v>
      </c>
      <c r="AE29" s="81">
        <v>8656846</v>
      </c>
      <c r="AF29" s="81">
        <f t="shared" si="14"/>
        <v>3782540</v>
      </c>
      <c r="AG29" s="40">
        <f t="shared" si="15"/>
        <v>0.3008677917787639</v>
      </c>
      <c r="AH29" s="40">
        <f t="shared" si="16"/>
        <v>21.57517884807563</v>
      </c>
      <c r="AI29" s="12">
        <v>250867092</v>
      </c>
      <c r="AJ29" s="12">
        <v>250867092</v>
      </c>
      <c r="AK29" s="12">
        <v>75477828</v>
      </c>
      <c r="AL29" s="12"/>
    </row>
    <row r="30" spans="1:38" s="13" customFormat="1" ht="12.75">
      <c r="A30" s="29" t="s">
        <v>116</v>
      </c>
      <c r="B30" s="63" t="s">
        <v>226</v>
      </c>
      <c r="C30" s="39" t="s">
        <v>227</v>
      </c>
      <c r="D30" s="80">
        <v>86856000</v>
      </c>
      <c r="E30" s="81">
        <v>5000000</v>
      </c>
      <c r="F30" s="83">
        <f t="shared" si="0"/>
        <v>91856000</v>
      </c>
      <c r="G30" s="80">
        <v>88594332</v>
      </c>
      <c r="H30" s="81">
        <v>5000000</v>
      </c>
      <c r="I30" s="83">
        <f t="shared" si="1"/>
        <v>93594332</v>
      </c>
      <c r="J30" s="80">
        <v>37116283</v>
      </c>
      <c r="K30" s="81">
        <v>353496</v>
      </c>
      <c r="L30" s="81">
        <f t="shared" si="2"/>
        <v>37469779</v>
      </c>
      <c r="M30" s="40">
        <f t="shared" si="3"/>
        <v>0.40791868794635083</v>
      </c>
      <c r="N30" s="108">
        <v>26897736</v>
      </c>
      <c r="O30" s="109">
        <v>41260</v>
      </c>
      <c r="P30" s="110">
        <f t="shared" si="4"/>
        <v>26938996</v>
      </c>
      <c r="Q30" s="40">
        <f t="shared" si="5"/>
        <v>0.29327421180978924</v>
      </c>
      <c r="R30" s="108">
        <v>21243624</v>
      </c>
      <c r="S30" s="110">
        <v>777151</v>
      </c>
      <c r="T30" s="110">
        <f t="shared" si="6"/>
        <v>22020775</v>
      </c>
      <c r="U30" s="40">
        <f t="shared" si="7"/>
        <v>0.23527893761771812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85257643</v>
      </c>
      <c r="AA30" s="81">
        <f t="shared" si="11"/>
        <v>1171907</v>
      </c>
      <c r="AB30" s="81">
        <f t="shared" si="12"/>
        <v>86429550</v>
      </c>
      <c r="AC30" s="40">
        <f t="shared" si="13"/>
        <v>0.9234485481449881</v>
      </c>
      <c r="AD30" s="80">
        <v>20373820</v>
      </c>
      <c r="AE30" s="81">
        <v>0</v>
      </c>
      <c r="AF30" s="81">
        <f t="shared" si="14"/>
        <v>20373820</v>
      </c>
      <c r="AG30" s="40">
        <f t="shared" si="15"/>
        <v>0.6831766059106608</v>
      </c>
      <c r="AH30" s="40">
        <f t="shared" si="16"/>
        <v>0.08083682883229559</v>
      </c>
      <c r="AI30" s="12">
        <v>84491457</v>
      </c>
      <c r="AJ30" s="12">
        <v>127592434</v>
      </c>
      <c r="AK30" s="12">
        <v>87168166</v>
      </c>
      <c r="AL30" s="12"/>
    </row>
    <row r="31" spans="1:38" s="59" customFormat="1" ht="12.75">
      <c r="A31" s="64"/>
      <c r="B31" s="65" t="s">
        <v>228</v>
      </c>
      <c r="C31" s="32"/>
      <c r="D31" s="84">
        <f>SUM(D24:D30)</f>
        <v>3622147954</v>
      </c>
      <c r="E31" s="85">
        <f>SUM(E24:E30)</f>
        <v>720048972</v>
      </c>
      <c r="F31" s="93">
        <f t="shared" si="0"/>
        <v>4342196926</v>
      </c>
      <c r="G31" s="84">
        <f>SUM(G24:G30)</f>
        <v>3181656201</v>
      </c>
      <c r="H31" s="85">
        <f>SUM(H24:H30)</f>
        <v>767736554</v>
      </c>
      <c r="I31" s="86">
        <f t="shared" si="1"/>
        <v>3949392755</v>
      </c>
      <c r="J31" s="84">
        <f>SUM(J24:J30)</f>
        <v>958939672</v>
      </c>
      <c r="K31" s="85">
        <f>SUM(K24:K30)</f>
        <v>123918156</v>
      </c>
      <c r="L31" s="85">
        <f t="shared" si="2"/>
        <v>1082857828</v>
      </c>
      <c r="M31" s="44">
        <f t="shared" si="3"/>
        <v>0.24938017470283658</v>
      </c>
      <c r="N31" s="114">
        <f>SUM(N24:N30)</f>
        <v>769689689</v>
      </c>
      <c r="O31" s="115">
        <f>SUM(O24:O30)</f>
        <v>154979781</v>
      </c>
      <c r="P31" s="116">
        <f t="shared" si="4"/>
        <v>924669470</v>
      </c>
      <c r="Q31" s="44">
        <f t="shared" si="5"/>
        <v>0.21294968555279198</v>
      </c>
      <c r="R31" s="114">
        <f>SUM(R24:R30)</f>
        <v>746993523</v>
      </c>
      <c r="S31" s="116">
        <f>SUM(S24:S30)</f>
        <v>115295033</v>
      </c>
      <c r="T31" s="116">
        <f t="shared" si="6"/>
        <v>862288556</v>
      </c>
      <c r="U31" s="44">
        <f t="shared" si="7"/>
        <v>0.2183344654461949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2475622884</v>
      </c>
      <c r="AA31" s="85">
        <f t="shared" si="11"/>
        <v>394192970</v>
      </c>
      <c r="AB31" s="85">
        <f t="shared" si="12"/>
        <v>2869815854</v>
      </c>
      <c r="AC31" s="44">
        <f t="shared" si="13"/>
        <v>0.7266473688560762</v>
      </c>
      <c r="AD31" s="84">
        <f>SUM(AD24:AD30)</f>
        <v>614529588</v>
      </c>
      <c r="AE31" s="85">
        <f>SUM(AE24:AE30)</f>
        <v>146072873</v>
      </c>
      <c r="AF31" s="85">
        <f t="shared" si="14"/>
        <v>760602461</v>
      </c>
      <c r="AG31" s="44">
        <f t="shared" si="15"/>
        <v>0.6413128260613892</v>
      </c>
      <c r="AH31" s="44">
        <f t="shared" si="16"/>
        <v>0.13369151457426054</v>
      </c>
      <c r="AI31" s="66">
        <f>SUM(AI24:AI30)</f>
        <v>3587150000</v>
      </c>
      <c r="AJ31" s="66">
        <f>SUM(AJ24:AJ30)</f>
        <v>4138018889</v>
      </c>
      <c r="AK31" s="66">
        <f>SUM(AK24:AK30)</f>
        <v>2653764588</v>
      </c>
      <c r="AL31" s="66"/>
    </row>
    <row r="32" spans="1:38" s="13" customFormat="1" ht="12.75">
      <c r="A32" s="29" t="s">
        <v>97</v>
      </c>
      <c r="B32" s="63" t="s">
        <v>229</v>
      </c>
      <c r="C32" s="39" t="s">
        <v>230</v>
      </c>
      <c r="D32" s="80">
        <v>592462000</v>
      </c>
      <c r="E32" s="81">
        <v>95524263</v>
      </c>
      <c r="F32" s="82">
        <f t="shared" si="0"/>
        <v>687986263</v>
      </c>
      <c r="G32" s="80">
        <v>592462000</v>
      </c>
      <c r="H32" s="81">
        <v>95524263</v>
      </c>
      <c r="I32" s="83">
        <f t="shared" si="1"/>
        <v>687986263</v>
      </c>
      <c r="J32" s="80">
        <v>161964455</v>
      </c>
      <c r="K32" s="81">
        <v>23978</v>
      </c>
      <c r="L32" s="81">
        <f t="shared" si="2"/>
        <v>161988433</v>
      </c>
      <c r="M32" s="40">
        <f t="shared" si="3"/>
        <v>0.2354530049679204</v>
      </c>
      <c r="N32" s="108">
        <v>92893204</v>
      </c>
      <c r="O32" s="109">
        <v>4571191</v>
      </c>
      <c r="P32" s="110">
        <f t="shared" si="4"/>
        <v>97464395</v>
      </c>
      <c r="Q32" s="40">
        <f t="shared" si="5"/>
        <v>0.14166619341351588</v>
      </c>
      <c r="R32" s="108">
        <v>134439542</v>
      </c>
      <c r="S32" s="110">
        <v>2299103</v>
      </c>
      <c r="T32" s="110">
        <f t="shared" si="6"/>
        <v>136738645</v>
      </c>
      <c r="U32" s="40">
        <f t="shared" si="7"/>
        <v>0.19875199891890866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389297201</v>
      </c>
      <c r="AA32" s="81">
        <f t="shared" si="11"/>
        <v>6894272</v>
      </c>
      <c r="AB32" s="81">
        <f t="shared" si="12"/>
        <v>396191473</v>
      </c>
      <c r="AC32" s="40">
        <f t="shared" si="13"/>
        <v>0.575871197300345</v>
      </c>
      <c r="AD32" s="80">
        <v>133737956</v>
      </c>
      <c r="AE32" s="81">
        <v>0</v>
      </c>
      <c r="AF32" s="81">
        <f t="shared" si="14"/>
        <v>133737956</v>
      </c>
      <c r="AG32" s="40">
        <f t="shared" si="15"/>
        <v>0.8609074471580962</v>
      </c>
      <c r="AH32" s="40">
        <f t="shared" si="16"/>
        <v>0.02243707837137876</v>
      </c>
      <c r="AI32" s="12">
        <v>520373000</v>
      </c>
      <c r="AJ32" s="12">
        <v>520373000</v>
      </c>
      <c r="AK32" s="12">
        <v>447992991</v>
      </c>
      <c r="AL32" s="12"/>
    </row>
    <row r="33" spans="1:38" s="13" customFormat="1" ht="12.75">
      <c r="A33" s="29" t="s">
        <v>97</v>
      </c>
      <c r="B33" s="63" t="s">
        <v>231</v>
      </c>
      <c r="C33" s="39" t="s">
        <v>232</v>
      </c>
      <c r="D33" s="80">
        <v>525882359</v>
      </c>
      <c r="E33" s="81">
        <v>73889000</v>
      </c>
      <c r="F33" s="82">
        <f t="shared" si="0"/>
        <v>599771359</v>
      </c>
      <c r="G33" s="80">
        <v>525882359</v>
      </c>
      <c r="H33" s="81">
        <v>95289000</v>
      </c>
      <c r="I33" s="83">
        <f t="shared" si="1"/>
        <v>621171359</v>
      </c>
      <c r="J33" s="80">
        <v>143656628</v>
      </c>
      <c r="K33" s="81">
        <v>11730199</v>
      </c>
      <c r="L33" s="81">
        <f t="shared" si="2"/>
        <v>155386827</v>
      </c>
      <c r="M33" s="40">
        <f t="shared" si="3"/>
        <v>0.25907677095331255</v>
      </c>
      <c r="N33" s="108">
        <v>129093272</v>
      </c>
      <c r="O33" s="109">
        <v>18063561</v>
      </c>
      <c r="P33" s="110">
        <f t="shared" si="4"/>
        <v>147156833</v>
      </c>
      <c r="Q33" s="40">
        <f t="shared" si="5"/>
        <v>0.24535488531055383</v>
      </c>
      <c r="R33" s="108">
        <v>136169979</v>
      </c>
      <c r="S33" s="110">
        <v>12504290</v>
      </c>
      <c r="T33" s="110">
        <f t="shared" si="6"/>
        <v>148674269</v>
      </c>
      <c r="U33" s="40">
        <f t="shared" si="7"/>
        <v>0.23934501622763968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408919879</v>
      </c>
      <c r="AA33" s="81">
        <f t="shared" si="11"/>
        <v>42298050</v>
      </c>
      <c r="AB33" s="81">
        <f t="shared" si="12"/>
        <v>451217929</v>
      </c>
      <c r="AC33" s="40">
        <f t="shared" si="13"/>
        <v>0.7263984767848899</v>
      </c>
      <c r="AD33" s="80">
        <v>145957072</v>
      </c>
      <c r="AE33" s="81">
        <v>6465248</v>
      </c>
      <c r="AF33" s="81">
        <f t="shared" si="14"/>
        <v>152422320</v>
      </c>
      <c r="AG33" s="40">
        <f t="shared" si="15"/>
        <v>0.8374891883590427</v>
      </c>
      <c r="AH33" s="40">
        <f t="shared" si="16"/>
        <v>-0.024589909141915722</v>
      </c>
      <c r="AI33" s="12">
        <v>519184721</v>
      </c>
      <c r="AJ33" s="12">
        <v>479804594</v>
      </c>
      <c r="AK33" s="12">
        <v>401831160</v>
      </c>
      <c r="AL33" s="12"/>
    </row>
    <row r="34" spans="1:38" s="13" customFormat="1" ht="12.75">
      <c r="A34" s="29" t="s">
        <v>97</v>
      </c>
      <c r="B34" s="63" t="s">
        <v>233</v>
      </c>
      <c r="C34" s="39" t="s">
        <v>234</v>
      </c>
      <c r="D34" s="80">
        <v>832940280</v>
      </c>
      <c r="E34" s="81">
        <v>163587530</v>
      </c>
      <c r="F34" s="82">
        <f t="shared" si="0"/>
        <v>996527810</v>
      </c>
      <c r="G34" s="80">
        <v>792098280</v>
      </c>
      <c r="H34" s="81">
        <v>126197300</v>
      </c>
      <c r="I34" s="83">
        <f t="shared" si="1"/>
        <v>918295580</v>
      </c>
      <c r="J34" s="80">
        <v>188644544</v>
      </c>
      <c r="K34" s="81">
        <v>6784059</v>
      </c>
      <c r="L34" s="81">
        <f t="shared" si="2"/>
        <v>195428603</v>
      </c>
      <c r="M34" s="40">
        <f t="shared" si="3"/>
        <v>0.19610953255785205</v>
      </c>
      <c r="N34" s="108">
        <v>177953758</v>
      </c>
      <c r="O34" s="109">
        <v>8565779</v>
      </c>
      <c r="P34" s="110">
        <f t="shared" si="4"/>
        <v>186519537</v>
      </c>
      <c r="Q34" s="40">
        <f t="shared" si="5"/>
        <v>0.18716942480511406</v>
      </c>
      <c r="R34" s="108">
        <v>167006551</v>
      </c>
      <c r="S34" s="110">
        <v>14736151</v>
      </c>
      <c r="T34" s="110">
        <f t="shared" si="6"/>
        <v>181742702</v>
      </c>
      <c r="U34" s="40">
        <f t="shared" si="7"/>
        <v>0.19791307500358435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533604853</v>
      </c>
      <c r="AA34" s="81">
        <f t="shared" si="11"/>
        <v>30085989</v>
      </c>
      <c r="AB34" s="81">
        <f t="shared" si="12"/>
        <v>563690842</v>
      </c>
      <c r="AC34" s="40">
        <f t="shared" si="13"/>
        <v>0.6138446642637657</v>
      </c>
      <c r="AD34" s="80">
        <v>139360216</v>
      </c>
      <c r="AE34" s="81">
        <v>855558</v>
      </c>
      <c r="AF34" s="81">
        <f t="shared" si="14"/>
        <v>140215774</v>
      </c>
      <c r="AG34" s="40">
        <f t="shared" si="15"/>
        <v>0.5989794196337593</v>
      </c>
      <c r="AH34" s="40">
        <f t="shared" si="16"/>
        <v>0.2961644529380838</v>
      </c>
      <c r="AI34" s="12">
        <v>879694140</v>
      </c>
      <c r="AJ34" s="12">
        <v>844737591</v>
      </c>
      <c r="AK34" s="12">
        <v>505980432</v>
      </c>
      <c r="AL34" s="12"/>
    </row>
    <row r="35" spans="1:38" s="13" customFormat="1" ht="12.75">
      <c r="A35" s="29" t="s">
        <v>97</v>
      </c>
      <c r="B35" s="63" t="s">
        <v>235</v>
      </c>
      <c r="C35" s="39" t="s">
        <v>236</v>
      </c>
      <c r="D35" s="80">
        <v>179863692</v>
      </c>
      <c r="E35" s="81">
        <v>36445600</v>
      </c>
      <c r="F35" s="82">
        <f t="shared" si="0"/>
        <v>216309292</v>
      </c>
      <c r="G35" s="80">
        <v>184863694</v>
      </c>
      <c r="H35" s="81">
        <v>39705661</v>
      </c>
      <c r="I35" s="83">
        <f t="shared" si="1"/>
        <v>224569355</v>
      </c>
      <c r="J35" s="80">
        <v>43776431</v>
      </c>
      <c r="K35" s="81">
        <v>7265035</v>
      </c>
      <c r="L35" s="81">
        <f t="shared" si="2"/>
        <v>51041466</v>
      </c>
      <c r="M35" s="40">
        <f t="shared" si="3"/>
        <v>0.23596520301125112</v>
      </c>
      <c r="N35" s="108">
        <v>17676722</v>
      </c>
      <c r="O35" s="109">
        <v>5293236</v>
      </c>
      <c r="P35" s="110">
        <f t="shared" si="4"/>
        <v>22969958</v>
      </c>
      <c r="Q35" s="40">
        <f t="shared" si="5"/>
        <v>0.10619034340882591</v>
      </c>
      <c r="R35" s="108">
        <v>18808397</v>
      </c>
      <c r="S35" s="110">
        <v>8049764</v>
      </c>
      <c r="T35" s="110">
        <f t="shared" si="6"/>
        <v>26858161</v>
      </c>
      <c r="U35" s="40">
        <f t="shared" si="7"/>
        <v>0.11959851334123482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80261550</v>
      </c>
      <c r="AA35" s="81">
        <f t="shared" si="11"/>
        <v>20608035</v>
      </c>
      <c r="AB35" s="81">
        <f t="shared" si="12"/>
        <v>100869585</v>
      </c>
      <c r="AC35" s="40">
        <f t="shared" si="13"/>
        <v>0.44916896608622314</v>
      </c>
      <c r="AD35" s="80">
        <v>28492415</v>
      </c>
      <c r="AE35" s="81">
        <v>6746319</v>
      </c>
      <c r="AF35" s="81">
        <f t="shared" si="14"/>
        <v>35238734</v>
      </c>
      <c r="AG35" s="40">
        <f t="shared" si="15"/>
        <v>0.7820374549316601</v>
      </c>
      <c r="AH35" s="40">
        <f t="shared" si="16"/>
        <v>-0.23782276060201257</v>
      </c>
      <c r="AI35" s="12">
        <v>133086683</v>
      </c>
      <c r="AJ35" s="12">
        <v>175561714</v>
      </c>
      <c r="AK35" s="12">
        <v>137295836</v>
      </c>
      <c r="AL35" s="12"/>
    </row>
    <row r="36" spans="1:38" s="13" customFormat="1" ht="12.75">
      <c r="A36" s="29" t="s">
        <v>116</v>
      </c>
      <c r="B36" s="63" t="s">
        <v>237</v>
      </c>
      <c r="C36" s="39" t="s">
        <v>238</v>
      </c>
      <c r="D36" s="80">
        <v>148079642</v>
      </c>
      <c r="E36" s="81">
        <v>3795800</v>
      </c>
      <c r="F36" s="82">
        <f t="shared" si="0"/>
        <v>151875442</v>
      </c>
      <c r="G36" s="80">
        <v>151370615</v>
      </c>
      <c r="H36" s="81">
        <v>3700800</v>
      </c>
      <c r="I36" s="83">
        <f t="shared" si="1"/>
        <v>155071415</v>
      </c>
      <c r="J36" s="80">
        <v>61731831</v>
      </c>
      <c r="K36" s="81">
        <v>260366</v>
      </c>
      <c r="L36" s="81">
        <f t="shared" si="2"/>
        <v>61992197</v>
      </c>
      <c r="M36" s="40">
        <f t="shared" si="3"/>
        <v>0.4081778869818861</v>
      </c>
      <c r="N36" s="108">
        <v>49570247</v>
      </c>
      <c r="O36" s="109">
        <v>283659</v>
      </c>
      <c r="P36" s="110">
        <f t="shared" si="4"/>
        <v>49853906</v>
      </c>
      <c r="Q36" s="40">
        <f t="shared" si="5"/>
        <v>0.32825521587617834</v>
      </c>
      <c r="R36" s="108">
        <v>35402744</v>
      </c>
      <c r="S36" s="110">
        <v>827434</v>
      </c>
      <c r="T36" s="110">
        <f t="shared" si="6"/>
        <v>36230178</v>
      </c>
      <c r="U36" s="40">
        <f t="shared" si="7"/>
        <v>0.23363543822696142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146704822</v>
      </c>
      <c r="AA36" s="81">
        <f t="shared" si="11"/>
        <v>1371459</v>
      </c>
      <c r="AB36" s="81">
        <f t="shared" si="12"/>
        <v>148076281</v>
      </c>
      <c r="AC36" s="40">
        <f t="shared" si="13"/>
        <v>0.9548908868858906</v>
      </c>
      <c r="AD36" s="80">
        <v>35036564</v>
      </c>
      <c r="AE36" s="81">
        <v>82913</v>
      </c>
      <c r="AF36" s="81">
        <f t="shared" si="14"/>
        <v>35119477</v>
      </c>
      <c r="AG36" s="40">
        <f t="shared" si="15"/>
        <v>0.8726864969466196</v>
      </c>
      <c r="AH36" s="40">
        <f t="shared" si="16"/>
        <v>0.03162635366124622</v>
      </c>
      <c r="AI36" s="12">
        <v>153245300</v>
      </c>
      <c r="AJ36" s="12">
        <v>163245300</v>
      </c>
      <c r="AK36" s="12">
        <v>142461969</v>
      </c>
      <c r="AL36" s="12"/>
    </row>
    <row r="37" spans="1:38" s="59" customFormat="1" ht="12.75">
      <c r="A37" s="64"/>
      <c r="B37" s="65" t="s">
        <v>239</v>
      </c>
      <c r="C37" s="32"/>
      <c r="D37" s="84">
        <f>SUM(D32:D36)</f>
        <v>2279227973</v>
      </c>
      <c r="E37" s="85">
        <f>SUM(E32:E36)</f>
        <v>373242193</v>
      </c>
      <c r="F37" s="86">
        <f t="shared" si="0"/>
        <v>2652470166</v>
      </c>
      <c r="G37" s="84">
        <f>SUM(G32:G36)</f>
        <v>2246676948</v>
      </c>
      <c r="H37" s="85">
        <f>SUM(H32:H36)</f>
        <v>360417024</v>
      </c>
      <c r="I37" s="93">
        <f t="shared" si="1"/>
        <v>2607093972</v>
      </c>
      <c r="J37" s="84">
        <f>SUM(J32:J36)</f>
        <v>599773889</v>
      </c>
      <c r="K37" s="95">
        <f>SUM(K32:K36)</f>
        <v>26063637</v>
      </c>
      <c r="L37" s="85">
        <f t="shared" si="2"/>
        <v>625837526</v>
      </c>
      <c r="M37" s="44">
        <f t="shared" si="3"/>
        <v>0.23594517066473952</v>
      </c>
      <c r="N37" s="114">
        <f>SUM(N32:N36)</f>
        <v>467187203</v>
      </c>
      <c r="O37" s="115">
        <f>SUM(O32:O36)</f>
        <v>36777426</v>
      </c>
      <c r="P37" s="116">
        <f t="shared" si="4"/>
        <v>503964629</v>
      </c>
      <c r="Q37" s="44">
        <f t="shared" si="5"/>
        <v>0.18999822710918288</v>
      </c>
      <c r="R37" s="114">
        <f>SUM(R32:R36)</f>
        <v>491827213</v>
      </c>
      <c r="S37" s="116">
        <f>SUM(S32:S36)</f>
        <v>38416742</v>
      </c>
      <c r="T37" s="116">
        <f t="shared" si="6"/>
        <v>530243955</v>
      </c>
      <c r="U37" s="44">
        <f t="shared" si="7"/>
        <v>0.20338505657823677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1558788305</v>
      </c>
      <c r="AA37" s="85">
        <f t="shared" si="11"/>
        <v>101257805</v>
      </c>
      <c r="AB37" s="85">
        <f t="shared" si="12"/>
        <v>1660046110</v>
      </c>
      <c r="AC37" s="44">
        <f t="shared" si="13"/>
        <v>0.6367419540027228</v>
      </c>
      <c r="AD37" s="84">
        <f>SUM(AD32:AD36)</f>
        <v>482584223</v>
      </c>
      <c r="AE37" s="85">
        <f>SUM(AE32:AE36)</f>
        <v>14150038</v>
      </c>
      <c r="AF37" s="85">
        <f t="shared" si="14"/>
        <v>496734261</v>
      </c>
      <c r="AG37" s="44">
        <f t="shared" si="15"/>
        <v>0.7489791461335966</v>
      </c>
      <c r="AH37" s="44">
        <f t="shared" si="16"/>
        <v>0.06746000151578024</v>
      </c>
      <c r="AI37" s="66">
        <f>SUM(AI32:AI36)</f>
        <v>2205583844</v>
      </c>
      <c r="AJ37" s="66">
        <f>SUM(AJ32:AJ36)</f>
        <v>2183722199</v>
      </c>
      <c r="AK37" s="66">
        <f>SUM(AK32:AK36)</f>
        <v>1635562388</v>
      </c>
      <c r="AL37" s="66"/>
    </row>
    <row r="38" spans="1:38" s="59" customFormat="1" ht="12.75">
      <c r="A38" s="64"/>
      <c r="B38" s="65" t="s">
        <v>240</v>
      </c>
      <c r="C38" s="32"/>
      <c r="D38" s="84">
        <f>SUM(D9,D11:D15,D17:D22,D24:D30,D32:D36)</f>
        <v>15722615823</v>
      </c>
      <c r="E38" s="85">
        <f>SUM(E9,E11:E15,E17:E22,E24:E30,E32:E36)</f>
        <v>2589747824</v>
      </c>
      <c r="F38" s="86">
        <f t="shared" si="0"/>
        <v>18312363647</v>
      </c>
      <c r="G38" s="84">
        <f>SUM(G9,G11:G15,G17:G22,G24:G30,G32:G36)</f>
        <v>15498626645</v>
      </c>
      <c r="H38" s="85">
        <f>SUM(H9,H11:H15,H17:H22,H24:H30,H32:H36)</f>
        <v>3030699518</v>
      </c>
      <c r="I38" s="93">
        <f t="shared" si="1"/>
        <v>18529326163</v>
      </c>
      <c r="J38" s="84">
        <f>SUM(J9,J11:J15,J17:J22,J24:J30,J32:J36)</f>
        <v>4241281114</v>
      </c>
      <c r="K38" s="95">
        <f>SUM(K9,K11:K15,K17:K22,K24:K30,K32:K36)</f>
        <v>360018298</v>
      </c>
      <c r="L38" s="85">
        <f t="shared" si="2"/>
        <v>4601299412</v>
      </c>
      <c r="M38" s="44">
        <f t="shared" si="3"/>
        <v>0.25126736781211756</v>
      </c>
      <c r="N38" s="114">
        <f>SUM(N9,N11:N15,N17:N22,N24:N30,N32:N36)</f>
        <v>3660237701</v>
      </c>
      <c r="O38" s="115">
        <f>SUM(O9,O11:O15,O17:O22,O24:O30,O32:O36)</f>
        <v>494814255</v>
      </c>
      <c r="P38" s="116">
        <f t="shared" si="4"/>
        <v>4155051956</v>
      </c>
      <c r="Q38" s="44">
        <f t="shared" si="5"/>
        <v>0.2268987246046032</v>
      </c>
      <c r="R38" s="114">
        <f>SUM(R9,R11:R15,R17:R22,R24:R30,R32:R36)</f>
        <v>3221436989</v>
      </c>
      <c r="S38" s="116">
        <f>SUM(S9,S11:S15,S17:S22,S24:S30,S32:S36)</f>
        <v>453256441</v>
      </c>
      <c r="T38" s="116">
        <f t="shared" si="6"/>
        <v>3674693430</v>
      </c>
      <c r="U38" s="44">
        <f t="shared" si="7"/>
        <v>0.19831770446880875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11122955804</v>
      </c>
      <c r="AA38" s="85">
        <f t="shared" si="11"/>
        <v>1308088994</v>
      </c>
      <c r="AB38" s="85">
        <f t="shared" si="12"/>
        <v>12431044798</v>
      </c>
      <c r="AC38" s="44">
        <f t="shared" si="13"/>
        <v>0.6708848820861463</v>
      </c>
      <c r="AD38" s="84">
        <f>SUM(AD9,AD11:AD15,AD17:AD22,AD24:AD30,AD32:AD36)</f>
        <v>2997951885</v>
      </c>
      <c r="AE38" s="85">
        <f>SUM(AE9,AE11:AE15,AE17:AE22,AE24:AE30,AE32:AE36)</f>
        <v>432905806</v>
      </c>
      <c r="AF38" s="85">
        <f t="shared" si="14"/>
        <v>3430857691</v>
      </c>
      <c r="AG38" s="44">
        <f t="shared" si="15"/>
        <v>0.678626246090193</v>
      </c>
      <c r="AH38" s="44">
        <f t="shared" si="16"/>
        <v>0.07107136493584165</v>
      </c>
      <c r="AI38" s="66">
        <f>SUM(AI9,AI11:AI15,AI17:AI22,AI24:AI30,AI32:AI36)</f>
        <v>15194842216</v>
      </c>
      <c r="AJ38" s="66">
        <f>SUM(AJ9,AJ11:AJ15,AJ17:AJ22,AJ24:AJ30,AJ32:AJ36)</f>
        <v>16575199064</v>
      </c>
      <c r="AK38" s="66">
        <f>SUM(AK9,AK11:AK15,AK17:AK22,AK24:AK30,AK32:AK36)</f>
        <v>11248365119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44</v>
      </c>
      <c r="C9" s="39" t="s">
        <v>45</v>
      </c>
      <c r="D9" s="80">
        <v>26459080983</v>
      </c>
      <c r="E9" s="81">
        <v>2980932710</v>
      </c>
      <c r="F9" s="82">
        <f>$D9+$E9</f>
        <v>29440013693</v>
      </c>
      <c r="G9" s="80">
        <v>26826374818</v>
      </c>
      <c r="H9" s="81">
        <v>2987419379</v>
      </c>
      <c r="I9" s="83">
        <f>$G9+$H9</f>
        <v>29813794197</v>
      </c>
      <c r="J9" s="80">
        <v>7414364112</v>
      </c>
      <c r="K9" s="81">
        <v>287522409</v>
      </c>
      <c r="L9" s="81">
        <f>$J9+$K9</f>
        <v>7701886521</v>
      </c>
      <c r="M9" s="40">
        <f>IF($F9=0,0,$L9/$F9)</f>
        <v>0.2616128715602904</v>
      </c>
      <c r="N9" s="108">
        <v>6653093306</v>
      </c>
      <c r="O9" s="109">
        <v>728776673</v>
      </c>
      <c r="P9" s="110">
        <f>$N9+$O9</f>
        <v>7381869979</v>
      </c>
      <c r="Q9" s="40">
        <f>IF($F9=0,0,$P9/$F9)</f>
        <v>0.2507427495101743</v>
      </c>
      <c r="R9" s="108">
        <v>6063499956</v>
      </c>
      <c r="S9" s="110">
        <v>322025880</v>
      </c>
      <c r="T9" s="110">
        <f>$R9+$S9</f>
        <v>6385525836</v>
      </c>
      <c r="U9" s="40">
        <f>IF($I9=0,0,$T9/$I9)</f>
        <v>0.21418024803574115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20130957374</v>
      </c>
      <c r="AA9" s="81">
        <f>$K9+$O9+$S9</f>
        <v>1338324962</v>
      </c>
      <c r="AB9" s="81">
        <f>$Z9+$AA9</f>
        <v>21469282336</v>
      </c>
      <c r="AC9" s="40">
        <f>IF($I9=0,0,$AB9/$I9)</f>
        <v>0.7201123813405922</v>
      </c>
      <c r="AD9" s="80">
        <v>4644473807</v>
      </c>
      <c r="AE9" s="81">
        <v>341981770</v>
      </c>
      <c r="AF9" s="81">
        <f>$AD9+$AE9</f>
        <v>4986455577</v>
      </c>
      <c r="AG9" s="40">
        <f>IF($AJ9=0,0,$AK9/$AJ9)</f>
        <v>0.7077430469460234</v>
      </c>
      <c r="AH9" s="40">
        <f>IF($AF9=0,0,(($T9/$AF9)-1))</f>
        <v>0.2805740946441404</v>
      </c>
      <c r="AI9" s="12">
        <v>26431278994</v>
      </c>
      <c r="AJ9" s="12">
        <v>26338289206</v>
      </c>
      <c r="AK9" s="12">
        <v>18640741054</v>
      </c>
      <c r="AL9" s="12"/>
    </row>
    <row r="10" spans="1:38" s="13" customFormat="1" ht="12.75">
      <c r="A10" s="29" t="s">
        <v>95</v>
      </c>
      <c r="B10" s="63" t="s">
        <v>48</v>
      </c>
      <c r="C10" s="39" t="s">
        <v>49</v>
      </c>
      <c r="D10" s="80">
        <v>39294787000</v>
      </c>
      <c r="E10" s="81">
        <v>7595073000</v>
      </c>
      <c r="F10" s="83">
        <f aca="true" t="shared" si="0" ref="F10:F24">$D10+$E10</f>
        <v>46889860000</v>
      </c>
      <c r="G10" s="80">
        <v>39212731000</v>
      </c>
      <c r="H10" s="81">
        <v>7700263000</v>
      </c>
      <c r="I10" s="83">
        <f aca="true" t="shared" si="1" ref="I10:I24">$G10+$H10</f>
        <v>46912994000</v>
      </c>
      <c r="J10" s="80">
        <v>8952634994</v>
      </c>
      <c r="K10" s="81">
        <v>520895000</v>
      </c>
      <c r="L10" s="81">
        <f aca="true" t="shared" si="2" ref="L10:L24">$J10+$K10</f>
        <v>9473529994</v>
      </c>
      <c r="M10" s="40">
        <f aca="true" t="shared" si="3" ref="M10:M24">IF($F10=0,0,$L10/$F10)</f>
        <v>0.2020379244894312</v>
      </c>
      <c r="N10" s="108">
        <v>9488668912</v>
      </c>
      <c r="O10" s="109">
        <v>940806000</v>
      </c>
      <c r="P10" s="110">
        <f aca="true" t="shared" si="4" ref="P10:P24">$N10+$O10</f>
        <v>10429474912</v>
      </c>
      <c r="Q10" s="40">
        <f aca="true" t="shared" si="5" ref="Q10:Q24">IF($F10=0,0,$P10/$F10)</f>
        <v>0.2224249531135303</v>
      </c>
      <c r="R10" s="108">
        <v>8098043088</v>
      </c>
      <c r="S10" s="110">
        <v>1346119000</v>
      </c>
      <c r="T10" s="110">
        <f aca="true" t="shared" si="6" ref="T10:T24">$R10+$S10</f>
        <v>9444162088</v>
      </c>
      <c r="U10" s="40">
        <f aca="true" t="shared" si="7" ref="U10:U24">IF($I10=0,0,$T10/$I10)</f>
        <v>0.2013122864850621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$J10+$N10+$R10</f>
        <v>26539346994</v>
      </c>
      <c r="AA10" s="81">
        <f aca="true" t="shared" si="11" ref="AA10:AA24">$K10+$O10+$S10</f>
        <v>2807820000</v>
      </c>
      <c r="AB10" s="81">
        <f aca="true" t="shared" si="12" ref="AB10:AB24">$Z10+$AA10</f>
        <v>29347166994</v>
      </c>
      <c r="AC10" s="40">
        <f aca="true" t="shared" si="13" ref="AC10:AC24">IF($I10=0,0,$AB10/$I10)</f>
        <v>0.6255658505615737</v>
      </c>
      <c r="AD10" s="80">
        <v>7864482520</v>
      </c>
      <c r="AE10" s="81">
        <v>549044034</v>
      </c>
      <c r="AF10" s="81">
        <f aca="true" t="shared" si="14" ref="AF10:AF24">$AD10+$AE10</f>
        <v>8413526554</v>
      </c>
      <c r="AG10" s="40">
        <f aca="true" t="shared" si="15" ref="AG10:AG24">IF($AJ10=0,0,$AK10/$AJ10)</f>
        <v>0.636861685290899</v>
      </c>
      <c r="AH10" s="40">
        <f aca="true" t="shared" si="16" ref="AH10:AH24">IF($AF10=0,0,(($T10/$AF10)-1))</f>
        <v>0.12249744829176423</v>
      </c>
      <c r="AI10" s="12">
        <v>40600879000</v>
      </c>
      <c r="AJ10" s="12">
        <v>40979228000</v>
      </c>
      <c r="AK10" s="12">
        <v>26098100206</v>
      </c>
      <c r="AL10" s="12"/>
    </row>
    <row r="11" spans="1:38" s="13" customFormat="1" ht="12.75">
      <c r="A11" s="29" t="s">
        <v>95</v>
      </c>
      <c r="B11" s="63" t="s">
        <v>54</v>
      </c>
      <c r="C11" s="39" t="s">
        <v>55</v>
      </c>
      <c r="D11" s="80">
        <v>24269034153</v>
      </c>
      <c r="E11" s="81">
        <v>4345256415</v>
      </c>
      <c r="F11" s="82">
        <f t="shared" si="0"/>
        <v>28614290568</v>
      </c>
      <c r="G11" s="80">
        <v>24212907789</v>
      </c>
      <c r="H11" s="81">
        <v>4507590226</v>
      </c>
      <c r="I11" s="83">
        <f t="shared" si="1"/>
        <v>28720498015</v>
      </c>
      <c r="J11" s="80">
        <v>5947086219</v>
      </c>
      <c r="K11" s="81">
        <v>513242271</v>
      </c>
      <c r="L11" s="81">
        <f t="shared" si="2"/>
        <v>6460328490</v>
      </c>
      <c r="M11" s="40">
        <f t="shared" si="3"/>
        <v>0.22577279959632232</v>
      </c>
      <c r="N11" s="108">
        <v>6035230177</v>
      </c>
      <c r="O11" s="109">
        <v>1179565337</v>
      </c>
      <c r="P11" s="110">
        <f t="shared" si="4"/>
        <v>7214795514</v>
      </c>
      <c r="Q11" s="40">
        <f t="shared" si="5"/>
        <v>0.25213959077037074</v>
      </c>
      <c r="R11" s="108">
        <v>6117711249</v>
      </c>
      <c r="S11" s="110">
        <v>671737249</v>
      </c>
      <c r="T11" s="110">
        <f t="shared" si="6"/>
        <v>6789448498</v>
      </c>
      <c r="U11" s="40">
        <f t="shared" si="7"/>
        <v>0.23639731088416505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18100027645</v>
      </c>
      <c r="AA11" s="81">
        <f t="shared" si="11"/>
        <v>2364544857</v>
      </c>
      <c r="AB11" s="81">
        <f t="shared" si="12"/>
        <v>20464572502</v>
      </c>
      <c r="AC11" s="40">
        <f t="shared" si="13"/>
        <v>0.7125423971169255</v>
      </c>
      <c r="AD11" s="80">
        <v>5043986950</v>
      </c>
      <c r="AE11" s="81">
        <v>638694200</v>
      </c>
      <c r="AF11" s="81">
        <f t="shared" si="14"/>
        <v>5682681150</v>
      </c>
      <c r="AG11" s="40">
        <f t="shared" si="15"/>
        <v>0.6426554201713436</v>
      </c>
      <c r="AH11" s="40">
        <f t="shared" si="16"/>
        <v>0.194761472408143</v>
      </c>
      <c r="AI11" s="12">
        <v>27071913345</v>
      </c>
      <c r="AJ11" s="12">
        <v>27821705430</v>
      </c>
      <c r="AK11" s="12">
        <v>17879769793</v>
      </c>
      <c r="AL11" s="12"/>
    </row>
    <row r="12" spans="1:38" s="59" customFormat="1" ht="12.75">
      <c r="A12" s="64"/>
      <c r="B12" s="65" t="s">
        <v>96</v>
      </c>
      <c r="C12" s="32"/>
      <c r="D12" s="84">
        <f>SUM(D9:D11)</f>
        <v>90022902136</v>
      </c>
      <c r="E12" s="85">
        <f>SUM(E9:E11)</f>
        <v>14921262125</v>
      </c>
      <c r="F12" s="93">
        <f t="shared" si="0"/>
        <v>104944164261</v>
      </c>
      <c r="G12" s="84">
        <f>SUM(G9:G11)</f>
        <v>90252013607</v>
      </c>
      <c r="H12" s="85">
        <f>SUM(H9:H11)</f>
        <v>15195272605</v>
      </c>
      <c r="I12" s="86">
        <f t="shared" si="1"/>
        <v>105447286212</v>
      </c>
      <c r="J12" s="84">
        <f>SUM(J9:J11)</f>
        <v>22314085325</v>
      </c>
      <c r="K12" s="85">
        <f>SUM(K9:K11)</f>
        <v>1321659680</v>
      </c>
      <c r="L12" s="85">
        <f t="shared" si="2"/>
        <v>23635745005</v>
      </c>
      <c r="M12" s="44">
        <f t="shared" si="3"/>
        <v>0.2252220994987109</v>
      </c>
      <c r="N12" s="114">
        <f>SUM(N9:N11)</f>
        <v>22176992395</v>
      </c>
      <c r="O12" s="115">
        <f>SUM(O9:O11)</f>
        <v>2849148010</v>
      </c>
      <c r="P12" s="116">
        <f t="shared" si="4"/>
        <v>25026140405</v>
      </c>
      <c r="Q12" s="44">
        <f t="shared" si="5"/>
        <v>0.23847100580799394</v>
      </c>
      <c r="R12" s="114">
        <f>SUM(R9:R11)</f>
        <v>20279254293</v>
      </c>
      <c r="S12" s="116">
        <f>SUM(S9:S11)</f>
        <v>2339882129</v>
      </c>
      <c r="T12" s="116">
        <f t="shared" si="6"/>
        <v>22619136422</v>
      </c>
      <c r="U12" s="44">
        <f t="shared" si="7"/>
        <v>0.21450657702583834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64770332013</v>
      </c>
      <c r="AA12" s="85">
        <f t="shared" si="11"/>
        <v>6510689819</v>
      </c>
      <c r="AB12" s="85">
        <f t="shared" si="12"/>
        <v>71281021832</v>
      </c>
      <c r="AC12" s="44">
        <f t="shared" si="13"/>
        <v>0.6759872576397149</v>
      </c>
      <c r="AD12" s="84">
        <f>SUM(AD9:AD11)</f>
        <v>17552943277</v>
      </c>
      <c r="AE12" s="85">
        <f>SUM(AE9:AE11)</f>
        <v>1529720004</v>
      </c>
      <c r="AF12" s="85">
        <f t="shared" si="14"/>
        <v>19082663281</v>
      </c>
      <c r="AG12" s="44">
        <f t="shared" si="15"/>
        <v>0.6581787123968529</v>
      </c>
      <c r="AH12" s="44">
        <f t="shared" si="16"/>
        <v>0.18532387690984176</v>
      </c>
      <c r="AI12" s="66">
        <f>SUM(AI9:AI11)</f>
        <v>94104071339</v>
      </c>
      <c r="AJ12" s="66">
        <f>SUM(AJ9:AJ11)</f>
        <v>95139222636</v>
      </c>
      <c r="AK12" s="66">
        <f>SUM(AK9:AK11)</f>
        <v>62618611053</v>
      </c>
      <c r="AL12" s="66"/>
    </row>
    <row r="13" spans="1:38" s="13" customFormat="1" ht="12.75">
      <c r="A13" s="29" t="s">
        <v>97</v>
      </c>
      <c r="B13" s="63" t="s">
        <v>63</v>
      </c>
      <c r="C13" s="39" t="s">
        <v>64</v>
      </c>
      <c r="D13" s="80">
        <v>4522526527</v>
      </c>
      <c r="E13" s="81">
        <v>326103788</v>
      </c>
      <c r="F13" s="82">
        <f t="shared" si="0"/>
        <v>4848630315</v>
      </c>
      <c r="G13" s="80">
        <v>4522526528</v>
      </c>
      <c r="H13" s="81">
        <v>335203789</v>
      </c>
      <c r="I13" s="83">
        <f t="shared" si="1"/>
        <v>4857730317</v>
      </c>
      <c r="J13" s="80">
        <v>1305832036</v>
      </c>
      <c r="K13" s="81">
        <v>46945179</v>
      </c>
      <c r="L13" s="81">
        <f t="shared" si="2"/>
        <v>1352777215</v>
      </c>
      <c r="M13" s="40">
        <f t="shared" si="3"/>
        <v>0.27900192984706856</v>
      </c>
      <c r="N13" s="108">
        <v>1169631611</v>
      </c>
      <c r="O13" s="109">
        <v>44174867</v>
      </c>
      <c r="P13" s="110">
        <f t="shared" si="4"/>
        <v>1213806478</v>
      </c>
      <c r="Q13" s="40">
        <f t="shared" si="5"/>
        <v>0.2503400752672149</v>
      </c>
      <c r="R13" s="108">
        <v>1032553028</v>
      </c>
      <c r="S13" s="110">
        <v>26205446</v>
      </c>
      <c r="T13" s="110">
        <f t="shared" si="6"/>
        <v>1058758474</v>
      </c>
      <c r="U13" s="40">
        <f t="shared" si="7"/>
        <v>0.21795332488812594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3508016675</v>
      </c>
      <c r="AA13" s="81">
        <f t="shared" si="11"/>
        <v>117325492</v>
      </c>
      <c r="AB13" s="81">
        <f t="shared" si="12"/>
        <v>3625342167</v>
      </c>
      <c r="AC13" s="40">
        <f t="shared" si="13"/>
        <v>0.7463037119028277</v>
      </c>
      <c r="AD13" s="80">
        <v>893945423</v>
      </c>
      <c r="AE13" s="81">
        <v>77078851</v>
      </c>
      <c r="AF13" s="81">
        <f t="shared" si="14"/>
        <v>971024274</v>
      </c>
      <c r="AG13" s="40">
        <f t="shared" si="15"/>
        <v>0.6777885948369826</v>
      </c>
      <c r="AH13" s="40">
        <f t="shared" si="16"/>
        <v>0.09035222120513131</v>
      </c>
      <c r="AI13" s="12">
        <v>4887945865</v>
      </c>
      <c r="AJ13" s="12">
        <v>4657129400</v>
      </c>
      <c r="AK13" s="12">
        <v>3156549192</v>
      </c>
      <c r="AL13" s="12"/>
    </row>
    <row r="14" spans="1:38" s="13" customFormat="1" ht="12.75">
      <c r="A14" s="29" t="s">
        <v>97</v>
      </c>
      <c r="B14" s="63" t="s">
        <v>241</v>
      </c>
      <c r="C14" s="39" t="s">
        <v>242</v>
      </c>
      <c r="D14" s="80">
        <v>743990000</v>
      </c>
      <c r="E14" s="81">
        <v>152467500</v>
      </c>
      <c r="F14" s="82">
        <f t="shared" si="0"/>
        <v>896457500</v>
      </c>
      <c r="G14" s="80">
        <v>681639706</v>
      </c>
      <c r="H14" s="81">
        <v>96907417</v>
      </c>
      <c r="I14" s="83">
        <f t="shared" si="1"/>
        <v>778547123</v>
      </c>
      <c r="J14" s="80">
        <v>186736657</v>
      </c>
      <c r="K14" s="81">
        <v>9178692</v>
      </c>
      <c r="L14" s="81">
        <f t="shared" si="2"/>
        <v>195915349</v>
      </c>
      <c r="M14" s="40">
        <f t="shared" si="3"/>
        <v>0.21854393431925107</v>
      </c>
      <c r="N14" s="108">
        <v>173336802</v>
      </c>
      <c r="O14" s="109">
        <v>11836670</v>
      </c>
      <c r="P14" s="110">
        <f t="shared" si="4"/>
        <v>185173472</v>
      </c>
      <c r="Q14" s="40">
        <f t="shared" si="5"/>
        <v>0.2065613506496404</v>
      </c>
      <c r="R14" s="108">
        <v>173102654</v>
      </c>
      <c r="S14" s="110">
        <v>15816418</v>
      </c>
      <c r="T14" s="110">
        <f t="shared" si="6"/>
        <v>188919072</v>
      </c>
      <c r="U14" s="40">
        <f t="shared" si="7"/>
        <v>0.2426559246305249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533176113</v>
      </c>
      <c r="AA14" s="81">
        <f t="shared" si="11"/>
        <v>36831780</v>
      </c>
      <c r="AB14" s="81">
        <f t="shared" si="12"/>
        <v>570007893</v>
      </c>
      <c r="AC14" s="40">
        <f t="shared" si="13"/>
        <v>0.7321430857050383</v>
      </c>
      <c r="AD14" s="80">
        <v>154819397</v>
      </c>
      <c r="AE14" s="81">
        <v>3752446</v>
      </c>
      <c r="AF14" s="81">
        <f t="shared" si="14"/>
        <v>158571843</v>
      </c>
      <c r="AG14" s="40">
        <f t="shared" si="15"/>
        <v>0.6253014417681472</v>
      </c>
      <c r="AH14" s="40">
        <f t="shared" si="16"/>
        <v>0.19137842145153106</v>
      </c>
      <c r="AI14" s="12">
        <v>851678789</v>
      </c>
      <c r="AJ14" s="12">
        <v>798957379</v>
      </c>
      <c r="AK14" s="12">
        <v>499589201</v>
      </c>
      <c r="AL14" s="12"/>
    </row>
    <row r="15" spans="1:38" s="13" customFormat="1" ht="12.75">
      <c r="A15" s="29" t="s">
        <v>97</v>
      </c>
      <c r="B15" s="63" t="s">
        <v>243</v>
      </c>
      <c r="C15" s="39" t="s">
        <v>244</v>
      </c>
      <c r="D15" s="80">
        <v>551313750</v>
      </c>
      <c r="E15" s="81">
        <v>62493371</v>
      </c>
      <c r="F15" s="82">
        <f t="shared" si="0"/>
        <v>613807121</v>
      </c>
      <c r="G15" s="80">
        <v>557079851</v>
      </c>
      <c r="H15" s="81">
        <v>56428582</v>
      </c>
      <c r="I15" s="83">
        <f t="shared" si="1"/>
        <v>613508433</v>
      </c>
      <c r="J15" s="80">
        <v>120611254</v>
      </c>
      <c r="K15" s="81">
        <v>875945</v>
      </c>
      <c r="L15" s="81">
        <f t="shared" si="2"/>
        <v>121487199</v>
      </c>
      <c r="M15" s="40">
        <f t="shared" si="3"/>
        <v>0.19792406253299236</v>
      </c>
      <c r="N15" s="108">
        <v>109244233</v>
      </c>
      <c r="O15" s="109">
        <v>4167175</v>
      </c>
      <c r="P15" s="110">
        <f t="shared" si="4"/>
        <v>113411408</v>
      </c>
      <c r="Q15" s="40">
        <f t="shared" si="5"/>
        <v>0.18476717542024085</v>
      </c>
      <c r="R15" s="108">
        <v>124620705</v>
      </c>
      <c r="S15" s="110">
        <v>7467028</v>
      </c>
      <c r="T15" s="110">
        <f t="shared" si="6"/>
        <v>132087733</v>
      </c>
      <c r="U15" s="40">
        <f t="shared" si="7"/>
        <v>0.2152989688407429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354476192</v>
      </c>
      <c r="AA15" s="81">
        <f t="shared" si="11"/>
        <v>12510148</v>
      </c>
      <c r="AB15" s="81">
        <f t="shared" si="12"/>
        <v>366986340</v>
      </c>
      <c r="AC15" s="40">
        <f t="shared" si="13"/>
        <v>0.5981765209085561</v>
      </c>
      <c r="AD15" s="80">
        <v>110503037</v>
      </c>
      <c r="AE15" s="81">
        <v>7151234</v>
      </c>
      <c r="AF15" s="81">
        <f t="shared" si="14"/>
        <v>117654271</v>
      </c>
      <c r="AG15" s="40">
        <f t="shared" si="15"/>
        <v>0.5710368901384556</v>
      </c>
      <c r="AH15" s="40">
        <f t="shared" si="16"/>
        <v>0.12267690647626384</v>
      </c>
      <c r="AI15" s="12">
        <v>607551597</v>
      </c>
      <c r="AJ15" s="12">
        <v>598055847</v>
      </c>
      <c r="AK15" s="12">
        <v>341511951</v>
      </c>
      <c r="AL15" s="12"/>
    </row>
    <row r="16" spans="1:38" s="13" customFormat="1" ht="12.75">
      <c r="A16" s="29" t="s">
        <v>116</v>
      </c>
      <c r="B16" s="63" t="s">
        <v>245</v>
      </c>
      <c r="C16" s="39" t="s">
        <v>246</v>
      </c>
      <c r="D16" s="80">
        <v>350567331</v>
      </c>
      <c r="E16" s="81">
        <v>17702113</v>
      </c>
      <c r="F16" s="82">
        <f t="shared" si="0"/>
        <v>368269444</v>
      </c>
      <c r="G16" s="80">
        <v>368160825</v>
      </c>
      <c r="H16" s="81">
        <v>22602113</v>
      </c>
      <c r="I16" s="83">
        <f t="shared" si="1"/>
        <v>390762938</v>
      </c>
      <c r="J16" s="80">
        <v>112634171</v>
      </c>
      <c r="K16" s="81">
        <v>7396923</v>
      </c>
      <c r="L16" s="81">
        <f t="shared" si="2"/>
        <v>120031094</v>
      </c>
      <c r="M16" s="40">
        <f t="shared" si="3"/>
        <v>0.3259328080447532</v>
      </c>
      <c r="N16" s="108">
        <v>94666556</v>
      </c>
      <c r="O16" s="109">
        <v>4918248</v>
      </c>
      <c r="P16" s="110">
        <f t="shared" si="4"/>
        <v>99584804</v>
      </c>
      <c r="Q16" s="40">
        <f t="shared" si="5"/>
        <v>0.27041288823299714</v>
      </c>
      <c r="R16" s="108">
        <v>66186886</v>
      </c>
      <c r="S16" s="110">
        <v>4661633</v>
      </c>
      <c r="T16" s="110">
        <f t="shared" si="6"/>
        <v>70848519</v>
      </c>
      <c r="U16" s="40">
        <f t="shared" si="7"/>
        <v>0.18130818486168718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273487613</v>
      </c>
      <c r="AA16" s="81">
        <f t="shared" si="11"/>
        <v>16976804</v>
      </c>
      <c r="AB16" s="81">
        <f t="shared" si="12"/>
        <v>290464417</v>
      </c>
      <c r="AC16" s="40">
        <f t="shared" si="13"/>
        <v>0.7433264231420023</v>
      </c>
      <c r="AD16" s="80">
        <v>86947629</v>
      </c>
      <c r="AE16" s="81">
        <v>1684862</v>
      </c>
      <c r="AF16" s="81">
        <f t="shared" si="14"/>
        <v>88632491</v>
      </c>
      <c r="AG16" s="40">
        <f t="shared" si="15"/>
        <v>0.8477839907052694</v>
      </c>
      <c r="AH16" s="40">
        <f t="shared" si="16"/>
        <v>-0.20064845069061643</v>
      </c>
      <c r="AI16" s="12">
        <v>390995566</v>
      </c>
      <c r="AJ16" s="12">
        <v>368062310</v>
      </c>
      <c r="AK16" s="12">
        <v>312037334</v>
      </c>
      <c r="AL16" s="12"/>
    </row>
    <row r="17" spans="1:38" s="59" customFormat="1" ht="12.75">
      <c r="A17" s="64"/>
      <c r="B17" s="65" t="s">
        <v>247</v>
      </c>
      <c r="C17" s="32"/>
      <c r="D17" s="84">
        <f>SUM(D13:D16)</f>
        <v>6168397608</v>
      </c>
      <c r="E17" s="85">
        <f>SUM(E13:E16)</f>
        <v>558766772</v>
      </c>
      <c r="F17" s="93">
        <f t="shared" si="0"/>
        <v>6727164380</v>
      </c>
      <c r="G17" s="84">
        <f>SUM(G13:G16)</f>
        <v>6129406910</v>
      </c>
      <c r="H17" s="85">
        <f>SUM(H13:H16)</f>
        <v>511141901</v>
      </c>
      <c r="I17" s="86">
        <f t="shared" si="1"/>
        <v>6640548811</v>
      </c>
      <c r="J17" s="84">
        <f>SUM(J13:J16)</f>
        <v>1725814118</v>
      </c>
      <c r="K17" s="85">
        <f>SUM(K13:K16)</f>
        <v>64396739</v>
      </c>
      <c r="L17" s="85">
        <f t="shared" si="2"/>
        <v>1790210857</v>
      </c>
      <c r="M17" s="44">
        <f t="shared" si="3"/>
        <v>0.26611671067862325</v>
      </c>
      <c r="N17" s="114">
        <f>SUM(N13:N16)</f>
        <v>1546879202</v>
      </c>
      <c r="O17" s="115">
        <f>SUM(O13:O16)</f>
        <v>65096960</v>
      </c>
      <c r="P17" s="116">
        <f t="shared" si="4"/>
        <v>1611976162</v>
      </c>
      <c r="Q17" s="44">
        <f t="shared" si="5"/>
        <v>0.2396219374083438</v>
      </c>
      <c r="R17" s="114">
        <f>SUM(R13:R16)</f>
        <v>1396463273</v>
      </c>
      <c r="S17" s="116">
        <f>SUM(S13:S16)</f>
        <v>54150525</v>
      </c>
      <c r="T17" s="116">
        <f t="shared" si="6"/>
        <v>1450613798</v>
      </c>
      <c r="U17" s="44">
        <f t="shared" si="7"/>
        <v>0.21844787822311815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4669156593</v>
      </c>
      <c r="AA17" s="85">
        <f t="shared" si="11"/>
        <v>183644224</v>
      </c>
      <c r="AB17" s="85">
        <f t="shared" si="12"/>
        <v>4852800817</v>
      </c>
      <c r="AC17" s="44">
        <f t="shared" si="13"/>
        <v>0.7307830956624226</v>
      </c>
      <c r="AD17" s="84">
        <f>SUM(AD13:AD16)</f>
        <v>1246215486</v>
      </c>
      <c r="AE17" s="85">
        <f>SUM(AE13:AE16)</f>
        <v>89667393</v>
      </c>
      <c r="AF17" s="85">
        <f t="shared" si="14"/>
        <v>1335882879</v>
      </c>
      <c r="AG17" s="44">
        <f t="shared" si="15"/>
        <v>0.6710604412266298</v>
      </c>
      <c r="AH17" s="44">
        <f t="shared" si="16"/>
        <v>0.08588396543107435</v>
      </c>
      <c r="AI17" s="66">
        <f>SUM(AI13:AI16)</f>
        <v>6738171817</v>
      </c>
      <c r="AJ17" s="66">
        <f>SUM(AJ13:AJ16)</f>
        <v>6422204936</v>
      </c>
      <c r="AK17" s="66">
        <f>SUM(AK13:AK16)</f>
        <v>4309687678</v>
      </c>
      <c r="AL17" s="66"/>
    </row>
    <row r="18" spans="1:38" s="13" customFormat="1" ht="12.75">
      <c r="A18" s="29" t="s">
        <v>97</v>
      </c>
      <c r="B18" s="63" t="s">
        <v>75</v>
      </c>
      <c r="C18" s="39" t="s">
        <v>76</v>
      </c>
      <c r="D18" s="80">
        <v>1964781604</v>
      </c>
      <c r="E18" s="81">
        <v>220581836</v>
      </c>
      <c r="F18" s="82">
        <f t="shared" si="0"/>
        <v>2185363440</v>
      </c>
      <c r="G18" s="80">
        <v>1955199038</v>
      </c>
      <c r="H18" s="81">
        <v>253812488</v>
      </c>
      <c r="I18" s="83">
        <f t="shared" si="1"/>
        <v>2209011526</v>
      </c>
      <c r="J18" s="80">
        <v>502535357</v>
      </c>
      <c r="K18" s="81">
        <v>24306552</v>
      </c>
      <c r="L18" s="81">
        <f t="shared" si="2"/>
        <v>526841909</v>
      </c>
      <c r="M18" s="40">
        <f t="shared" si="3"/>
        <v>0.24107747908512644</v>
      </c>
      <c r="N18" s="108">
        <v>504392092</v>
      </c>
      <c r="O18" s="109">
        <v>67119266</v>
      </c>
      <c r="P18" s="110">
        <f t="shared" si="4"/>
        <v>571511358</v>
      </c>
      <c r="Q18" s="40">
        <f t="shared" si="5"/>
        <v>0.26151776292185064</v>
      </c>
      <c r="R18" s="108">
        <v>489296087</v>
      </c>
      <c r="S18" s="110">
        <v>52623966</v>
      </c>
      <c r="T18" s="110">
        <f t="shared" si="6"/>
        <v>541920053</v>
      </c>
      <c r="U18" s="40">
        <f t="shared" si="7"/>
        <v>0.24532241983421865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1496223536</v>
      </c>
      <c r="AA18" s="81">
        <f t="shared" si="11"/>
        <v>144049784</v>
      </c>
      <c r="AB18" s="81">
        <f t="shared" si="12"/>
        <v>1640273320</v>
      </c>
      <c r="AC18" s="40">
        <f t="shared" si="13"/>
        <v>0.7425372392556724</v>
      </c>
      <c r="AD18" s="80">
        <v>466651751</v>
      </c>
      <c r="AE18" s="81">
        <v>89503363</v>
      </c>
      <c r="AF18" s="81">
        <f t="shared" si="14"/>
        <v>556155114</v>
      </c>
      <c r="AG18" s="40">
        <f t="shared" si="15"/>
        <v>0.703892632289143</v>
      </c>
      <c r="AH18" s="40">
        <f t="shared" si="16"/>
        <v>-0.0255954870173144</v>
      </c>
      <c r="AI18" s="12">
        <v>2265485049</v>
      </c>
      <c r="AJ18" s="12">
        <v>2186748084</v>
      </c>
      <c r="AK18" s="12">
        <v>1539235865</v>
      </c>
      <c r="AL18" s="12"/>
    </row>
    <row r="19" spans="1:38" s="13" customFormat="1" ht="12.75">
      <c r="A19" s="29" t="s">
        <v>97</v>
      </c>
      <c r="B19" s="63" t="s">
        <v>248</v>
      </c>
      <c r="C19" s="39" t="s">
        <v>249</v>
      </c>
      <c r="D19" s="80">
        <v>851104698</v>
      </c>
      <c r="E19" s="81">
        <v>114851847</v>
      </c>
      <c r="F19" s="82">
        <f t="shared" si="0"/>
        <v>965956545</v>
      </c>
      <c r="G19" s="80">
        <v>880393338</v>
      </c>
      <c r="H19" s="81">
        <v>126958060</v>
      </c>
      <c r="I19" s="83">
        <f t="shared" si="1"/>
        <v>1007351398</v>
      </c>
      <c r="J19" s="80">
        <v>203217508</v>
      </c>
      <c r="K19" s="81">
        <v>9820268</v>
      </c>
      <c r="L19" s="81">
        <f t="shared" si="2"/>
        <v>213037776</v>
      </c>
      <c r="M19" s="40">
        <f t="shared" si="3"/>
        <v>0.22054592114182528</v>
      </c>
      <c r="N19" s="108">
        <v>185006527</v>
      </c>
      <c r="O19" s="109">
        <v>10040963</v>
      </c>
      <c r="P19" s="110">
        <f t="shared" si="4"/>
        <v>195047490</v>
      </c>
      <c r="Q19" s="40">
        <f t="shared" si="5"/>
        <v>0.20192159886447067</v>
      </c>
      <c r="R19" s="108">
        <v>204079441</v>
      </c>
      <c r="S19" s="110">
        <v>11828290</v>
      </c>
      <c r="T19" s="110">
        <f t="shared" si="6"/>
        <v>215907731</v>
      </c>
      <c r="U19" s="40">
        <f t="shared" si="7"/>
        <v>0.21433209049857296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592303476</v>
      </c>
      <c r="AA19" s="81">
        <f t="shared" si="11"/>
        <v>31689521</v>
      </c>
      <c r="AB19" s="81">
        <f t="shared" si="12"/>
        <v>623992997</v>
      </c>
      <c r="AC19" s="40">
        <f t="shared" si="13"/>
        <v>0.6194392525179183</v>
      </c>
      <c r="AD19" s="80">
        <v>168543911</v>
      </c>
      <c r="AE19" s="81">
        <v>8076277</v>
      </c>
      <c r="AF19" s="81">
        <f t="shared" si="14"/>
        <v>176620188</v>
      </c>
      <c r="AG19" s="40">
        <f t="shared" si="15"/>
        <v>0.6113319630619107</v>
      </c>
      <c r="AH19" s="40">
        <f t="shared" si="16"/>
        <v>0.22244084011506082</v>
      </c>
      <c r="AI19" s="12">
        <v>950761898</v>
      </c>
      <c r="AJ19" s="12">
        <v>940661326</v>
      </c>
      <c r="AK19" s="12">
        <v>575056335</v>
      </c>
      <c r="AL19" s="12"/>
    </row>
    <row r="20" spans="1:38" s="13" customFormat="1" ht="12.75">
      <c r="A20" s="29" t="s">
        <v>97</v>
      </c>
      <c r="B20" s="63" t="s">
        <v>250</v>
      </c>
      <c r="C20" s="39" t="s">
        <v>251</v>
      </c>
      <c r="D20" s="80">
        <v>530871001</v>
      </c>
      <c r="E20" s="81">
        <v>84901000</v>
      </c>
      <c r="F20" s="82">
        <f t="shared" si="0"/>
        <v>615772001</v>
      </c>
      <c r="G20" s="80">
        <v>482185774</v>
      </c>
      <c r="H20" s="81">
        <v>84901000</v>
      </c>
      <c r="I20" s="83">
        <f t="shared" si="1"/>
        <v>567086774</v>
      </c>
      <c r="J20" s="80">
        <v>137738476</v>
      </c>
      <c r="K20" s="81">
        <v>25384359</v>
      </c>
      <c r="L20" s="81">
        <f t="shared" si="2"/>
        <v>163122835</v>
      </c>
      <c r="M20" s="40">
        <f t="shared" si="3"/>
        <v>0.26490784695486663</v>
      </c>
      <c r="N20" s="108">
        <v>139256479</v>
      </c>
      <c r="O20" s="109">
        <v>27541931</v>
      </c>
      <c r="P20" s="110">
        <f t="shared" si="4"/>
        <v>166798410</v>
      </c>
      <c r="Q20" s="40">
        <f t="shared" si="5"/>
        <v>0.27087689880202914</v>
      </c>
      <c r="R20" s="108">
        <v>78805409</v>
      </c>
      <c r="S20" s="110">
        <v>6605689</v>
      </c>
      <c r="T20" s="110">
        <f t="shared" si="6"/>
        <v>85411098</v>
      </c>
      <c r="U20" s="40">
        <f t="shared" si="7"/>
        <v>0.15061380712081288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355800364</v>
      </c>
      <c r="AA20" s="81">
        <f t="shared" si="11"/>
        <v>59531979</v>
      </c>
      <c r="AB20" s="81">
        <f t="shared" si="12"/>
        <v>415332343</v>
      </c>
      <c r="AC20" s="40">
        <f t="shared" si="13"/>
        <v>0.7323964550793773</v>
      </c>
      <c r="AD20" s="80">
        <v>76644347</v>
      </c>
      <c r="AE20" s="81">
        <v>10960629</v>
      </c>
      <c r="AF20" s="81">
        <f t="shared" si="14"/>
        <v>87604976</v>
      </c>
      <c r="AG20" s="40">
        <f t="shared" si="15"/>
        <v>0.5356701764168176</v>
      </c>
      <c r="AH20" s="40">
        <f t="shared" si="16"/>
        <v>-0.02504284688120917</v>
      </c>
      <c r="AI20" s="12">
        <v>559406000</v>
      </c>
      <c r="AJ20" s="12">
        <v>561405774</v>
      </c>
      <c r="AK20" s="12">
        <v>300728330</v>
      </c>
      <c r="AL20" s="12"/>
    </row>
    <row r="21" spans="1:38" s="13" customFormat="1" ht="12.75">
      <c r="A21" s="29" t="s">
        <v>97</v>
      </c>
      <c r="B21" s="63" t="s">
        <v>252</v>
      </c>
      <c r="C21" s="39" t="s">
        <v>253</v>
      </c>
      <c r="D21" s="80">
        <v>1489629098</v>
      </c>
      <c r="E21" s="81">
        <v>354952994</v>
      </c>
      <c r="F21" s="82">
        <f t="shared" si="0"/>
        <v>1844582092</v>
      </c>
      <c r="G21" s="80">
        <v>1463967053</v>
      </c>
      <c r="H21" s="81">
        <v>295456308</v>
      </c>
      <c r="I21" s="83">
        <f t="shared" si="1"/>
        <v>1759423361</v>
      </c>
      <c r="J21" s="80">
        <v>272754924</v>
      </c>
      <c r="K21" s="81">
        <v>26011109</v>
      </c>
      <c r="L21" s="81">
        <f t="shared" si="2"/>
        <v>298766033</v>
      </c>
      <c r="M21" s="40">
        <f t="shared" si="3"/>
        <v>0.1619694966658063</v>
      </c>
      <c r="N21" s="108">
        <v>194600156</v>
      </c>
      <c r="O21" s="109">
        <v>44519773</v>
      </c>
      <c r="P21" s="110">
        <f t="shared" si="4"/>
        <v>239119929</v>
      </c>
      <c r="Q21" s="40">
        <f t="shared" si="5"/>
        <v>0.12963366067418158</v>
      </c>
      <c r="R21" s="108">
        <v>313114215</v>
      </c>
      <c r="S21" s="110">
        <v>16529071</v>
      </c>
      <c r="T21" s="110">
        <f t="shared" si="6"/>
        <v>329643286</v>
      </c>
      <c r="U21" s="40">
        <f t="shared" si="7"/>
        <v>0.1873587070099156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780469295</v>
      </c>
      <c r="AA21" s="81">
        <f t="shared" si="11"/>
        <v>87059953</v>
      </c>
      <c r="AB21" s="81">
        <f t="shared" si="12"/>
        <v>867529248</v>
      </c>
      <c r="AC21" s="40">
        <f t="shared" si="13"/>
        <v>0.4930758947675471</v>
      </c>
      <c r="AD21" s="80">
        <v>192004467</v>
      </c>
      <c r="AE21" s="81">
        <v>67588365</v>
      </c>
      <c r="AF21" s="81">
        <f t="shared" si="14"/>
        <v>259592832</v>
      </c>
      <c r="AG21" s="40">
        <f t="shared" si="15"/>
        <v>0.6015678703668127</v>
      </c>
      <c r="AH21" s="40">
        <f t="shared" si="16"/>
        <v>0.2698474124277823</v>
      </c>
      <c r="AI21" s="12">
        <v>1718407119</v>
      </c>
      <c r="AJ21" s="12">
        <v>1718407119</v>
      </c>
      <c r="AK21" s="12">
        <v>1033738511</v>
      </c>
      <c r="AL21" s="12"/>
    </row>
    <row r="22" spans="1:38" s="13" customFormat="1" ht="12.75">
      <c r="A22" s="29" t="s">
        <v>116</v>
      </c>
      <c r="B22" s="63" t="s">
        <v>254</v>
      </c>
      <c r="C22" s="39" t="s">
        <v>255</v>
      </c>
      <c r="D22" s="80">
        <v>258988574</v>
      </c>
      <c r="E22" s="81">
        <v>5360000</v>
      </c>
      <c r="F22" s="82">
        <f t="shared" si="0"/>
        <v>264348574</v>
      </c>
      <c r="G22" s="80">
        <v>276406631</v>
      </c>
      <c r="H22" s="81">
        <v>2975770</v>
      </c>
      <c r="I22" s="83">
        <f t="shared" si="1"/>
        <v>279382401</v>
      </c>
      <c r="J22" s="80">
        <v>98295670</v>
      </c>
      <c r="K22" s="81">
        <v>3279481</v>
      </c>
      <c r="L22" s="81">
        <f t="shared" si="2"/>
        <v>101575151</v>
      </c>
      <c r="M22" s="40">
        <f t="shared" si="3"/>
        <v>0.38424701697085756</v>
      </c>
      <c r="N22" s="108">
        <v>70430484</v>
      </c>
      <c r="O22" s="109">
        <v>1461438</v>
      </c>
      <c r="P22" s="110">
        <f t="shared" si="4"/>
        <v>71891922</v>
      </c>
      <c r="Q22" s="40">
        <f t="shared" si="5"/>
        <v>0.2719588039086604</v>
      </c>
      <c r="R22" s="108">
        <v>63439426</v>
      </c>
      <c r="S22" s="110">
        <v>-2739457</v>
      </c>
      <c r="T22" s="110">
        <f t="shared" si="6"/>
        <v>60699969</v>
      </c>
      <c r="U22" s="40">
        <f t="shared" si="7"/>
        <v>0.21726482692802113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232165580</v>
      </c>
      <c r="AA22" s="81">
        <f t="shared" si="11"/>
        <v>2001462</v>
      </c>
      <c r="AB22" s="81">
        <f t="shared" si="12"/>
        <v>234167042</v>
      </c>
      <c r="AC22" s="40">
        <f t="shared" si="13"/>
        <v>0.8381596018999063</v>
      </c>
      <c r="AD22" s="80">
        <v>53589700</v>
      </c>
      <c r="AE22" s="81">
        <v>0</v>
      </c>
      <c r="AF22" s="81">
        <f t="shared" si="14"/>
        <v>53589700</v>
      </c>
      <c r="AG22" s="40">
        <f t="shared" si="15"/>
        <v>0.7702949700991589</v>
      </c>
      <c r="AH22" s="40">
        <f t="shared" si="16"/>
        <v>0.13267976868689324</v>
      </c>
      <c r="AI22" s="12">
        <v>261899400</v>
      </c>
      <c r="AJ22" s="12">
        <v>276848400</v>
      </c>
      <c r="AK22" s="12">
        <v>213254930</v>
      </c>
      <c r="AL22" s="12"/>
    </row>
    <row r="23" spans="1:38" s="59" customFormat="1" ht="12.75">
      <c r="A23" s="64"/>
      <c r="B23" s="65" t="s">
        <v>256</v>
      </c>
      <c r="C23" s="32"/>
      <c r="D23" s="84">
        <f>SUM(D18:D22)</f>
        <v>5095374975</v>
      </c>
      <c r="E23" s="85">
        <f>SUM(E18:E22)</f>
        <v>780647677</v>
      </c>
      <c r="F23" s="93">
        <f t="shared" si="0"/>
        <v>5876022652</v>
      </c>
      <c r="G23" s="84">
        <f>SUM(G18:G22)</f>
        <v>5058151834</v>
      </c>
      <c r="H23" s="85">
        <f>SUM(H18:H22)</f>
        <v>764103626</v>
      </c>
      <c r="I23" s="86">
        <f t="shared" si="1"/>
        <v>5822255460</v>
      </c>
      <c r="J23" s="84">
        <f>SUM(J18:J22)</f>
        <v>1214541935</v>
      </c>
      <c r="K23" s="85">
        <f>SUM(K18:K22)</f>
        <v>88801769</v>
      </c>
      <c r="L23" s="85">
        <f t="shared" si="2"/>
        <v>1303343704</v>
      </c>
      <c r="M23" s="44">
        <f t="shared" si="3"/>
        <v>0.2218071272336545</v>
      </c>
      <c r="N23" s="114">
        <f>SUM(N18:N22)</f>
        <v>1093685738</v>
      </c>
      <c r="O23" s="115">
        <f>SUM(O18:O22)</f>
        <v>150683371</v>
      </c>
      <c r="P23" s="116">
        <f t="shared" si="4"/>
        <v>1244369109</v>
      </c>
      <c r="Q23" s="44">
        <f t="shared" si="5"/>
        <v>0.21177064533208678</v>
      </c>
      <c r="R23" s="114">
        <f>SUM(R18:R22)</f>
        <v>1148734578</v>
      </c>
      <c r="S23" s="116">
        <f>SUM(S18:S22)</f>
        <v>84847559</v>
      </c>
      <c r="T23" s="116">
        <f t="shared" si="6"/>
        <v>1233582137</v>
      </c>
      <c r="U23" s="44">
        <f t="shared" si="7"/>
        <v>0.21187358498350742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3456962251</v>
      </c>
      <c r="AA23" s="85">
        <f t="shared" si="11"/>
        <v>324332699</v>
      </c>
      <c r="AB23" s="85">
        <f t="shared" si="12"/>
        <v>3781294950</v>
      </c>
      <c r="AC23" s="44">
        <f t="shared" si="13"/>
        <v>0.6494553487008967</v>
      </c>
      <c r="AD23" s="84">
        <f>SUM(AD18:AD22)</f>
        <v>957434176</v>
      </c>
      <c r="AE23" s="85">
        <f>SUM(AE18:AE22)</f>
        <v>176128634</v>
      </c>
      <c r="AF23" s="85">
        <f t="shared" si="14"/>
        <v>1133562810</v>
      </c>
      <c r="AG23" s="44">
        <f t="shared" si="15"/>
        <v>0.6442590464378325</v>
      </c>
      <c r="AH23" s="44">
        <f t="shared" si="16"/>
        <v>0.08823448168699177</v>
      </c>
      <c r="AI23" s="66">
        <f>SUM(AI18:AI22)</f>
        <v>5755959466</v>
      </c>
      <c r="AJ23" s="66">
        <f>SUM(AJ18:AJ22)</f>
        <v>5684070703</v>
      </c>
      <c r="AK23" s="66">
        <f>SUM(AK18:AK22)</f>
        <v>3662013971</v>
      </c>
      <c r="AL23" s="66"/>
    </row>
    <row r="24" spans="1:38" s="59" customFormat="1" ht="12.75">
      <c r="A24" s="64"/>
      <c r="B24" s="65" t="s">
        <v>257</v>
      </c>
      <c r="C24" s="32"/>
      <c r="D24" s="84">
        <f>SUM(D9:D11,D13:D16,D18:D22)</f>
        <v>101286674719</v>
      </c>
      <c r="E24" s="85">
        <f>SUM(E9:E11,E13:E16,E18:E22)</f>
        <v>16260676574</v>
      </c>
      <c r="F24" s="93">
        <f t="shared" si="0"/>
        <v>117547351293</v>
      </c>
      <c r="G24" s="84">
        <f>SUM(G9:G11,G13:G16,G18:G22)</f>
        <v>101439572351</v>
      </c>
      <c r="H24" s="85">
        <f>SUM(H9:H11,H13:H16,H18:H22)</f>
        <v>16470518132</v>
      </c>
      <c r="I24" s="86">
        <f t="shared" si="1"/>
        <v>117910090483</v>
      </c>
      <c r="J24" s="84">
        <f>SUM(J9:J11,J13:J16,J18:J22)</f>
        <v>25254441378</v>
      </c>
      <c r="K24" s="85">
        <f>SUM(K9:K11,K13:K16,K18:K22)</f>
        <v>1474858188</v>
      </c>
      <c r="L24" s="85">
        <f t="shared" si="2"/>
        <v>26729299566</v>
      </c>
      <c r="M24" s="44">
        <f t="shared" si="3"/>
        <v>0.22739176401664904</v>
      </c>
      <c r="N24" s="114">
        <f>SUM(N9:N11,N13:N16,N18:N22)</f>
        <v>24817557335</v>
      </c>
      <c r="O24" s="115">
        <f>SUM(O9:O11,O13:O16,O18:O22)</f>
        <v>3064928341</v>
      </c>
      <c r="P24" s="116">
        <f t="shared" si="4"/>
        <v>27882485676</v>
      </c>
      <c r="Q24" s="44">
        <f t="shared" si="5"/>
        <v>0.23720216040002268</v>
      </c>
      <c r="R24" s="114">
        <f>SUM(R9:R11,R13:R16,R18:R22)</f>
        <v>22824452144</v>
      </c>
      <c r="S24" s="116">
        <f>SUM(S9:S11,S13:S16,S18:S22)</f>
        <v>2478880213</v>
      </c>
      <c r="T24" s="116">
        <f t="shared" si="6"/>
        <v>25303332357</v>
      </c>
      <c r="U24" s="44">
        <f t="shared" si="7"/>
        <v>0.21459853226597408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72896450857</v>
      </c>
      <c r="AA24" s="85">
        <f t="shared" si="11"/>
        <v>7018666742</v>
      </c>
      <c r="AB24" s="85">
        <f t="shared" si="12"/>
        <v>79915117599</v>
      </c>
      <c r="AC24" s="44">
        <f t="shared" si="13"/>
        <v>0.6777631776181359</v>
      </c>
      <c r="AD24" s="84">
        <f>SUM(AD9:AD11,AD13:AD16,AD18:AD22)</f>
        <v>19756592939</v>
      </c>
      <c r="AE24" s="85">
        <f>SUM(AE9:AE11,AE13:AE16,AE18:AE22)</f>
        <v>1795516031</v>
      </c>
      <c r="AF24" s="85">
        <f t="shared" si="14"/>
        <v>21552108970</v>
      </c>
      <c r="AG24" s="44">
        <f t="shared" si="15"/>
        <v>0.658212361706704</v>
      </c>
      <c r="AH24" s="44">
        <f t="shared" si="16"/>
        <v>0.17405365721849364</v>
      </c>
      <c r="AI24" s="66">
        <f>SUM(AI9:AI11,AI13:AI16,AI18:AI22)</f>
        <v>106598202622</v>
      </c>
      <c r="AJ24" s="66">
        <f>SUM(AJ9:AJ11,AJ13:AJ16,AJ18:AJ22)</f>
        <v>107245498275</v>
      </c>
      <c r="AK24" s="66">
        <f>SUM(AK9:AK11,AK13:AK16,AK18:AK22)</f>
        <v>70590312702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46</v>
      </c>
      <c r="C9" s="39" t="s">
        <v>47</v>
      </c>
      <c r="D9" s="80">
        <v>28381181997</v>
      </c>
      <c r="E9" s="81">
        <v>5466767000</v>
      </c>
      <c r="F9" s="82">
        <f>$D9+$E9</f>
        <v>33847948997</v>
      </c>
      <c r="G9" s="80">
        <v>28288491266</v>
      </c>
      <c r="H9" s="81">
        <v>5469812000</v>
      </c>
      <c r="I9" s="83">
        <f>$G9+$H9</f>
        <v>33758303266</v>
      </c>
      <c r="J9" s="80">
        <v>7250378215</v>
      </c>
      <c r="K9" s="81">
        <v>814253000</v>
      </c>
      <c r="L9" s="81">
        <f>$J9+$K9</f>
        <v>8064631215</v>
      </c>
      <c r="M9" s="40">
        <f>IF($F9=0,0,$L9/$F9)</f>
        <v>0.23826055799465964</v>
      </c>
      <c r="N9" s="108">
        <v>7266160144</v>
      </c>
      <c r="O9" s="109">
        <v>1293829000</v>
      </c>
      <c r="P9" s="110">
        <f>$N9+$O9</f>
        <v>8559989144</v>
      </c>
      <c r="Q9" s="40">
        <f>IF($F9=0,0,$P9/$F9)</f>
        <v>0.25289535696117615</v>
      </c>
      <c r="R9" s="108">
        <v>6756651802</v>
      </c>
      <c r="S9" s="110">
        <v>1087325600</v>
      </c>
      <c r="T9" s="110">
        <f>$R9+$S9</f>
        <v>7843977402</v>
      </c>
      <c r="U9" s="40">
        <f>IF($I9=0,0,$T9/$I9)</f>
        <v>0.23235698015368378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21273190161</v>
      </c>
      <c r="AA9" s="81">
        <f>$K9+$O9+$S9</f>
        <v>3195407600</v>
      </c>
      <c r="AB9" s="81">
        <f>$Z9+$AA9</f>
        <v>24468597761</v>
      </c>
      <c r="AC9" s="40">
        <f>IF($I9=0,0,$AB9/$I9)</f>
        <v>0.7248171677408853</v>
      </c>
      <c r="AD9" s="80">
        <v>6207599525</v>
      </c>
      <c r="AE9" s="81">
        <v>811787000</v>
      </c>
      <c r="AF9" s="81">
        <f>$AD9+$AE9</f>
        <v>7019386525</v>
      </c>
      <c r="AG9" s="40">
        <f>IF($AJ9=0,0,$AK9/$AJ9)</f>
        <v>0.7244134910822435</v>
      </c>
      <c r="AH9" s="40">
        <f>IF($AF9=0,0,(($T9/$AF9)-1))</f>
        <v>0.11747335384127466</v>
      </c>
      <c r="AI9" s="12">
        <v>31802009255</v>
      </c>
      <c r="AJ9" s="12">
        <v>29844675878</v>
      </c>
      <c r="AK9" s="12">
        <v>21619885843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28381181997</v>
      </c>
      <c r="E10" s="85">
        <f>E9</f>
        <v>5466767000</v>
      </c>
      <c r="F10" s="86">
        <f aca="true" t="shared" si="0" ref="F10:F41">$D10+$E10</f>
        <v>33847948997</v>
      </c>
      <c r="G10" s="84">
        <f>G9</f>
        <v>28288491266</v>
      </c>
      <c r="H10" s="85">
        <f>H9</f>
        <v>5469812000</v>
      </c>
      <c r="I10" s="86">
        <f aca="true" t="shared" si="1" ref="I10:I41">$G10+$H10</f>
        <v>33758303266</v>
      </c>
      <c r="J10" s="84">
        <f>J9</f>
        <v>7250378215</v>
      </c>
      <c r="K10" s="85">
        <f>K9</f>
        <v>814253000</v>
      </c>
      <c r="L10" s="85">
        <f aca="true" t="shared" si="2" ref="L10:L41">$J10+$K10</f>
        <v>8064631215</v>
      </c>
      <c r="M10" s="44">
        <f aca="true" t="shared" si="3" ref="M10:M41">IF($F10=0,0,$L10/$F10)</f>
        <v>0.23826055799465964</v>
      </c>
      <c r="N10" s="114">
        <f>N9</f>
        <v>7266160144</v>
      </c>
      <c r="O10" s="115">
        <f>O9</f>
        <v>1293829000</v>
      </c>
      <c r="P10" s="116">
        <f aca="true" t="shared" si="4" ref="P10:P41">$N10+$O10</f>
        <v>8559989144</v>
      </c>
      <c r="Q10" s="44">
        <f aca="true" t="shared" si="5" ref="Q10:Q41">IF($F10=0,0,$P10/$F10)</f>
        <v>0.25289535696117615</v>
      </c>
      <c r="R10" s="114">
        <f>R9</f>
        <v>6756651802</v>
      </c>
      <c r="S10" s="116">
        <f>S9</f>
        <v>1087325600</v>
      </c>
      <c r="T10" s="116">
        <f aca="true" t="shared" si="6" ref="T10:T41">$R10+$S10</f>
        <v>7843977402</v>
      </c>
      <c r="U10" s="44">
        <f aca="true" t="shared" si="7" ref="U10:U41">IF($I10=0,0,$T10/$I10)</f>
        <v>0.23235698015368378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$J10+$N10+$R10</f>
        <v>21273190161</v>
      </c>
      <c r="AA10" s="85">
        <f aca="true" t="shared" si="11" ref="AA10:AA41">$K10+$O10+$S10</f>
        <v>3195407600</v>
      </c>
      <c r="AB10" s="85">
        <f aca="true" t="shared" si="12" ref="AB10:AB41">$Z10+$AA10</f>
        <v>24468597761</v>
      </c>
      <c r="AC10" s="44">
        <f aca="true" t="shared" si="13" ref="AC10:AC41">IF($I10=0,0,$AB10/$I10)</f>
        <v>0.7248171677408853</v>
      </c>
      <c r="AD10" s="84">
        <f>AD9</f>
        <v>6207599525</v>
      </c>
      <c r="AE10" s="85">
        <f>AE9</f>
        <v>811787000</v>
      </c>
      <c r="AF10" s="85">
        <f aca="true" t="shared" si="14" ref="AF10:AF41">$AD10+$AE10</f>
        <v>7019386525</v>
      </c>
      <c r="AG10" s="44">
        <f aca="true" t="shared" si="15" ref="AG10:AG41">IF($AJ10=0,0,$AK10/$AJ10)</f>
        <v>0.7244134910822435</v>
      </c>
      <c r="AH10" s="44">
        <f aca="true" t="shared" si="16" ref="AH10:AH41">IF($AF10=0,0,(($T10/$AF10)-1))</f>
        <v>0.11747335384127466</v>
      </c>
      <c r="AI10" s="66">
        <f>AI9</f>
        <v>31802009255</v>
      </c>
      <c r="AJ10" s="66">
        <f>AJ9</f>
        <v>29844675878</v>
      </c>
      <c r="AK10" s="66">
        <f>AK9</f>
        <v>21619885843</v>
      </c>
      <c r="AL10" s="66"/>
    </row>
    <row r="11" spans="1:38" s="13" customFormat="1" ht="12.75">
      <c r="A11" s="29" t="s">
        <v>97</v>
      </c>
      <c r="B11" s="63" t="s">
        <v>258</v>
      </c>
      <c r="C11" s="39" t="s">
        <v>259</v>
      </c>
      <c r="D11" s="80">
        <v>69141507</v>
      </c>
      <c r="E11" s="81">
        <v>23613586</v>
      </c>
      <c r="F11" s="82">
        <f t="shared" si="0"/>
        <v>92755093</v>
      </c>
      <c r="G11" s="80">
        <v>81788846</v>
      </c>
      <c r="H11" s="81">
        <v>31914189</v>
      </c>
      <c r="I11" s="83">
        <f t="shared" si="1"/>
        <v>113703035</v>
      </c>
      <c r="J11" s="80">
        <v>24893532</v>
      </c>
      <c r="K11" s="81">
        <v>5354811</v>
      </c>
      <c r="L11" s="81">
        <f t="shared" si="2"/>
        <v>30248343</v>
      </c>
      <c r="M11" s="40">
        <f t="shared" si="3"/>
        <v>0.32610978030068927</v>
      </c>
      <c r="N11" s="108">
        <v>17938478</v>
      </c>
      <c r="O11" s="109">
        <v>6948177</v>
      </c>
      <c r="P11" s="110">
        <f t="shared" si="4"/>
        <v>24886655</v>
      </c>
      <c r="Q11" s="40">
        <f t="shared" si="5"/>
        <v>0.2683049975487599</v>
      </c>
      <c r="R11" s="108">
        <v>17081234</v>
      </c>
      <c r="S11" s="110">
        <v>4147932</v>
      </c>
      <c r="T11" s="110">
        <f t="shared" si="6"/>
        <v>21229166</v>
      </c>
      <c r="U11" s="40">
        <f t="shared" si="7"/>
        <v>0.1867071182400716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59913244</v>
      </c>
      <c r="AA11" s="81">
        <f t="shared" si="11"/>
        <v>16450920</v>
      </c>
      <c r="AB11" s="81">
        <f t="shared" si="12"/>
        <v>76364164</v>
      </c>
      <c r="AC11" s="40">
        <f t="shared" si="13"/>
        <v>0.6716106038858154</v>
      </c>
      <c r="AD11" s="80">
        <v>15392897</v>
      </c>
      <c r="AE11" s="81">
        <v>0</v>
      </c>
      <c r="AF11" s="81">
        <f t="shared" si="14"/>
        <v>15392897</v>
      </c>
      <c r="AG11" s="40">
        <f t="shared" si="15"/>
        <v>0.9837972212366419</v>
      </c>
      <c r="AH11" s="40">
        <f t="shared" si="16"/>
        <v>0.3791533848371753</v>
      </c>
      <c r="AI11" s="12">
        <v>61540000</v>
      </c>
      <c r="AJ11" s="12">
        <v>63978100</v>
      </c>
      <c r="AK11" s="12">
        <v>62941477</v>
      </c>
      <c r="AL11" s="12"/>
    </row>
    <row r="12" spans="1:38" s="13" customFormat="1" ht="12.75">
      <c r="A12" s="29" t="s">
        <v>97</v>
      </c>
      <c r="B12" s="63" t="s">
        <v>260</v>
      </c>
      <c r="C12" s="39" t="s">
        <v>261</v>
      </c>
      <c r="D12" s="80">
        <v>152279188</v>
      </c>
      <c r="E12" s="81">
        <v>29100650</v>
      </c>
      <c r="F12" s="82">
        <f t="shared" si="0"/>
        <v>181379838</v>
      </c>
      <c r="G12" s="80">
        <v>163775760</v>
      </c>
      <c r="H12" s="81">
        <v>48862444</v>
      </c>
      <c r="I12" s="83">
        <f t="shared" si="1"/>
        <v>212638204</v>
      </c>
      <c r="J12" s="80">
        <v>89877181</v>
      </c>
      <c r="K12" s="81">
        <v>1497459</v>
      </c>
      <c r="L12" s="81">
        <f t="shared" si="2"/>
        <v>91374640</v>
      </c>
      <c r="M12" s="40">
        <f t="shared" si="3"/>
        <v>0.5037750667745111</v>
      </c>
      <c r="N12" s="108">
        <v>11587493</v>
      </c>
      <c r="O12" s="109">
        <v>3905549</v>
      </c>
      <c r="P12" s="110">
        <f t="shared" si="4"/>
        <v>15493042</v>
      </c>
      <c r="Q12" s="40">
        <f t="shared" si="5"/>
        <v>0.08541766367659893</v>
      </c>
      <c r="R12" s="108">
        <v>12535292</v>
      </c>
      <c r="S12" s="110">
        <v>7871898</v>
      </c>
      <c r="T12" s="110">
        <f t="shared" si="6"/>
        <v>20407190</v>
      </c>
      <c r="U12" s="40">
        <f t="shared" si="7"/>
        <v>0.09597141819350581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113999966</v>
      </c>
      <c r="AA12" s="81">
        <f t="shared" si="11"/>
        <v>13274906</v>
      </c>
      <c r="AB12" s="81">
        <f t="shared" si="12"/>
        <v>127274872</v>
      </c>
      <c r="AC12" s="40">
        <f t="shared" si="13"/>
        <v>0.5985512932567847</v>
      </c>
      <c r="AD12" s="80">
        <v>10956831</v>
      </c>
      <c r="AE12" s="81">
        <v>16819058</v>
      </c>
      <c r="AF12" s="81">
        <f t="shared" si="14"/>
        <v>27775889</v>
      </c>
      <c r="AG12" s="40">
        <f t="shared" si="15"/>
        <v>0.7510464306726166</v>
      </c>
      <c r="AH12" s="40">
        <f t="shared" si="16"/>
        <v>-0.26529120274062157</v>
      </c>
      <c r="AI12" s="12">
        <v>169761376</v>
      </c>
      <c r="AJ12" s="12">
        <v>183754887</v>
      </c>
      <c r="AK12" s="12">
        <v>138008452</v>
      </c>
      <c r="AL12" s="12"/>
    </row>
    <row r="13" spans="1:38" s="13" customFormat="1" ht="12.75">
      <c r="A13" s="29" t="s">
        <v>97</v>
      </c>
      <c r="B13" s="63" t="s">
        <v>262</v>
      </c>
      <c r="C13" s="39" t="s">
        <v>263</v>
      </c>
      <c r="D13" s="80">
        <v>143161557</v>
      </c>
      <c r="E13" s="81">
        <v>44269000</v>
      </c>
      <c r="F13" s="82">
        <f t="shared" si="0"/>
        <v>187430557</v>
      </c>
      <c r="G13" s="80">
        <v>154165314</v>
      </c>
      <c r="H13" s="81">
        <v>48469000</v>
      </c>
      <c r="I13" s="83">
        <f t="shared" si="1"/>
        <v>202634314</v>
      </c>
      <c r="J13" s="80">
        <v>29698728</v>
      </c>
      <c r="K13" s="81">
        <v>4426828</v>
      </c>
      <c r="L13" s="81">
        <f t="shared" si="2"/>
        <v>34125556</v>
      </c>
      <c r="M13" s="40">
        <f t="shared" si="3"/>
        <v>0.18207039741123962</v>
      </c>
      <c r="N13" s="108">
        <v>37560512</v>
      </c>
      <c r="O13" s="109">
        <v>13531005</v>
      </c>
      <c r="P13" s="110">
        <f t="shared" si="4"/>
        <v>51091517</v>
      </c>
      <c r="Q13" s="40">
        <f t="shared" si="5"/>
        <v>0.27258904747319296</v>
      </c>
      <c r="R13" s="108">
        <v>42173342</v>
      </c>
      <c r="S13" s="110">
        <v>18935597</v>
      </c>
      <c r="T13" s="110">
        <f t="shared" si="6"/>
        <v>61108939</v>
      </c>
      <c r="U13" s="40">
        <f t="shared" si="7"/>
        <v>0.3015725115539908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109432582</v>
      </c>
      <c r="AA13" s="81">
        <f t="shared" si="11"/>
        <v>36893430</v>
      </c>
      <c r="AB13" s="81">
        <f t="shared" si="12"/>
        <v>146326012</v>
      </c>
      <c r="AC13" s="40">
        <f t="shared" si="13"/>
        <v>0.7221186239957365</v>
      </c>
      <c r="AD13" s="80">
        <v>16601352</v>
      </c>
      <c r="AE13" s="81">
        <v>6279048</v>
      </c>
      <c r="AF13" s="81">
        <f t="shared" si="14"/>
        <v>22880400</v>
      </c>
      <c r="AG13" s="40">
        <f t="shared" si="15"/>
        <v>0.39814872845398613</v>
      </c>
      <c r="AH13" s="40">
        <f t="shared" si="16"/>
        <v>1.670798543731753</v>
      </c>
      <c r="AI13" s="12">
        <v>172176291</v>
      </c>
      <c r="AJ13" s="12">
        <v>182901639</v>
      </c>
      <c r="AK13" s="12">
        <v>72822055</v>
      </c>
      <c r="AL13" s="12"/>
    </row>
    <row r="14" spans="1:38" s="13" customFormat="1" ht="12.75">
      <c r="A14" s="29" t="s">
        <v>97</v>
      </c>
      <c r="B14" s="63" t="s">
        <v>264</v>
      </c>
      <c r="C14" s="39" t="s">
        <v>265</v>
      </c>
      <c r="D14" s="80">
        <v>141078478</v>
      </c>
      <c r="E14" s="81">
        <v>39853603</v>
      </c>
      <c r="F14" s="82">
        <f t="shared" si="0"/>
        <v>180932081</v>
      </c>
      <c r="G14" s="80">
        <v>110676893</v>
      </c>
      <c r="H14" s="81">
        <v>44286392</v>
      </c>
      <c r="I14" s="83">
        <f t="shared" si="1"/>
        <v>154963285</v>
      </c>
      <c r="J14" s="80">
        <v>34250603</v>
      </c>
      <c r="K14" s="81">
        <v>6409553</v>
      </c>
      <c r="L14" s="81">
        <f t="shared" si="2"/>
        <v>40660156</v>
      </c>
      <c r="M14" s="40">
        <f t="shared" si="3"/>
        <v>0.22472607276318232</v>
      </c>
      <c r="N14" s="108">
        <v>22222885</v>
      </c>
      <c r="O14" s="109">
        <v>5206760</v>
      </c>
      <c r="P14" s="110">
        <f t="shared" si="4"/>
        <v>27429645</v>
      </c>
      <c r="Q14" s="40">
        <f t="shared" si="5"/>
        <v>0.15160188756133303</v>
      </c>
      <c r="R14" s="108">
        <v>39443398</v>
      </c>
      <c r="S14" s="110">
        <v>3655410</v>
      </c>
      <c r="T14" s="110">
        <f t="shared" si="6"/>
        <v>43098808</v>
      </c>
      <c r="U14" s="40">
        <f t="shared" si="7"/>
        <v>0.27812270500073616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95916886</v>
      </c>
      <c r="AA14" s="81">
        <f t="shared" si="11"/>
        <v>15271723</v>
      </c>
      <c r="AB14" s="81">
        <f t="shared" si="12"/>
        <v>111188609</v>
      </c>
      <c r="AC14" s="40">
        <f t="shared" si="13"/>
        <v>0.7175158231835367</v>
      </c>
      <c r="AD14" s="80">
        <v>30545429</v>
      </c>
      <c r="AE14" s="81">
        <v>5866884</v>
      </c>
      <c r="AF14" s="81">
        <f t="shared" si="14"/>
        <v>36412313</v>
      </c>
      <c r="AG14" s="40">
        <f t="shared" si="15"/>
        <v>0.5239665042912415</v>
      </c>
      <c r="AH14" s="40">
        <f t="shared" si="16"/>
        <v>0.18363280025633077</v>
      </c>
      <c r="AI14" s="12">
        <v>129254440</v>
      </c>
      <c r="AJ14" s="12">
        <v>151930626</v>
      </c>
      <c r="AK14" s="12">
        <v>79606559</v>
      </c>
      <c r="AL14" s="12"/>
    </row>
    <row r="15" spans="1:38" s="13" customFormat="1" ht="12.75">
      <c r="A15" s="29" t="s">
        <v>97</v>
      </c>
      <c r="B15" s="63" t="s">
        <v>266</v>
      </c>
      <c r="C15" s="39" t="s">
        <v>267</v>
      </c>
      <c r="D15" s="80">
        <v>49346000</v>
      </c>
      <c r="E15" s="81">
        <v>17325000</v>
      </c>
      <c r="F15" s="82">
        <f t="shared" si="0"/>
        <v>66671000</v>
      </c>
      <c r="G15" s="80">
        <v>53345500</v>
      </c>
      <c r="H15" s="81">
        <v>18109000</v>
      </c>
      <c r="I15" s="83">
        <f t="shared" si="1"/>
        <v>71454500</v>
      </c>
      <c r="J15" s="80">
        <v>16501912</v>
      </c>
      <c r="K15" s="81">
        <v>2186825</v>
      </c>
      <c r="L15" s="81">
        <f t="shared" si="2"/>
        <v>18688737</v>
      </c>
      <c r="M15" s="40">
        <f t="shared" si="3"/>
        <v>0.28031283466574675</v>
      </c>
      <c r="N15" s="108">
        <v>14984614</v>
      </c>
      <c r="O15" s="109">
        <v>3078980</v>
      </c>
      <c r="P15" s="110">
        <f t="shared" si="4"/>
        <v>18063594</v>
      </c>
      <c r="Q15" s="40">
        <f t="shared" si="5"/>
        <v>0.27093629914055584</v>
      </c>
      <c r="R15" s="108">
        <v>11973681</v>
      </c>
      <c r="S15" s="110">
        <v>303111</v>
      </c>
      <c r="T15" s="110">
        <f t="shared" si="6"/>
        <v>12276792</v>
      </c>
      <c r="U15" s="40">
        <f t="shared" si="7"/>
        <v>0.1718127199826463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43460207</v>
      </c>
      <c r="AA15" s="81">
        <f t="shared" si="11"/>
        <v>5568916</v>
      </c>
      <c r="AB15" s="81">
        <f t="shared" si="12"/>
        <v>49029123</v>
      </c>
      <c r="AC15" s="40">
        <f t="shared" si="13"/>
        <v>0.6861586464113527</v>
      </c>
      <c r="AD15" s="80">
        <v>12519603</v>
      </c>
      <c r="AE15" s="81">
        <v>1693330</v>
      </c>
      <c r="AF15" s="81">
        <f t="shared" si="14"/>
        <v>14212933</v>
      </c>
      <c r="AG15" s="40">
        <f t="shared" si="15"/>
        <v>0.7767039897473947</v>
      </c>
      <c r="AH15" s="40">
        <f t="shared" si="16"/>
        <v>-0.13622388848241251</v>
      </c>
      <c r="AI15" s="12">
        <v>61158000</v>
      </c>
      <c r="AJ15" s="12">
        <v>59302000</v>
      </c>
      <c r="AK15" s="12">
        <v>46060100</v>
      </c>
      <c r="AL15" s="12"/>
    </row>
    <row r="16" spans="1:38" s="13" customFormat="1" ht="12.75">
      <c r="A16" s="29" t="s">
        <v>97</v>
      </c>
      <c r="B16" s="63" t="s">
        <v>268</v>
      </c>
      <c r="C16" s="39" t="s">
        <v>269</v>
      </c>
      <c r="D16" s="80">
        <v>593003847</v>
      </c>
      <c r="E16" s="81">
        <v>139521500</v>
      </c>
      <c r="F16" s="82">
        <f t="shared" si="0"/>
        <v>732525347</v>
      </c>
      <c r="G16" s="80">
        <v>593003847</v>
      </c>
      <c r="H16" s="81">
        <v>129138257</v>
      </c>
      <c r="I16" s="83">
        <f t="shared" si="1"/>
        <v>722142104</v>
      </c>
      <c r="J16" s="80">
        <v>188564282</v>
      </c>
      <c r="K16" s="81">
        <v>5989692</v>
      </c>
      <c r="L16" s="81">
        <f t="shared" si="2"/>
        <v>194553974</v>
      </c>
      <c r="M16" s="40">
        <f t="shared" si="3"/>
        <v>0.26559350443883</v>
      </c>
      <c r="N16" s="108">
        <v>160170006</v>
      </c>
      <c r="O16" s="109">
        <v>15002223</v>
      </c>
      <c r="P16" s="110">
        <f t="shared" si="4"/>
        <v>175172229</v>
      </c>
      <c r="Q16" s="40">
        <f t="shared" si="5"/>
        <v>0.2391346998672525</v>
      </c>
      <c r="R16" s="108">
        <v>89005593</v>
      </c>
      <c r="S16" s="110">
        <v>14736986</v>
      </c>
      <c r="T16" s="110">
        <f t="shared" si="6"/>
        <v>103742579</v>
      </c>
      <c r="U16" s="40">
        <f t="shared" si="7"/>
        <v>0.14365950749217082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437739881</v>
      </c>
      <c r="AA16" s="81">
        <f t="shared" si="11"/>
        <v>35728901</v>
      </c>
      <c r="AB16" s="81">
        <f t="shared" si="12"/>
        <v>473468782</v>
      </c>
      <c r="AC16" s="40">
        <f t="shared" si="13"/>
        <v>0.6556448922967106</v>
      </c>
      <c r="AD16" s="80">
        <v>154546265</v>
      </c>
      <c r="AE16" s="81">
        <v>6004095</v>
      </c>
      <c r="AF16" s="81">
        <f t="shared" si="14"/>
        <v>160550360</v>
      </c>
      <c r="AG16" s="40">
        <f t="shared" si="15"/>
        <v>0.70730766049452</v>
      </c>
      <c r="AH16" s="40">
        <f t="shared" si="16"/>
        <v>-0.35383153921299215</v>
      </c>
      <c r="AI16" s="12">
        <v>717192849</v>
      </c>
      <c r="AJ16" s="12">
        <v>694970956</v>
      </c>
      <c r="AK16" s="12">
        <v>491558281</v>
      </c>
      <c r="AL16" s="12"/>
    </row>
    <row r="17" spans="1:38" s="13" customFormat="1" ht="12.75">
      <c r="A17" s="29" t="s">
        <v>116</v>
      </c>
      <c r="B17" s="63" t="s">
        <v>270</v>
      </c>
      <c r="C17" s="39" t="s">
        <v>271</v>
      </c>
      <c r="D17" s="80">
        <v>1037223412</v>
      </c>
      <c r="E17" s="81">
        <v>375044912</v>
      </c>
      <c r="F17" s="82">
        <f t="shared" si="0"/>
        <v>1412268324</v>
      </c>
      <c r="G17" s="80">
        <v>1037670044</v>
      </c>
      <c r="H17" s="81">
        <v>342943221</v>
      </c>
      <c r="I17" s="83">
        <f t="shared" si="1"/>
        <v>1380613265</v>
      </c>
      <c r="J17" s="80">
        <v>157197794</v>
      </c>
      <c r="K17" s="81">
        <v>49709913</v>
      </c>
      <c r="L17" s="81">
        <f t="shared" si="2"/>
        <v>206907707</v>
      </c>
      <c r="M17" s="40">
        <f t="shared" si="3"/>
        <v>0.14650736229356937</v>
      </c>
      <c r="N17" s="108">
        <v>184638280</v>
      </c>
      <c r="O17" s="109">
        <v>81617253</v>
      </c>
      <c r="P17" s="110">
        <f t="shared" si="4"/>
        <v>266255533</v>
      </c>
      <c r="Q17" s="40">
        <f t="shared" si="5"/>
        <v>0.1885304148477099</v>
      </c>
      <c r="R17" s="108">
        <v>319009366</v>
      </c>
      <c r="S17" s="110">
        <v>47646190</v>
      </c>
      <c r="T17" s="110">
        <f t="shared" si="6"/>
        <v>366655556</v>
      </c>
      <c r="U17" s="40">
        <f t="shared" si="7"/>
        <v>0.2655744119624984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660845440</v>
      </c>
      <c r="AA17" s="81">
        <f t="shared" si="11"/>
        <v>178973356</v>
      </c>
      <c r="AB17" s="81">
        <f t="shared" si="12"/>
        <v>839818796</v>
      </c>
      <c r="AC17" s="40">
        <f t="shared" si="13"/>
        <v>0.6082940221496423</v>
      </c>
      <c r="AD17" s="80">
        <v>151182565</v>
      </c>
      <c r="AE17" s="81">
        <v>36815632</v>
      </c>
      <c r="AF17" s="81">
        <f t="shared" si="14"/>
        <v>187998197</v>
      </c>
      <c r="AG17" s="40">
        <f t="shared" si="15"/>
        <v>0.685764634145802</v>
      </c>
      <c r="AH17" s="40">
        <f t="shared" si="16"/>
        <v>0.9503142149815405</v>
      </c>
      <c r="AI17" s="12">
        <v>1296403280</v>
      </c>
      <c r="AJ17" s="12">
        <v>1003652772</v>
      </c>
      <c r="AK17" s="12">
        <v>688269576</v>
      </c>
      <c r="AL17" s="12"/>
    </row>
    <row r="18" spans="1:38" s="59" customFormat="1" ht="12.75">
      <c r="A18" s="64"/>
      <c r="B18" s="65" t="s">
        <v>272</v>
      </c>
      <c r="C18" s="32"/>
      <c r="D18" s="84">
        <f>SUM(D11:D17)</f>
        <v>2185233989</v>
      </c>
      <c r="E18" s="85">
        <f>SUM(E11:E17)</f>
        <v>668728251</v>
      </c>
      <c r="F18" s="93">
        <f t="shared" si="0"/>
        <v>2853962240</v>
      </c>
      <c r="G18" s="84">
        <f>SUM(G11:G17)</f>
        <v>2194426204</v>
      </c>
      <c r="H18" s="85">
        <f>SUM(H11:H17)</f>
        <v>663722503</v>
      </c>
      <c r="I18" s="86">
        <f t="shared" si="1"/>
        <v>2858148707</v>
      </c>
      <c r="J18" s="84">
        <f>SUM(J11:J17)</f>
        <v>540984032</v>
      </c>
      <c r="K18" s="85">
        <f>SUM(K11:K17)</f>
        <v>75575081</v>
      </c>
      <c r="L18" s="85">
        <f t="shared" si="2"/>
        <v>616559113</v>
      </c>
      <c r="M18" s="44">
        <f t="shared" si="3"/>
        <v>0.21603618448715003</v>
      </c>
      <c r="N18" s="114">
        <f>SUM(N11:N17)</f>
        <v>449102268</v>
      </c>
      <c r="O18" s="115">
        <f>SUM(O11:O17)</f>
        <v>129289947</v>
      </c>
      <c r="P18" s="116">
        <f t="shared" si="4"/>
        <v>578392215</v>
      </c>
      <c r="Q18" s="44">
        <f t="shared" si="5"/>
        <v>0.20266288281375439</v>
      </c>
      <c r="R18" s="114">
        <f>SUM(R11:R17)</f>
        <v>531221906</v>
      </c>
      <c r="S18" s="116">
        <f>SUM(S11:S17)</f>
        <v>97297124</v>
      </c>
      <c r="T18" s="116">
        <f t="shared" si="6"/>
        <v>628519030</v>
      </c>
      <c r="U18" s="44">
        <f t="shared" si="7"/>
        <v>0.21990424377173598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1521308206</v>
      </c>
      <c r="AA18" s="85">
        <f t="shared" si="11"/>
        <v>302162152</v>
      </c>
      <c r="AB18" s="85">
        <f t="shared" si="12"/>
        <v>1823470358</v>
      </c>
      <c r="AC18" s="44">
        <f t="shared" si="13"/>
        <v>0.6379900225394396</v>
      </c>
      <c r="AD18" s="84">
        <f>SUM(AD11:AD17)</f>
        <v>391744942</v>
      </c>
      <c r="AE18" s="85">
        <f>SUM(AE11:AE17)</f>
        <v>73478047</v>
      </c>
      <c r="AF18" s="85">
        <f t="shared" si="14"/>
        <v>465222989</v>
      </c>
      <c r="AG18" s="44">
        <f t="shared" si="15"/>
        <v>0.6747586354722888</v>
      </c>
      <c r="AH18" s="44">
        <f t="shared" si="16"/>
        <v>0.3510059581341971</v>
      </c>
      <c r="AI18" s="66">
        <f>SUM(AI11:AI17)</f>
        <v>2607486236</v>
      </c>
      <c r="AJ18" s="66">
        <f>SUM(AJ11:AJ17)</f>
        <v>2340490980</v>
      </c>
      <c r="AK18" s="66">
        <f>SUM(AK11:AK17)</f>
        <v>1579266500</v>
      </c>
      <c r="AL18" s="66"/>
    </row>
    <row r="19" spans="1:38" s="13" customFormat="1" ht="12.75">
      <c r="A19" s="29" t="s">
        <v>97</v>
      </c>
      <c r="B19" s="63" t="s">
        <v>273</v>
      </c>
      <c r="C19" s="39" t="s">
        <v>274</v>
      </c>
      <c r="D19" s="80">
        <v>122973000</v>
      </c>
      <c r="E19" s="81">
        <v>33318000</v>
      </c>
      <c r="F19" s="82">
        <f t="shared" si="0"/>
        <v>156291000</v>
      </c>
      <c r="G19" s="80">
        <v>125051000</v>
      </c>
      <c r="H19" s="81">
        <v>44703000</v>
      </c>
      <c r="I19" s="83">
        <f t="shared" si="1"/>
        <v>169754000</v>
      </c>
      <c r="J19" s="80">
        <v>36546993</v>
      </c>
      <c r="K19" s="81">
        <v>6136652</v>
      </c>
      <c r="L19" s="81">
        <f t="shared" si="2"/>
        <v>42683645</v>
      </c>
      <c r="M19" s="40">
        <f t="shared" si="3"/>
        <v>0.273103665598147</v>
      </c>
      <c r="N19" s="108">
        <v>30838543</v>
      </c>
      <c r="O19" s="109">
        <v>4012878</v>
      </c>
      <c r="P19" s="110">
        <f t="shared" si="4"/>
        <v>34851421</v>
      </c>
      <c r="Q19" s="40">
        <f t="shared" si="5"/>
        <v>0.22299058167136943</v>
      </c>
      <c r="R19" s="108">
        <v>26153031</v>
      </c>
      <c r="S19" s="110">
        <v>5566109</v>
      </c>
      <c r="T19" s="110">
        <f t="shared" si="6"/>
        <v>31719140</v>
      </c>
      <c r="U19" s="40">
        <f t="shared" si="7"/>
        <v>0.18685356456990704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93538567</v>
      </c>
      <c r="AA19" s="81">
        <f t="shared" si="11"/>
        <v>15715639</v>
      </c>
      <c r="AB19" s="81">
        <f t="shared" si="12"/>
        <v>109254206</v>
      </c>
      <c r="AC19" s="40">
        <f t="shared" si="13"/>
        <v>0.643603131590419</v>
      </c>
      <c r="AD19" s="80">
        <v>37254091</v>
      </c>
      <c r="AE19" s="81">
        <v>5235977</v>
      </c>
      <c r="AF19" s="81">
        <f t="shared" si="14"/>
        <v>42490068</v>
      </c>
      <c r="AG19" s="40">
        <f t="shared" si="15"/>
        <v>1.058464482586073</v>
      </c>
      <c r="AH19" s="40">
        <f t="shared" si="16"/>
        <v>-0.2534928397855235</v>
      </c>
      <c r="AI19" s="12">
        <v>114825000</v>
      </c>
      <c r="AJ19" s="12">
        <v>122904500</v>
      </c>
      <c r="AK19" s="12">
        <v>130090048</v>
      </c>
      <c r="AL19" s="12"/>
    </row>
    <row r="20" spans="1:38" s="13" customFormat="1" ht="12.75">
      <c r="A20" s="29" t="s">
        <v>97</v>
      </c>
      <c r="B20" s="63" t="s">
        <v>275</v>
      </c>
      <c r="C20" s="39" t="s">
        <v>276</v>
      </c>
      <c r="D20" s="80">
        <v>289781615</v>
      </c>
      <c r="E20" s="81">
        <v>32262000</v>
      </c>
      <c r="F20" s="83">
        <f t="shared" si="0"/>
        <v>322043615</v>
      </c>
      <c r="G20" s="80">
        <v>305606598</v>
      </c>
      <c r="H20" s="81">
        <v>43386357</v>
      </c>
      <c r="I20" s="83">
        <f t="shared" si="1"/>
        <v>348992955</v>
      </c>
      <c r="J20" s="80">
        <v>75152118</v>
      </c>
      <c r="K20" s="81">
        <v>5272723</v>
      </c>
      <c r="L20" s="81">
        <f t="shared" si="2"/>
        <v>80424841</v>
      </c>
      <c r="M20" s="40">
        <f t="shared" si="3"/>
        <v>0.2497327605765449</v>
      </c>
      <c r="N20" s="108">
        <v>54238393</v>
      </c>
      <c r="O20" s="109">
        <v>8340229</v>
      </c>
      <c r="P20" s="110">
        <f t="shared" si="4"/>
        <v>62578622</v>
      </c>
      <c r="Q20" s="40">
        <f t="shared" si="5"/>
        <v>0.1943172262552077</v>
      </c>
      <c r="R20" s="108">
        <v>78156279</v>
      </c>
      <c r="S20" s="110">
        <v>5528556</v>
      </c>
      <c r="T20" s="110">
        <f t="shared" si="6"/>
        <v>83684835</v>
      </c>
      <c r="U20" s="40">
        <f t="shared" si="7"/>
        <v>0.239789467956452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207546790</v>
      </c>
      <c r="AA20" s="81">
        <f t="shared" si="11"/>
        <v>19141508</v>
      </c>
      <c r="AB20" s="81">
        <f t="shared" si="12"/>
        <v>226688298</v>
      </c>
      <c r="AC20" s="40">
        <f t="shared" si="13"/>
        <v>0.6495497824590757</v>
      </c>
      <c r="AD20" s="80">
        <v>57164198</v>
      </c>
      <c r="AE20" s="81">
        <v>4126971</v>
      </c>
      <c r="AF20" s="81">
        <f t="shared" si="14"/>
        <v>61291169</v>
      </c>
      <c r="AG20" s="40">
        <f t="shared" si="15"/>
        <v>0.6083758921858207</v>
      </c>
      <c r="AH20" s="40">
        <f t="shared" si="16"/>
        <v>0.36536529430528564</v>
      </c>
      <c r="AI20" s="12">
        <v>256017235</v>
      </c>
      <c r="AJ20" s="12">
        <v>273792039</v>
      </c>
      <c r="AK20" s="12">
        <v>166568476</v>
      </c>
      <c r="AL20" s="12"/>
    </row>
    <row r="21" spans="1:38" s="13" customFormat="1" ht="12.75">
      <c r="A21" s="29" t="s">
        <v>97</v>
      </c>
      <c r="B21" s="63" t="s">
        <v>277</v>
      </c>
      <c r="C21" s="39" t="s">
        <v>278</v>
      </c>
      <c r="D21" s="80">
        <v>95239260</v>
      </c>
      <c r="E21" s="81">
        <v>14071000</v>
      </c>
      <c r="F21" s="82">
        <f t="shared" si="0"/>
        <v>109310260</v>
      </c>
      <c r="G21" s="80">
        <v>102089000</v>
      </c>
      <c r="H21" s="81">
        <v>12271000</v>
      </c>
      <c r="I21" s="83">
        <f t="shared" si="1"/>
        <v>114360000</v>
      </c>
      <c r="J21" s="80">
        <v>27848451</v>
      </c>
      <c r="K21" s="81">
        <v>16060</v>
      </c>
      <c r="L21" s="81">
        <f t="shared" si="2"/>
        <v>27864511</v>
      </c>
      <c r="M21" s="40">
        <f t="shared" si="3"/>
        <v>0.2549121281021562</v>
      </c>
      <c r="N21" s="108">
        <v>25710652</v>
      </c>
      <c r="O21" s="109">
        <v>3959126</v>
      </c>
      <c r="P21" s="110">
        <f t="shared" si="4"/>
        <v>29669778</v>
      </c>
      <c r="Q21" s="40">
        <f t="shared" si="5"/>
        <v>0.27142720180155094</v>
      </c>
      <c r="R21" s="108">
        <v>21374570</v>
      </c>
      <c r="S21" s="110">
        <v>4706000</v>
      </c>
      <c r="T21" s="110">
        <f t="shared" si="6"/>
        <v>26080570</v>
      </c>
      <c r="U21" s="40">
        <f t="shared" si="7"/>
        <v>0.22805675061210212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74933673</v>
      </c>
      <c r="AA21" s="81">
        <f t="shared" si="11"/>
        <v>8681186</v>
      </c>
      <c r="AB21" s="81">
        <f t="shared" si="12"/>
        <v>83614859</v>
      </c>
      <c r="AC21" s="40">
        <f t="shared" si="13"/>
        <v>0.731154765652326</v>
      </c>
      <c r="AD21" s="80">
        <v>24418010</v>
      </c>
      <c r="AE21" s="81">
        <v>12150</v>
      </c>
      <c r="AF21" s="81">
        <f t="shared" si="14"/>
        <v>24430160</v>
      </c>
      <c r="AG21" s="40">
        <f t="shared" si="15"/>
        <v>0.5598881346640654</v>
      </c>
      <c r="AH21" s="40">
        <f t="shared" si="16"/>
        <v>0.0675562501432656</v>
      </c>
      <c r="AI21" s="12">
        <v>124102478</v>
      </c>
      <c r="AJ21" s="12">
        <v>124042000</v>
      </c>
      <c r="AK21" s="12">
        <v>69449644</v>
      </c>
      <c r="AL21" s="12"/>
    </row>
    <row r="22" spans="1:38" s="13" customFormat="1" ht="12.75">
      <c r="A22" s="29" t="s">
        <v>97</v>
      </c>
      <c r="B22" s="63" t="s">
        <v>279</v>
      </c>
      <c r="C22" s="39" t="s">
        <v>280</v>
      </c>
      <c r="D22" s="80">
        <v>62912000</v>
      </c>
      <c r="E22" s="81">
        <v>0</v>
      </c>
      <c r="F22" s="82">
        <f t="shared" si="0"/>
        <v>62912000</v>
      </c>
      <c r="G22" s="80">
        <v>72107000</v>
      </c>
      <c r="H22" s="81">
        <v>21767000</v>
      </c>
      <c r="I22" s="83">
        <f t="shared" si="1"/>
        <v>93874000</v>
      </c>
      <c r="J22" s="80">
        <v>19385750</v>
      </c>
      <c r="K22" s="81">
        <v>8280415</v>
      </c>
      <c r="L22" s="81">
        <f t="shared" si="2"/>
        <v>27666165</v>
      </c>
      <c r="M22" s="40">
        <f t="shared" si="3"/>
        <v>0.4397597437690743</v>
      </c>
      <c r="N22" s="108">
        <v>17899624</v>
      </c>
      <c r="O22" s="109">
        <v>8234057</v>
      </c>
      <c r="P22" s="110">
        <f t="shared" si="4"/>
        <v>26133681</v>
      </c>
      <c r="Q22" s="40">
        <f t="shared" si="5"/>
        <v>0.4154005754069176</v>
      </c>
      <c r="R22" s="108">
        <v>12927737</v>
      </c>
      <c r="S22" s="110">
        <v>4892999</v>
      </c>
      <c r="T22" s="110">
        <f t="shared" si="6"/>
        <v>17820736</v>
      </c>
      <c r="U22" s="40">
        <f t="shared" si="7"/>
        <v>0.18983675991222276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50213111</v>
      </c>
      <c r="AA22" s="81">
        <f t="shared" si="11"/>
        <v>21407471</v>
      </c>
      <c r="AB22" s="81">
        <f t="shared" si="12"/>
        <v>71620582</v>
      </c>
      <c r="AC22" s="40">
        <f t="shared" si="13"/>
        <v>0.7629437543941879</v>
      </c>
      <c r="AD22" s="80">
        <v>10079530</v>
      </c>
      <c r="AE22" s="81">
        <v>3076027</v>
      </c>
      <c r="AF22" s="81">
        <f t="shared" si="14"/>
        <v>13155557</v>
      </c>
      <c r="AG22" s="40">
        <f t="shared" si="15"/>
        <v>441.7314131786158</v>
      </c>
      <c r="AH22" s="40">
        <f t="shared" si="16"/>
        <v>0.35461660802351425</v>
      </c>
      <c r="AI22" s="12">
        <v>54226521</v>
      </c>
      <c r="AJ22" s="12">
        <v>72390</v>
      </c>
      <c r="AK22" s="12">
        <v>31976937</v>
      </c>
      <c r="AL22" s="12"/>
    </row>
    <row r="23" spans="1:38" s="13" customFormat="1" ht="12.75">
      <c r="A23" s="29" t="s">
        <v>97</v>
      </c>
      <c r="B23" s="63" t="s">
        <v>77</v>
      </c>
      <c r="C23" s="39" t="s">
        <v>78</v>
      </c>
      <c r="D23" s="80">
        <v>3674642363</v>
      </c>
      <c r="E23" s="81">
        <v>443157508</v>
      </c>
      <c r="F23" s="82">
        <f t="shared" si="0"/>
        <v>4117799871</v>
      </c>
      <c r="G23" s="80">
        <v>3705501704</v>
      </c>
      <c r="H23" s="81">
        <v>523134404</v>
      </c>
      <c r="I23" s="83">
        <f t="shared" si="1"/>
        <v>4228636108</v>
      </c>
      <c r="J23" s="80">
        <v>930415074</v>
      </c>
      <c r="K23" s="81">
        <v>29279690</v>
      </c>
      <c r="L23" s="81">
        <f t="shared" si="2"/>
        <v>959694764</v>
      </c>
      <c r="M23" s="40">
        <f t="shared" si="3"/>
        <v>0.23306007918421248</v>
      </c>
      <c r="N23" s="108">
        <v>859980501</v>
      </c>
      <c r="O23" s="109">
        <v>48785596</v>
      </c>
      <c r="P23" s="110">
        <f t="shared" si="4"/>
        <v>908766097</v>
      </c>
      <c r="Q23" s="40">
        <f t="shared" si="5"/>
        <v>0.22069214761991526</v>
      </c>
      <c r="R23" s="108">
        <v>794038315</v>
      </c>
      <c r="S23" s="110">
        <v>50850974</v>
      </c>
      <c r="T23" s="110">
        <f t="shared" si="6"/>
        <v>844889289</v>
      </c>
      <c r="U23" s="40">
        <f t="shared" si="7"/>
        <v>0.199801843294481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2584433890</v>
      </c>
      <c r="AA23" s="81">
        <f t="shared" si="11"/>
        <v>128916260</v>
      </c>
      <c r="AB23" s="81">
        <f t="shared" si="12"/>
        <v>2713350150</v>
      </c>
      <c r="AC23" s="40">
        <f t="shared" si="13"/>
        <v>0.6416608288584381</v>
      </c>
      <c r="AD23" s="80">
        <v>727759251</v>
      </c>
      <c r="AE23" s="81">
        <v>48797553</v>
      </c>
      <c r="AF23" s="81">
        <f t="shared" si="14"/>
        <v>776556804</v>
      </c>
      <c r="AG23" s="40">
        <f t="shared" si="15"/>
        <v>0.726460477311458</v>
      </c>
      <c r="AH23" s="40">
        <f t="shared" si="16"/>
        <v>0.08799418747994125</v>
      </c>
      <c r="AI23" s="12">
        <v>3447818076</v>
      </c>
      <c r="AJ23" s="12">
        <v>3457291863</v>
      </c>
      <c r="AK23" s="12">
        <v>2511585897</v>
      </c>
      <c r="AL23" s="12"/>
    </row>
    <row r="24" spans="1:38" s="13" customFormat="1" ht="12.75">
      <c r="A24" s="29" t="s">
        <v>97</v>
      </c>
      <c r="B24" s="63" t="s">
        <v>281</v>
      </c>
      <c r="C24" s="39" t="s">
        <v>282</v>
      </c>
      <c r="D24" s="80">
        <v>46476000</v>
      </c>
      <c r="E24" s="81">
        <v>17927000</v>
      </c>
      <c r="F24" s="82">
        <f t="shared" si="0"/>
        <v>64403000</v>
      </c>
      <c r="G24" s="80">
        <v>62269000</v>
      </c>
      <c r="H24" s="81">
        <v>14427000</v>
      </c>
      <c r="I24" s="83">
        <f t="shared" si="1"/>
        <v>76696000</v>
      </c>
      <c r="J24" s="80">
        <v>55426477</v>
      </c>
      <c r="K24" s="81">
        <v>2664062</v>
      </c>
      <c r="L24" s="81">
        <f t="shared" si="2"/>
        <v>58090539</v>
      </c>
      <c r="M24" s="40">
        <f t="shared" si="3"/>
        <v>0.9019849851714983</v>
      </c>
      <c r="N24" s="108">
        <v>30587282</v>
      </c>
      <c r="O24" s="109">
        <v>1523799</v>
      </c>
      <c r="P24" s="110">
        <f t="shared" si="4"/>
        <v>32111081</v>
      </c>
      <c r="Q24" s="40">
        <f t="shared" si="5"/>
        <v>0.4985960436625623</v>
      </c>
      <c r="R24" s="108">
        <v>9339442</v>
      </c>
      <c r="S24" s="110">
        <v>4554587</v>
      </c>
      <c r="T24" s="110">
        <f t="shared" si="6"/>
        <v>13894029</v>
      </c>
      <c r="U24" s="40">
        <f t="shared" si="7"/>
        <v>0.18115715291540627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95353201</v>
      </c>
      <c r="AA24" s="81">
        <f t="shared" si="11"/>
        <v>8742448</v>
      </c>
      <c r="AB24" s="81">
        <f t="shared" si="12"/>
        <v>104095649</v>
      </c>
      <c r="AC24" s="40">
        <f t="shared" si="13"/>
        <v>1.357250039115469</v>
      </c>
      <c r="AD24" s="80">
        <v>18995786</v>
      </c>
      <c r="AE24" s="81">
        <v>2174721</v>
      </c>
      <c r="AF24" s="81">
        <f t="shared" si="14"/>
        <v>21170507</v>
      </c>
      <c r="AG24" s="40">
        <f t="shared" si="15"/>
        <v>0.6958801574303978</v>
      </c>
      <c r="AH24" s="40">
        <f t="shared" si="16"/>
        <v>-0.3437082541291997</v>
      </c>
      <c r="AI24" s="12">
        <v>75716000</v>
      </c>
      <c r="AJ24" s="12">
        <v>75716000</v>
      </c>
      <c r="AK24" s="12">
        <v>52689262</v>
      </c>
      <c r="AL24" s="12"/>
    </row>
    <row r="25" spans="1:38" s="13" customFormat="1" ht="12.75">
      <c r="A25" s="29" t="s">
        <v>97</v>
      </c>
      <c r="B25" s="63" t="s">
        <v>283</v>
      </c>
      <c r="C25" s="39" t="s">
        <v>284</v>
      </c>
      <c r="D25" s="80">
        <v>68151258</v>
      </c>
      <c r="E25" s="81">
        <v>19315250</v>
      </c>
      <c r="F25" s="82">
        <f t="shared" si="0"/>
        <v>87466508</v>
      </c>
      <c r="G25" s="80">
        <v>91750692</v>
      </c>
      <c r="H25" s="81">
        <v>34641385</v>
      </c>
      <c r="I25" s="83">
        <f t="shared" si="1"/>
        <v>126392077</v>
      </c>
      <c r="J25" s="80">
        <v>21010188</v>
      </c>
      <c r="K25" s="81">
        <v>3211818</v>
      </c>
      <c r="L25" s="81">
        <f t="shared" si="2"/>
        <v>24222006</v>
      </c>
      <c r="M25" s="40">
        <f t="shared" si="3"/>
        <v>0.27692892461192115</v>
      </c>
      <c r="N25" s="108">
        <v>20467179</v>
      </c>
      <c r="O25" s="109">
        <v>4571396</v>
      </c>
      <c r="P25" s="110">
        <f t="shared" si="4"/>
        <v>25038575</v>
      </c>
      <c r="Q25" s="40">
        <f t="shared" si="5"/>
        <v>0.28626471517532176</v>
      </c>
      <c r="R25" s="108">
        <v>23209922</v>
      </c>
      <c r="S25" s="110">
        <v>3797504</v>
      </c>
      <c r="T25" s="110">
        <f t="shared" si="6"/>
        <v>27007426</v>
      </c>
      <c r="U25" s="40">
        <f t="shared" si="7"/>
        <v>0.21367973880198202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64687289</v>
      </c>
      <c r="AA25" s="81">
        <f t="shared" si="11"/>
        <v>11580718</v>
      </c>
      <c r="AB25" s="81">
        <f t="shared" si="12"/>
        <v>76268007</v>
      </c>
      <c r="AC25" s="40">
        <f t="shared" si="13"/>
        <v>0.6034239551265543</v>
      </c>
      <c r="AD25" s="80">
        <v>15195891</v>
      </c>
      <c r="AE25" s="81">
        <v>3479992</v>
      </c>
      <c r="AF25" s="81">
        <f t="shared" si="14"/>
        <v>18675883</v>
      </c>
      <c r="AG25" s="40">
        <f t="shared" si="15"/>
        <v>0.6252308369853576</v>
      </c>
      <c r="AH25" s="40">
        <f t="shared" si="16"/>
        <v>0.4461124006827415</v>
      </c>
      <c r="AI25" s="12">
        <v>82570289</v>
      </c>
      <c r="AJ25" s="12">
        <v>112169525</v>
      </c>
      <c r="AK25" s="12">
        <v>70131846</v>
      </c>
      <c r="AL25" s="12"/>
    </row>
    <row r="26" spans="1:38" s="13" customFormat="1" ht="12.75">
      <c r="A26" s="29" t="s">
        <v>116</v>
      </c>
      <c r="B26" s="63" t="s">
        <v>285</v>
      </c>
      <c r="C26" s="39" t="s">
        <v>286</v>
      </c>
      <c r="D26" s="80">
        <v>595544040</v>
      </c>
      <c r="E26" s="81">
        <v>334505000</v>
      </c>
      <c r="F26" s="82">
        <f t="shared" si="0"/>
        <v>930049040</v>
      </c>
      <c r="G26" s="80">
        <v>641994894</v>
      </c>
      <c r="H26" s="81">
        <v>272101000</v>
      </c>
      <c r="I26" s="83">
        <f t="shared" si="1"/>
        <v>914095894</v>
      </c>
      <c r="J26" s="80">
        <v>218208228</v>
      </c>
      <c r="K26" s="81">
        <v>19555743</v>
      </c>
      <c r="L26" s="81">
        <f t="shared" si="2"/>
        <v>237763971</v>
      </c>
      <c r="M26" s="40">
        <f t="shared" si="3"/>
        <v>0.25564670331792394</v>
      </c>
      <c r="N26" s="108">
        <v>219289528</v>
      </c>
      <c r="O26" s="109">
        <v>50366073</v>
      </c>
      <c r="P26" s="110">
        <f t="shared" si="4"/>
        <v>269655601</v>
      </c>
      <c r="Q26" s="40">
        <f t="shared" si="5"/>
        <v>0.28993697042039845</v>
      </c>
      <c r="R26" s="108">
        <v>151110833</v>
      </c>
      <c r="S26" s="110">
        <v>32664891</v>
      </c>
      <c r="T26" s="110">
        <f t="shared" si="6"/>
        <v>183775724</v>
      </c>
      <c r="U26" s="40">
        <f t="shared" si="7"/>
        <v>0.2010464385698247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588608589</v>
      </c>
      <c r="AA26" s="81">
        <f t="shared" si="11"/>
        <v>102586707</v>
      </c>
      <c r="AB26" s="81">
        <f t="shared" si="12"/>
        <v>691195296</v>
      </c>
      <c r="AC26" s="40">
        <f t="shared" si="13"/>
        <v>0.7561518441740206</v>
      </c>
      <c r="AD26" s="80">
        <v>268102171</v>
      </c>
      <c r="AE26" s="81">
        <v>20033726</v>
      </c>
      <c r="AF26" s="81">
        <f t="shared" si="14"/>
        <v>288135897</v>
      </c>
      <c r="AG26" s="40">
        <f t="shared" si="15"/>
        <v>0.941454517741006</v>
      </c>
      <c r="AH26" s="40">
        <f t="shared" si="16"/>
        <v>-0.3621908067914218</v>
      </c>
      <c r="AI26" s="12">
        <v>1007142209</v>
      </c>
      <c r="AJ26" s="12">
        <v>793612747</v>
      </c>
      <c r="AK26" s="12">
        <v>747150306</v>
      </c>
      <c r="AL26" s="12"/>
    </row>
    <row r="27" spans="1:38" s="59" customFormat="1" ht="12.75">
      <c r="A27" s="64"/>
      <c r="B27" s="65" t="s">
        <v>287</v>
      </c>
      <c r="C27" s="32"/>
      <c r="D27" s="84">
        <f>SUM(D19:D26)</f>
        <v>4955719536</v>
      </c>
      <c r="E27" s="85">
        <f>SUM(E19:E26)</f>
        <v>894555758</v>
      </c>
      <c r="F27" s="93">
        <f t="shared" si="0"/>
        <v>5850275294</v>
      </c>
      <c r="G27" s="84">
        <f>SUM(G19:G26)</f>
        <v>5106369888</v>
      </c>
      <c r="H27" s="85">
        <f>SUM(H19:H26)</f>
        <v>966431146</v>
      </c>
      <c r="I27" s="86">
        <f t="shared" si="1"/>
        <v>6072801034</v>
      </c>
      <c r="J27" s="84">
        <f>SUM(J19:J26)</f>
        <v>1383993279</v>
      </c>
      <c r="K27" s="85">
        <f>SUM(K19:K26)</f>
        <v>74417163</v>
      </c>
      <c r="L27" s="85">
        <f t="shared" si="2"/>
        <v>1458410442</v>
      </c>
      <c r="M27" s="44">
        <f t="shared" si="3"/>
        <v>0.24928919900499985</v>
      </c>
      <c r="N27" s="114">
        <f>SUM(N19:N26)</f>
        <v>1259011702</v>
      </c>
      <c r="O27" s="115">
        <f>SUM(O19:O26)</f>
        <v>129793154</v>
      </c>
      <c r="P27" s="116">
        <f t="shared" si="4"/>
        <v>1388804856</v>
      </c>
      <c r="Q27" s="44">
        <f t="shared" si="5"/>
        <v>0.23739136813345318</v>
      </c>
      <c r="R27" s="114">
        <f>SUM(R19:R26)</f>
        <v>1116310129</v>
      </c>
      <c r="S27" s="116">
        <f>SUM(S19:S26)</f>
        <v>112561620</v>
      </c>
      <c r="T27" s="116">
        <f t="shared" si="6"/>
        <v>1228871749</v>
      </c>
      <c r="U27" s="44">
        <f t="shared" si="7"/>
        <v>0.2023566624560682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3759315110</v>
      </c>
      <c r="AA27" s="85">
        <f t="shared" si="11"/>
        <v>316771937</v>
      </c>
      <c r="AB27" s="85">
        <f t="shared" si="12"/>
        <v>4076087047</v>
      </c>
      <c r="AC27" s="44">
        <f t="shared" si="13"/>
        <v>0.6712037862230412</v>
      </c>
      <c r="AD27" s="84">
        <f>SUM(AD19:AD26)</f>
        <v>1158968928</v>
      </c>
      <c r="AE27" s="85">
        <f>SUM(AE19:AE26)</f>
        <v>86937117</v>
      </c>
      <c r="AF27" s="85">
        <f t="shared" si="14"/>
        <v>1245906045</v>
      </c>
      <c r="AG27" s="44">
        <f t="shared" si="15"/>
        <v>0.7620859757118562</v>
      </c>
      <c r="AH27" s="44">
        <f t="shared" si="16"/>
        <v>-0.013672215548163558</v>
      </c>
      <c r="AI27" s="66">
        <f>SUM(AI19:AI26)</f>
        <v>5162417808</v>
      </c>
      <c r="AJ27" s="66">
        <f>SUM(AJ19:AJ26)</f>
        <v>4959601064</v>
      </c>
      <c r="AK27" s="66">
        <f>SUM(AK19:AK26)</f>
        <v>3779642416</v>
      </c>
      <c r="AL27" s="66"/>
    </row>
    <row r="28" spans="1:38" s="13" customFormat="1" ht="12.75">
      <c r="A28" s="29" t="s">
        <v>97</v>
      </c>
      <c r="B28" s="63" t="s">
        <v>288</v>
      </c>
      <c r="C28" s="39" t="s">
        <v>289</v>
      </c>
      <c r="D28" s="80">
        <v>583448900</v>
      </c>
      <c r="E28" s="81">
        <v>129412000</v>
      </c>
      <c r="F28" s="82">
        <f t="shared" si="0"/>
        <v>712860900</v>
      </c>
      <c r="G28" s="80">
        <v>593641665</v>
      </c>
      <c r="H28" s="81">
        <v>151237967</v>
      </c>
      <c r="I28" s="83">
        <f t="shared" si="1"/>
        <v>744879632</v>
      </c>
      <c r="J28" s="80">
        <v>246827589</v>
      </c>
      <c r="K28" s="81">
        <v>22325822</v>
      </c>
      <c r="L28" s="81">
        <f t="shared" si="2"/>
        <v>269153411</v>
      </c>
      <c r="M28" s="40">
        <f t="shared" si="3"/>
        <v>0.3775679252431996</v>
      </c>
      <c r="N28" s="108">
        <v>94556985</v>
      </c>
      <c r="O28" s="109">
        <v>35973878</v>
      </c>
      <c r="P28" s="110">
        <f t="shared" si="4"/>
        <v>130530863</v>
      </c>
      <c r="Q28" s="40">
        <f t="shared" si="5"/>
        <v>0.1831084619734369</v>
      </c>
      <c r="R28" s="108">
        <v>89561394</v>
      </c>
      <c r="S28" s="110">
        <v>23851524</v>
      </c>
      <c r="T28" s="110">
        <f t="shared" si="6"/>
        <v>113412918</v>
      </c>
      <c r="U28" s="40">
        <f t="shared" si="7"/>
        <v>0.152256704476516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430945968</v>
      </c>
      <c r="AA28" s="81">
        <f t="shared" si="11"/>
        <v>82151224</v>
      </c>
      <c r="AB28" s="81">
        <f t="shared" si="12"/>
        <v>513097192</v>
      </c>
      <c r="AC28" s="40">
        <f t="shared" si="13"/>
        <v>0.6888323562054386</v>
      </c>
      <c r="AD28" s="80">
        <v>120548786</v>
      </c>
      <c r="AE28" s="81">
        <v>17998078</v>
      </c>
      <c r="AF28" s="81">
        <f t="shared" si="14"/>
        <v>138546864</v>
      </c>
      <c r="AG28" s="40">
        <f t="shared" si="15"/>
        <v>0.6425296595713387</v>
      </c>
      <c r="AH28" s="40">
        <f t="shared" si="16"/>
        <v>-0.18141115052593326</v>
      </c>
      <c r="AI28" s="12">
        <v>711428422</v>
      </c>
      <c r="AJ28" s="12">
        <v>708532998</v>
      </c>
      <c r="AK28" s="12">
        <v>455253466</v>
      </c>
      <c r="AL28" s="12"/>
    </row>
    <row r="29" spans="1:38" s="13" customFormat="1" ht="12.75">
      <c r="A29" s="29" t="s">
        <v>97</v>
      </c>
      <c r="B29" s="63" t="s">
        <v>290</v>
      </c>
      <c r="C29" s="39" t="s">
        <v>291</v>
      </c>
      <c r="D29" s="80">
        <v>109589010</v>
      </c>
      <c r="E29" s="81">
        <v>51436027</v>
      </c>
      <c r="F29" s="82">
        <f t="shared" si="0"/>
        <v>161025037</v>
      </c>
      <c r="G29" s="80">
        <v>107182396</v>
      </c>
      <c r="H29" s="81">
        <v>50074526</v>
      </c>
      <c r="I29" s="83">
        <f t="shared" si="1"/>
        <v>157256922</v>
      </c>
      <c r="J29" s="80">
        <v>29635392</v>
      </c>
      <c r="K29" s="81">
        <v>4628919</v>
      </c>
      <c r="L29" s="81">
        <f t="shared" si="2"/>
        <v>34264311</v>
      </c>
      <c r="M29" s="40">
        <f t="shared" si="3"/>
        <v>0.21278871682544623</v>
      </c>
      <c r="N29" s="108">
        <v>29576512</v>
      </c>
      <c r="O29" s="109">
        <v>4584000</v>
      </c>
      <c r="P29" s="110">
        <f t="shared" si="4"/>
        <v>34160512</v>
      </c>
      <c r="Q29" s="40">
        <f t="shared" si="5"/>
        <v>0.2121441027832212</v>
      </c>
      <c r="R29" s="108">
        <v>24465846</v>
      </c>
      <c r="S29" s="110">
        <v>6532323</v>
      </c>
      <c r="T29" s="110">
        <f t="shared" si="6"/>
        <v>30998169</v>
      </c>
      <c r="U29" s="40">
        <f t="shared" si="7"/>
        <v>0.1971179939538687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83677750</v>
      </c>
      <c r="AA29" s="81">
        <f t="shared" si="11"/>
        <v>15745242</v>
      </c>
      <c r="AB29" s="81">
        <f t="shared" si="12"/>
        <v>99422992</v>
      </c>
      <c r="AC29" s="40">
        <f t="shared" si="13"/>
        <v>0.632232850138069</v>
      </c>
      <c r="AD29" s="80">
        <v>20285237</v>
      </c>
      <c r="AE29" s="81">
        <v>4792000</v>
      </c>
      <c r="AF29" s="81">
        <f t="shared" si="14"/>
        <v>25077237</v>
      </c>
      <c r="AG29" s="40">
        <f t="shared" si="15"/>
        <v>0.6388040667152516</v>
      </c>
      <c r="AH29" s="40">
        <f t="shared" si="16"/>
        <v>0.23610782958266086</v>
      </c>
      <c r="AI29" s="12">
        <v>148913389</v>
      </c>
      <c r="AJ29" s="12">
        <v>138384609</v>
      </c>
      <c r="AK29" s="12">
        <v>88400651</v>
      </c>
      <c r="AL29" s="12"/>
    </row>
    <row r="30" spans="1:38" s="13" customFormat="1" ht="12.75">
      <c r="A30" s="29" t="s">
        <v>97</v>
      </c>
      <c r="B30" s="63" t="s">
        <v>292</v>
      </c>
      <c r="C30" s="39" t="s">
        <v>293</v>
      </c>
      <c r="D30" s="80">
        <v>306674096</v>
      </c>
      <c r="E30" s="81">
        <v>39671000</v>
      </c>
      <c r="F30" s="83">
        <f t="shared" si="0"/>
        <v>346345096</v>
      </c>
      <c r="G30" s="80">
        <v>328939983</v>
      </c>
      <c r="H30" s="81">
        <v>57596000</v>
      </c>
      <c r="I30" s="83">
        <f t="shared" si="1"/>
        <v>386535983</v>
      </c>
      <c r="J30" s="80">
        <v>101876264</v>
      </c>
      <c r="K30" s="81">
        <v>2905829</v>
      </c>
      <c r="L30" s="81">
        <f t="shared" si="2"/>
        <v>104782093</v>
      </c>
      <c r="M30" s="40">
        <f t="shared" si="3"/>
        <v>0.3025366728449361</v>
      </c>
      <c r="N30" s="108">
        <v>65793449</v>
      </c>
      <c r="O30" s="109">
        <v>8275372</v>
      </c>
      <c r="P30" s="110">
        <f t="shared" si="4"/>
        <v>74068821</v>
      </c>
      <c r="Q30" s="40">
        <f t="shared" si="5"/>
        <v>0.2138584373084353</v>
      </c>
      <c r="R30" s="108">
        <v>74218551</v>
      </c>
      <c r="S30" s="110">
        <v>6107972</v>
      </c>
      <c r="T30" s="110">
        <f t="shared" si="6"/>
        <v>80326523</v>
      </c>
      <c r="U30" s="40">
        <f t="shared" si="7"/>
        <v>0.20781124276339366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241888264</v>
      </c>
      <c r="AA30" s="81">
        <f t="shared" si="11"/>
        <v>17289173</v>
      </c>
      <c r="AB30" s="81">
        <f t="shared" si="12"/>
        <v>259177437</v>
      </c>
      <c r="AC30" s="40">
        <f t="shared" si="13"/>
        <v>0.6705130916621546</v>
      </c>
      <c r="AD30" s="80">
        <v>57664320</v>
      </c>
      <c r="AE30" s="81">
        <v>5558203</v>
      </c>
      <c r="AF30" s="81">
        <f t="shared" si="14"/>
        <v>63222523</v>
      </c>
      <c r="AG30" s="40">
        <f t="shared" si="15"/>
        <v>0.6819302610522082</v>
      </c>
      <c r="AH30" s="40">
        <f t="shared" si="16"/>
        <v>0.270536498519681</v>
      </c>
      <c r="AI30" s="12">
        <v>312056000</v>
      </c>
      <c r="AJ30" s="12">
        <v>337370906</v>
      </c>
      <c r="AK30" s="12">
        <v>230063430</v>
      </c>
      <c r="AL30" s="12"/>
    </row>
    <row r="31" spans="1:38" s="13" customFormat="1" ht="12.75">
      <c r="A31" s="29" t="s">
        <v>97</v>
      </c>
      <c r="B31" s="63" t="s">
        <v>294</v>
      </c>
      <c r="C31" s="39" t="s">
        <v>295</v>
      </c>
      <c r="D31" s="80">
        <v>134035207</v>
      </c>
      <c r="E31" s="81">
        <v>52090000</v>
      </c>
      <c r="F31" s="82">
        <f t="shared" si="0"/>
        <v>186125207</v>
      </c>
      <c r="G31" s="80">
        <v>148326618</v>
      </c>
      <c r="H31" s="81">
        <v>65770480</v>
      </c>
      <c r="I31" s="83">
        <f t="shared" si="1"/>
        <v>214097098</v>
      </c>
      <c r="J31" s="80">
        <v>45208108</v>
      </c>
      <c r="K31" s="81">
        <v>22039271</v>
      </c>
      <c r="L31" s="81">
        <f t="shared" si="2"/>
        <v>67247379</v>
      </c>
      <c r="M31" s="40">
        <f t="shared" si="3"/>
        <v>0.36130183591951626</v>
      </c>
      <c r="N31" s="108">
        <v>44459681</v>
      </c>
      <c r="O31" s="109">
        <v>22972213</v>
      </c>
      <c r="P31" s="110">
        <f t="shared" si="4"/>
        <v>67431894</v>
      </c>
      <c r="Q31" s="40">
        <f t="shared" si="5"/>
        <v>0.36229318471624317</v>
      </c>
      <c r="R31" s="108">
        <v>33160737</v>
      </c>
      <c r="S31" s="110">
        <v>9668155</v>
      </c>
      <c r="T31" s="110">
        <f t="shared" si="6"/>
        <v>42828892</v>
      </c>
      <c r="U31" s="40">
        <f t="shared" si="7"/>
        <v>0.2000442434768546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122828526</v>
      </c>
      <c r="AA31" s="81">
        <f t="shared" si="11"/>
        <v>54679639</v>
      </c>
      <c r="AB31" s="81">
        <f t="shared" si="12"/>
        <v>177508165</v>
      </c>
      <c r="AC31" s="40">
        <f t="shared" si="13"/>
        <v>0.8291012192981709</v>
      </c>
      <c r="AD31" s="80">
        <v>30887763</v>
      </c>
      <c r="AE31" s="81">
        <v>7022250</v>
      </c>
      <c r="AF31" s="81">
        <f t="shared" si="14"/>
        <v>37910013</v>
      </c>
      <c r="AG31" s="40">
        <f t="shared" si="15"/>
        <v>0.7002890035351071</v>
      </c>
      <c r="AH31" s="40">
        <f t="shared" si="16"/>
        <v>0.12975144587790033</v>
      </c>
      <c r="AI31" s="12">
        <v>169384539</v>
      </c>
      <c r="AJ31" s="12">
        <v>203397512</v>
      </c>
      <c r="AK31" s="12">
        <v>142437041</v>
      </c>
      <c r="AL31" s="12"/>
    </row>
    <row r="32" spans="1:38" s="13" customFormat="1" ht="12.75">
      <c r="A32" s="29" t="s">
        <v>97</v>
      </c>
      <c r="B32" s="63" t="s">
        <v>296</v>
      </c>
      <c r="C32" s="39" t="s">
        <v>297</v>
      </c>
      <c r="D32" s="80">
        <v>122944544</v>
      </c>
      <c r="E32" s="81">
        <v>39443361</v>
      </c>
      <c r="F32" s="82">
        <f t="shared" si="0"/>
        <v>162387905</v>
      </c>
      <c r="G32" s="80">
        <v>115292812</v>
      </c>
      <c r="H32" s="81">
        <v>25584378</v>
      </c>
      <c r="I32" s="83">
        <f t="shared" si="1"/>
        <v>140877190</v>
      </c>
      <c r="J32" s="80">
        <v>34645465</v>
      </c>
      <c r="K32" s="81">
        <v>16594000</v>
      </c>
      <c r="L32" s="81">
        <f t="shared" si="2"/>
        <v>51239465</v>
      </c>
      <c r="M32" s="40">
        <f t="shared" si="3"/>
        <v>0.31553744720088606</v>
      </c>
      <c r="N32" s="108">
        <v>24901358</v>
      </c>
      <c r="O32" s="109">
        <v>0</v>
      </c>
      <c r="P32" s="110">
        <f t="shared" si="4"/>
        <v>24901358</v>
      </c>
      <c r="Q32" s="40">
        <f t="shared" si="5"/>
        <v>0.15334490582903942</v>
      </c>
      <c r="R32" s="108">
        <v>20425827</v>
      </c>
      <c r="S32" s="110">
        <v>29067000</v>
      </c>
      <c r="T32" s="110">
        <f t="shared" si="6"/>
        <v>49492827</v>
      </c>
      <c r="U32" s="40">
        <f t="shared" si="7"/>
        <v>0.3513189537639131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79972650</v>
      </c>
      <c r="AA32" s="81">
        <f t="shared" si="11"/>
        <v>45661000</v>
      </c>
      <c r="AB32" s="81">
        <f t="shared" si="12"/>
        <v>125633650</v>
      </c>
      <c r="AC32" s="40">
        <f t="shared" si="13"/>
        <v>0.891795541918461</v>
      </c>
      <c r="AD32" s="80">
        <v>25063695</v>
      </c>
      <c r="AE32" s="81">
        <v>0</v>
      </c>
      <c r="AF32" s="81">
        <f t="shared" si="14"/>
        <v>25063695</v>
      </c>
      <c r="AG32" s="40">
        <f t="shared" si="15"/>
        <v>0.6026686623639882</v>
      </c>
      <c r="AH32" s="40">
        <f t="shared" si="16"/>
        <v>0.9746819852380106</v>
      </c>
      <c r="AI32" s="12">
        <v>118424000</v>
      </c>
      <c r="AJ32" s="12">
        <v>152767321</v>
      </c>
      <c r="AK32" s="12">
        <v>92068077</v>
      </c>
      <c r="AL32" s="12"/>
    </row>
    <row r="33" spans="1:38" s="13" customFormat="1" ht="12.75">
      <c r="A33" s="29" t="s">
        <v>116</v>
      </c>
      <c r="B33" s="63" t="s">
        <v>298</v>
      </c>
      <c r="C33" s="39" t="s">
        <v>299</v>
      </c>
      <c r="D33" s="80">
        <v>637652898</v>
      </c>
      <c r="E33" s="81">
        <v>196037000</v>
      </c>
      <c r="F33" s="82">
        <f t="shared" si="0"/>
        <v>833689898</v>
      </c>
      <c r="G33" s="80">
        <v>794399855</v>
      </c>
      <c r="H33" s="81">
        <v>196037000</v>
      </c>
      <c r="I33" s="83">
        <f t="shared" si="1"/>
        <v>990436855</v>
      </c>
      <c r="J33" s="80">
        <v>213470715</v>
      </c>
      <c r="K33" s="81">
        <v>72242693</v>
      </c>
      <c r="L33" s="81">
        <f t="shared" si="2"/>
        <v>285713408</v>
      </c>
      <c r="M33" s="40">
        <f t="shared" si="3"/>
        <v>0.34270945190222274</v>
      </c>
      <c r="N33" s="108">
        <v>83990785</v>
      </c>
      <c r="O33" s="109">
        <v>36628748</v>
      </c>
      <c r="P33" s="110">
        <f t="shared" si="4"/>
        <v>120619533</v>
      </c>
      <c r="Q33" s="40">
        <f t="shared" si="5"/>
        <v>0.1446815336126335</v>
      </c>
      <c r="R33" s="108">
        <v>239461571</v>
      </c>
      <c r="S33" s="110">
        <v>41216941</v>
      </c>
      <c r="T33" s="110">
        <f t="shared" si="6"/>
        <v>280678512</v>
      </c>
      <c r="U33" s="40">
        <f t="shared" si="7"/>
        <v>0.2833885982564734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536923071</v>
      </c>
      <c r="AA33" s="81">
        <f t="shared" si="11"/>
        <v>150088382</v>
      </c>
      <c r="AB33" s="81">
        <f t="shared" si="12"/>
        <v>687011453</v>
      </c>
      <c r="AC33" s="40">
        <f t="shared" si="13"/>
        <v>0.6936448795617566</v>
      </c>
      <c r="AD33" s="80">
        <v>106767806</v>
      </c>
      <c r="AE33" s="81">
        <v>51144880</v>
      </c>
      <c r="AF33" s="81">
        <f t="shared" si="14"/>
        <v>157912686</v>
      </c>
      <c r="AG33" s="40">
        <f t="shared" si="15"/>
        <v>0.6003928983723851</v>
      </c>
      <c r="AH33" s="40">
        <f t="shared" si="16"/>
        <v>0.7774285214805352</v>
      </c>
      <c r="AI33" s="12">
        <v>632957188</v>
      </c>
      <c r="AJ33" s="12">
        <v>867097000</v>
      </c>
      <c r="AK33" s="12">
        <v>520598881</v>
      </c>
      <c r="AL33" s="12"/>
    </row>
    <row r="34" spans="1:38" s="59" customFormat="1" ht="12.75">
      <c r="A34" s="64"/>
      <c r="B34" s="65" t="s">
        <v>300</v>
      </c>
      <c r="C34" s="32"/>
      <c r="D34" s="84">
        <f>SUM(D28:D33)</f>
        <v>1894344655</v>
      </c>
      <c r="E34" s="85">
        <f>SUM(E28:E33)</f>
        <v>508089388</v>
      </c>
      <c r="F34" s="93">
        <f t="shared" si="0"/>
        <v>2402434043</v>
      </c>
      <c r="G34" s="84">
        <f>SUM(G28:G33)</f>
        <v>2087783329</v>
      </c>
      <c r="H34" s="85">
        <f>SUM(H28:H33)</f>
        <v>546300351</v>
      </c>
      <c r="I34" s="86">
        <f t="shared" si="1"/>
        <v>2634083680</v>
      </c>
      <c r="J34" s="84">
        <f>SUM(J28:J33)</f>
        <v>671663533</v>
      </c>
      <c r="K34" s="85">
        <f>SUM(K28:K33)</f>
        <v>140736534</v>
      </c>
      <c r="L34" s="85">
        <f t="shared" si="2"/>
        <v>812400067</v>
      </c>
      <c r="M34" s="44">
        <f t="shared" si="3"/>
        <v>0.3381570742252423</v>
      </c>
      <c r="N34" s="114">
        <f>SUM(N28:N33)</f>
        <v>343278770</v>
      </c>
      <c r="O34" s="115">
        <f>SUM(O28:O33)</f>
        <v>108434211</v>
      </c>
      <c r="P34" s="116">
        <f t="shared" si="4"/>
        <v>451712981</v>
      </c>
      <c r="Q34" s="44">
        <f t="shared" si="5"/>
        <v>0.18802305200268093</v>
      </c>
      <c r="R34" s="114">
        <f>SUM(R28:R33)</f>
        <v>481293926</v>
      </c>
      <c r="S34" s="116">
        <f>SUM(S28:S33)</f>
        <v>116443915</v>
      </c>
      <c r="T34" s="116">
        <f t="shared" si="6"/>
        <v>597737841</v>
      </c>
      <c r="U34" s="44">
        <f t="shared" si="7"/>
        <v>0.22692439330553082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1496236229</v>
      </c>
      <c r="AA34" s="85">
        <f t="shared" si="11"/>
        <v>365614660</v>
      </c>
      <c r="AB34" s="85">
        <f t="shared" si="12"/>
        <v>1861850889</v>
      </c>
      <c r="AC34" s="44">
        <f t="shared" si="13"/>
        <v>0.7068305776071624</v>
      </c>
      <c r="AD34" s="84">
        <f>SUM(AD28:AD33)</f>
        <v>361217607</v>
      </c>
      <c r="AE34" s="85">
        <f>SUM(AE28:AE33)</f>
        <v>86515411</v>
      </c>
      <c r="AF34" s="85">
        <f t="shared" si="14"/>
        <v>447733018</v>
      </c>
      <c r="AG34" s="44">
        <f t="shared" si="15"/>
        <v>0.635011246406558</v>
      </c>
      <c r="AH34" s="44">
        <f t="shared" si="16"/>
        <v>0.33503185373744304</v>
      </c>
      <c r="AI34" s="66">
        <f>SUM(AI28:AI33)</f>
        <v>2093163538</v>
      </c>
      <c r="AJ34" s="66">
        <f>SUM(AJ28:AJ33)</f>
        <v>2407550346</v>
      </c>
      <c r="AK34" s="66">
        <f>SUM(AK28:AK33)</f>
        <v>1528821546</v>
      </c>
      <c r="AL34" s="66"/>
    </row>
    <row r="35" spans="1:38" s="13" customFormat="1" ht="12.75">
      <c r="A35" s="29" t="s">
        <v>97</v>
      </c>
      <c r="B35" s="63" t="s">
        <v>301</v>
      </c>
      <c r="C35" s="39" t="s">
        <v>302</v>
      </c>
      <c r="D35" s="80">
        <v>230293613</v>
      </c>
      <c r="E35" s="81">
        <v>35308713</v>
      </c>
      <c r="F35" s="82">
        <f t="shared" si="0"/>
        <v>265602326</v>
      </c>
      <c r="G35" s="80">
        <v>222530614</v>
      </c>
      <c r="H35" s="81">
        <v>31078008</v>
      </c>
      <c r="I35" s="83">
        <f t="shared" si="1"/>
        <v>253608622</v>
      </c>
      <c r="J35" s="80">
        <v>63295595</v>
      </c>
      <c r="K35" s="81">
        <v>2170137</v>
      </c>
      <c r="L35" s="81">
        <f t="shared" si="2"/>
        <v>65465732</v>
      </c>
      <c r="M35" s="40">
        <f t="shared" si="3"/>
        <v>0.24648026614044036</v>
      </c>
      <c r="N35" s="108">
        <v>54021979</v>
      </c>
      <c r="O35" s="109">
        <v>4033708</v>
      </c>
      <c r="P35" s="110">
        <f t="shared" si="4"/>
        <v>58055687</v>
      </c>
      <c r="Q35" s="40">
        <f t="shared" si="5"/>
        <v>0.21858124465370835</v>
      </c>
      <c r="R35" s="108">
        <v>56693368</v>
      </c>
      <c r="S35" s="110">
        <v>6298395</v>
      </c>
      <c r="T35" s="110">
        <f t="shared" si="6"/>
        <v>62991763</v>
      </c>
      <c r="U35" s="40">
        <f t="shared" si="7"/>
        <v>0.2483817880608176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174010942</v>
      </c>
      <c r="AA35" s="81">
        <f t="shared" si="11"/>
        <v>12502240</v>
      </c>
      <c r="AB35" s="81">
        <f t="shared" si="12"/>
        <v>186513182</v>
      </c>
      <c r="AC35" s="40">
        <f t="shared" si="13"/>
        <v>0.7354370704320928</v>
      </c>
      <c r="AD35" s="80">
        <v>47846465</v>
      </c>
      <c r="AE35" s="81">
        <v>3895704</v>
      </c>
      <c r="AF35" s="81">
        <f t="shared" si="14"/>
        <v>51742169</v>
      </c>
      <c r="AG35" s="40">
        <f t="shared" si="15"/>
        <v>0.7224770509119439</v>
      </c>
      <c r="AH35" s="40">
        <f t="shared" si="16"/>
        <v>0.21741635917891267</v>
      </c>
      <c r="AI35" s="12">
        <v>238544918</v>
      </c>
      <c r="AJ35" s="12">
        <v>227664711</v>
      </c>
      <c r="AK35" s="12">
        <v>164482529</v>
      </c>
      <c r="AL35" s="12"/>
    </row>
    <row r="36" spans="1:38" s="13" customFormat="1" ht="12.75">
      <c r="A36" s="29" t="s">
        <v>97</v>
      </c>
      <c r="B36" s="63" t="s">
        <v>303</v>
      </c>
      <c r="C36" s="39" t="s">
        <v>304</v>
      </c>
      <c r="D36" s="80">
        <v>163561442</v>
      </c>
      <c r="E36" s="81">
        <v>73269379</v>
      </c>
      <c r="F36" s="82">
        <f t="shared" si="0"/>
        <v>236830821</v>
      </c>
      <c r="G36" s="80">
        <v>163561442</v>
      </c>
      <c r="H36" s="81">
        <v>73269379</v>
      </c>
      <c r="I36" s="83">
        <f t="shared" si="1"/>
        <v>236830821</v>
      </c>
      <c r="J36" s="80">
        <v>60648679</v>
      </c>
      <c r="K36" s="81">
        <v>7798509</v>
      </c>
      <c r="L36" s="81">
        <f t="shared" si="2"/>
        <v>68447188</v>
      </c>
      <c r="M36" s="40">
        <f t="shared" si="3"/>
        <v>0.2890130081506579</v>
      </c>
      <c r="N36" s="108">
        <v>37919603</v>
      </c>
      <c r="O36" s="109">
        <v>11403119</v>
      </c>
      <c r="P36" s="110">
        <f t="shared" si="4"/>
        <v>49322722</v>
      </c>
      <c r="Q36" s="40">
        <f t="shared" si="5"/>
        <v>0.2082614154346068</v>
      </c>
      <c r="R36" s="108">
        <v>35625412</v>
      </c>
      <c r="S36" s="110">
        <v>10550402</v>
      </c>
      <c r="T36" s="110">
        <f t="shared" si="6"/>
        <v>46175814</v>
      </c>
      <c r="U36" s="40">
        <f t="shared" si="7"/>
        <v>0.19497383746349467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134193694</v>
      </c>
      <c r="AA36" s="81">
        <f t="shared" si="11"/>
        <v>29752030</v>
      </c>
      <c r="AB36" s="81">
        <f t="shared" si="12"/>
        <v>163945724</v>
      </c>
      <c r="AC36" s="40">
        <f t="shared" si="13"/>
        <v>0.6922482610487594</v>
      </c>
      <c r="AD36" s="80">
        <v>59229890</v>
      </c>
      <c r="AE36" s="81">
        <v>8031722</v>
      </c>
      <c r="AF36" s="81">
        <f t="shared" si="14"/>
        <v>67261612</v>
      </c>
      <c r="AG36" s="40">
        <f t="shared" si="15"/>
        <v>1.1087747572550422</v>
      </c>
      <c r="AH36" s="40">
        <f t="shared" si="16"/>
        <v>-0.31348933474862306</v>
      </c>
      <c r="AI36" s="12">
        <v>202860957</v>
      </c>
      <c r="AJ36" s="12">
        <v>158130061</v>
      </c>
      <c r="AK36" s="12">
        <v>175330620</v>
      </c>
      <c r="AL36" s="12"/>
    </row>
    <row r="37" spans="1:38" s="13" customFormat="1" ht="12.75">
      <c r="A37" s="29" t="s">
        <v>97</v>
      </c>
      <c r="B37" s="63" t="s">
        <v>305</v>
      </c>
      <c r="C37" s="39" t="s">
        <v>306</v>
      </c>
      <c r="D37" s="80">
        <v>101526000</v>
      </c>
      <c r="E37" s="81">
        <v>37994000</v>
      </c>
      <c r="F37" s="82">
        <f t="shared" si="0"/>
        <v>139520000</v>
      </c>
      <c r="G37" s="80">
        <v>124101000</v>
      </c>
      <c r="H37" s="81">
        <v>150000</v>
      </c>
      <c r="I37" s="83">
        <f t="shared" si="1"/>
        <v>124251000</v>
      </c>
      <c r="J37" s="80">
        <v>34827780</v>
      </c>
      <c r="K37" s="81">
        <v>10361499</v>
      </c>
      <c r="L37" s="81">
        <f t="shared" si="2"/>
        <v>45189279</v>
      </c>
      <c r="M37" s="40">
        <f t="shared" si="3"/>
        <v>0.32389104787844036</v>
      </c>
      <c r="N37" s="108">
        <v>2650230</v>
      </c>
      <c r="O37" s="109">
        <v>10097088</v>
      </c>
      <c r="P37" s="110">
        <f t="shared" si="4"/>
        <v>12747318</v>
      </c>
      <c r="Q37" s="40">
        <f t="shared" si="5"/>
        <v>0.0913655246559633</v>
      </c>
      <c r="R37" s="108">
        <v>336616</v>
      </c>
      <c r="S37" s="110">
        <v>6977906</v>
      </c>
      <c r="T37" s="110">
        <f t="shared" si="6"/>
        <v>7314522</v>
      </c>
      <c r="U37" s="40">
        <f t="shared" si="7"/>
        <v>0.05886891856001159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37814626</v>
      </c>
      <c r="AA37" s="81">
        <f t="shared" si="11"/>
        <v>27436493</v>
      </c>
      <c r="AB37" s="81">
        <f t="shared" si="12"/>
        <v>65251119</v>
      </c>
      <c r="AC37" s="40">
        <f t="shared" si="13"/>
        <v>0.5251556848637033</v>
      </c>
      <c r="AD37" s="80">
        <v>0</v>
      </c>
      <c r="AE37" s="81">
        <v>5454677</v>
      </c>
      <c r="AF37" s="81">
        <f t="shared" si="14"/>
        <v>5454677</v>
      </c>
      <c r="AG37" s="40">
        <f t="shared" si="15"/>
        <v>0.1319516760816432</v>
      </c>
      <c r="AH37" s="40">
        <f t="shared" si="16"/>
        <v>0.3409633604336242</v>
      </c>
      <c r="AI37" s="12">
        <v>108200500</v>
      </c>
      <c r="AJ37" s="12">
        <v>123562000</v>
      </c>
      <c r="AK37" s="12">
        <v>16304213</v>
      </c>
      <c r="AL37" s="12"/>
    </row>
    <row r="38" spans="1:38" s="13" customFormat="1" ht="12.75">
      <c r="A38" s="29" t="s">
        <v>97</v>
      </c>
      <c r="B38" s="63" t="s">
        <v>307</v>
      </c>
      <c r="C38" s="39" t="s">
        <v>308</v>
      </c>
      <c r="D38" s="80">
        <v>176703650</v>
      </c>
      <c r="E38" s="81">
        <v>31585000</v>
      </c>
      <c r="F38" s="82">
        <f t="shared" si="0"/>
        <v>208288650</v>
      </c>
      <c r="G38" s="80">
        <v>176703650</v>
      </c>
      <c r="H38" s="81">
        <v>31585000</v>
      </c>
      <c r="I38" s="83">
        <f t="shared" si="1"/>
        <v>208288650</v>
      </c>
      <c r="J38" s="80">
        <v>50666755</v>
      </c>
      <c r="K38" s="81">
        <v>8264350</v>
      </c>
      <c r="L38" s="81">
        <f t="shared" si="2"/>
        <v>58931105</v>
      </c>
      <c r="M38" s="40">
        <f t="shared" si="3"/>
        <v>0.2829299868235739</v>
      </c>
      <c r="N38" s="108">
        <v>56487333</v>
      </c>
      <c r="O38" s="109">
        <v>7395165</v>
      </c>
      <c r="P38" s="110">
        <f t="shared" si="4"/>
        <v>63882498</v>
      </c>
      <c r="Q38" s="40">
        <f t="shared" si="5"/>
        <v>0.3067017717960148</v>
      </c>
      <c r="R38" s="108">
        <v>42132301</v>
      </c>
      <c r="S38" s="110">
        <v>2933256</v>
      </c>
      <c r="T38" s="110">
        <f t="shared" si="6"/>
        <v>45065557</v>
      </c>
      <c r="U38" s="40">
        <f t="shared" si="7"/>
        <v>0.21636107872416477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149286389</v>
      </c>
      <c r="AA38" s="81">
        <f t="shared" si="11"/>
        <v>18592771</v>
      </c>
      <c r="AB38" s="81">
        <f t="shared" si="12"/>
        <v>167879160</v>
      </c>
      <c r="AC38" s="40">
        <f t="shared" si="13"/>
        <v>0.8059928373437535</v>
      </c>
      <c r="AD38" s="80">
        <v>33014085</v>
      </c>
      <c r="AE38" s="81">
        <v>2054471</v>
      </c>
      <c r="AF38" s="81">
        <f t="shared" si="14"/>
        <v>35068556</v>
      </c>
      <c r="AG38" s="40">
        <f t="shared" si="15"/>
        <v>0.6195000327276249</v>
      </c>
      <c r="AH38" s="40">
        <f t="shared" si="16"/>
        <v>0.2850702207413387</v>
      </c>
      <c r="AI38" s="12">
        <v>222180480</v>
      </c>
      <c r="AJ38" s="12">
        <v>204628354</v>
      </c>
      <c r="AK38" s="12">
        <v>126767272</v>
      </c>
      <c r="AL38" s="12"/>
    </row>
    <row r="39" spans="1:38" s="13" customFormat="1" ht="12.75">
      <c r="A39" s="29" t="s">
        <v>116</v>
      </c>
      <c r="B39" s="63" t="s">
        <v>309</v>
      </c>
      <c r="C39" s="39" t="s">
        <v>310</v>
      </c>
      <c r="D39" s="80">
        <v>495448000</v>
      </c>
      <c r="E39" s="81">
        <v>250424000</v>
      </c>
      <c r="F39" s="82">
        <f t="shared" si="0"/>
        <v>745872000</v>
      </c>
      <c r="G39" s="80">
        <v>258384679</v>
      </c>
      <c r="H39" s="81">
        <v>383773000</v>
      </c>
      <c r="I39" s="83">
        <f t="shared" si="1"/>
        <v>642157679</v>
      </c>
      <c r="J39" s="80">
        <v>100746748</v>
      </c>
      <c r="K39" s="81">
        <v>23693784</v>
      </c>
      <c r="L39" s="81">
        <f t="shared" si="2"/>
        <v>124440532</v>
      </c>
      <c r="M39" s="40">
        <f t="shared" si="3"/>
        <v>0.16683899114057105</v>
      </c>
      <c r="N39" s="108">
        <v>88387087</v>
      </c>
      <c r="O39" s="109">
        <v>51601536</v>
      </c>
      <c r="P39" s="110">
        <f t="shared" si="4"/>
        <v>139988623</v>
      </c>
      <c r="Q39" s="40">
        <f t="shared" si="5"/>
        <v>0.18768451289229252</v>
      </c>
      <c r="R39" s="108">
        <v>81691103</v>
      </c>
      <c r="S39" s="110">
        <v>75436175</v>
      </c>
      <c r="T39" s="110">
        <f t="shared" si="6"/>
        <v>157127278</v>
      </c>
      <c r="U39" s="40">
        <f t="shared" si="7"/>
        <v>0.2446864425022316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270824938</v>
      </c>
      <c r="AA39" s="81">
        <f t="shared" si="11"/>
        <v>150731495</v>
      </c>
      <c r="AB39" s="81">
        <f t="shared" si="12"/>
        <v>421556433</v>
      </c>
      <c r="AC39" s="40">
        <f t="shared" si="13"/>
        <v>0.6564687253393414</v>
      </c>
      <c r="AD39" s="80">
        <v>85376430</v>
      </c>
      <c r="AE39" s="81">
        <v>57948632</v>
      </c>
      <c r="AF39" s="81">
        <f t="shared" si="14"/>
        <v>143325062</v>
      </c>
      <c r="AG39" s="40">
        <f t="shared" si="15"/>
        <v>0.9301459797087908</v>
      </c>
      <c r="AH39" s="40">
        <f t="shared" si="16"/>
        <v>0.09630008741946328</v>
      </c>
      <c r="AI39" s="12">
        <v>674533288</v>
      </c>
      <c r="AJ39" s="12">
        <v>507401204</v>
      </c>
      <c r="AK39" s="12">
        <v>471957190</v>
      </c>
      <c r="AL39" s="12"/>
    </row>
    <row r="40" spans="1:38" s="59" customFormat="1" ht="12.75">
      <c r="A40" s="64"/>
      <c r="B40" s="65" t="s">
        <v>311</v>
      </c>
      <c r="C40" s="32"/>
      <c r="D40" s="84">
        <f>SUM(D35:D39)</f>
        <v>1167532705</v>
      </c>
      <c r="E40" s="85">
        <f>SUM(E35:E39)</f>
        <v>428581092</v>
      </c>
      <c r="F40" s="86">
        <f t="shared" si="0"/>
        <v>1596113797</v>
      </c>
      <c r="G40" s="84">
        <f>SUM(G35:G39)</f>
        <v>945281385</v>
      </c>
      <c r="H40" s="85">
        <f>SUM(H35:H39)</f>
        <v>519855387</v>
      </c>
      <c r="I40" s="86">
        <f t="shared" si="1"/>
        <v>1465136772</v>
      </c>
      <c r="J40" s="84">
        <f>SUM(J35:J39)</f>
        <v>310185557</v>
      </c>
      <c r="K40" s="85">
        <f>SUM(K35:K39)</f>
        <v>52288279</v>
      </c>
      <c r="L40" s="85">
        <f t="shared" si="2"/>
        <v>362473836</v>
      </c>
      <c r="M40" s="44">
        <f t="shared" si="3"/>
        <v>0.2270977399489267</v>
      </c>
      <c r="N40" s="114">
        <f>SUM(N35:N39)</f>
        <v>239466232</v>
      </c>
      <c r="O40" s="115">
        <f>SUM(O35:O39)</f>
        <v>84530616</v>
      </c>
      <c r="P40" s="116">
        <f t="shared" si="4"/>
        <v>323996848</v>
      </c>
      <c r="Q40" s="44">
        <f t="shared" si="5"/>
        <v>0.2029910703165233</v>
      </c>
      <c r="R40" s="114">
        <f>SUM(R35:R39)</f>
        <v>216478800</v>
      </c>
      <c r="S40" s="116">
        <f>SUM(S35:S39)</f>
        <v>102196134</v>
      </c>
      <c r="T40" s="116">
        <f t="shared" si="6"/>
        <v>318674934</v>
      </c>
      <c r="U40" s="44">
        <f t="shared" si="7"/>
        <v>0.21750524598805168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766130589</v>
      </c>
      <c r="AA40" s="85">
        <f t="shared" si="11"/>
        <v>239015029</v>
      </c>
      <c r="AB40" s="85">
        <f t="shared" si="12"/>
        <v>1005145618</v>
      </c>
      <c r="AC40" s="44">
        <f t="shared" si="13"/>
        <v>0.6860421751806254</v>
      </c>
      <c r="AD40" s="84">
        <f>SUM(AD35:AD39)</f>
        <v>225466870</v>
      </c>
      <c r="AE40" s="85">
        <f>SUM(AE35:AE39)</f>
        <v>77385206</v>
      </c>
      <c r="AF40" s="85">
        <f t="shared" si="14"/>
        <v>302852076</v>
      </c>
      <c r="AG40" s="44">
        <f t="shared" si="15"/>
        <v>0.7817688806129016</v>
      </c>
      <c r="AH40" s="44">
        <f t="shared" si="16"/>
        <v>0.05224615993717019</v>
      </c>
      <c r="AI40" s="66">
        <f>SUM(AI35:AI39)</f>
        <v>1446320143</v>
      </c>
      <c r="AJ40" s="66">
        <f>SUM(AJ35:AJ39)</f>
        <v>1221386330</v>
      </c>
      <c r="AK40" s="66">
        <f>SUM(AK35:AK39)</f>
        <v>954841824</v>
      </c>
      <c r="AL40" s="66"/>
    </row>
    <row r="41" spans="1:38" s="13" customFormat="1" ht="12.75">
      <c r="A41" s="29" t="s">
        <v>97</v>
      </c>
      <c r="B41" s="63" t="s">
        <v>79</v>
      </c>
      <c r="C41" s="39" t="s">
        <v>80</v>
      </c>
      <c r="D41" s="80">
        <v>1414350000</v>
      </c>
      <c r="E41" s="81">
        <v>409228521</v>
      </c>
      <c r="F41" s="82">
        <f t="shared" si="0"/>
        <v>1823578521</v>
      </c>
      <c r="G41" s="80">
        <v>1403107601</v>
      </c>
      <c r="H41" s="81">
        <v>493450659</v>
      </c>
      <c r="I41" s="83">
        <f t="shared" si="1"/>
        <v>1896558260</v>
      </c>
      <c r="J41" s="80">
        <v>368327721</v>
      </c>
      <c r="K41" s="81">
        <v>50222382</v>
      </c>
      <c r="L41" s="81">
        <f t="shared" si="2"/>
        <v>418550103</v>
      </c>
      <c r="M41" s="40">
        <f t="shared" si="3"/>
        <v>0.22952129463033963</v>
      </c>
      <c r="N41" s="108">
        <v>361882922</v>
      </c>
      <c r="O41" s="109">
        <v>95834764</v>
      </c>
      <c r="P41" s="110">
        <f t="shared" si="4"/>
        <v>457717686</v>
      </c>
      <c r="Q41" s="40">
        <f t="shared" si="5"/>
        <v>0.2509997133268494</v>
      </c>
      <c r="R41" s="108">
        <v>333393022</v>
      </c>
      <c r="S41" s="110">
        <v>55232028</v>
      </c>
      <c r="T41" s="110">
        <f t="shared" si="6"/>
        <v>388625050</v>
      </c>
      <c r="U41" s="40">
        <f t="shared" si="7"/>
        <v>0.204910683840527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1063603665</v>
      </c>
      <c r="AA41" s="81">
        <f t="shared" si="11"/>
        <v>201289174</v>
      </c>
      <c r="AB41" s="81">
        <f t="shared" si="12"/>
        <v>1264892839</v>
      </c>
      <c r="AC41" s="40">
        <f t="shared" si="13"/>
        <v>0.6669411985266406</v>
      </c>
      <c r="AD41" s="80">
        <v>339930000</v>
      </c>
      <c r="AE41" s="81">
        <v>35011814</v>
      </c>
      <c r="AF41" s="81">
        <f t="shared" si="14"/>
        <v>374941814</v>
      </c>
      <c r="AG41" s="40">
        <f t="shared" si="15"/>
        <v>0.6797042628041607</v>
      </c>
      <c r="AH41" s="40">
        <f t="shared" si="16"/>
        <v>0.03649429188498021</v>
      </c>
      <c r="AI41" s="12">
        <v>1744390313</v>
      </c>
      <c r="AJ41" s="12">
        <v>1750699497</v>
      </c>
      <c r="AK41" s="12">
        <v>1189957911</v>
      </c>
      <c r="AL41" s="12"/>
    </row>
    <row r="42" spans="1:38" s="13" customFormat="1" ht="12.75">
      <c r="A42" s="29" t="s">
        <v>97</v>
      </c>
      <c r="B42" s="63" t="s">
        <v>312</v>
      </c>
      <c r="C42" s="39" t="s">
        <v>313</v>
      </c>
      <c r="D42" s="80">
        <v>59949080</v>
      </c>
      <c r="E42" s="81">
        <v>10332000</v>
      </c>
      <c r="F42" s="82">
        <f aca="true" t="shared" si="17" ref="F42:F73">$D42+$E42</f>
        <v>70281080</v>
      </c>
      <c r="G42" s="80">
        <v>66340094</v>
      </c>
      <c r="H42" s="81">
        <v>1847000</v>
      </c>
      <c r="I42" s="83">
        <f aca="true" t="shared" si="18" ref="I42:I73">$G42+$H42</f>
        <v>68187094</v>
      </c>
      <c r="J42" s="80">
        <v>18503310</v>
      </c>
      <c r="K42" s="81">
        <v>2487042</v>
      </c>
      <c r="L42" s="81">
        <f aca="true" t="shared" si="19" ref="L42:L73">$J42+$K42</f>
        <v>20990352</v>
      </c>
      <c r="M42" s="40">
        <f aca="true" t="shared" si="20" ref="M42:M73">IF($F42=0,0,$L42/$F42)</f>
        <v>0.29866291183914645</v>
      </c>
      <c r="N42" s="108">
        <v>19615403</v>
      </c>
      <c r="O42" s="109">
        <v>2566061</v>
      </c>
      <c r="P42" s="110">
        <f aca="true" t="shared" si="21" ref="P42:P73">$N42+$O42</f>
        <v>22181464</v>
      </c>
      <c r="Q42" s="40">
        <f aca="true" t="shared" si="22" ref="Q42:Q73">IF($F42=0,0,$P42/$F42)</f>
        <v>0.3156107447409744</v>
      </c>
      <c r="R42" s="108">
        <v>10912394</v>
      </c>
      <c r="S42" s="110">
        <v>512608</v>
      </c>
      <c r="T42" s="110">
        <f aca="true" t="shared" si="23" ref="T42:T73">$R42+$S42</f>
        <v>11425002</v>
      </c>
      <c r="U42" s="40">
        <f aca="true" t="shared" si="24" ref="U42:U73">IF($I42=0,0,$T42/$I42)</f>
        <v>0.16755373091570672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$J42+$N42+$R42</f>
        <v>49031107</v>
      </c>
      <c r="AA42" s="81">
        <f aca="true" t="shared" si="28" ref="AA42:AA73">$K42+$O42+$S42</f>
        <v>5565711</v>
      </c>
      <c r="AB42" s="81">
        <f aca="true" t="shared" si="29" ref="AB42:AB73">$Z42+$AA42</f>
        <v>54596818</v>
      </c>
      <c r="AC42" s="40">
        <f aca="true" t="shared" si="30" ref="AC42:AC73">IF($I42=0,0,$AB42/$I42)</f>
        <v>0.8006913742357168</v>
      </c>
      <c r="AD42" s="80">
        <v>9985484</v>
      </c>
      <c r="AE42" s="81">
        <v>2361587</v>
      </c>
      <c r="AF42" s="81">
        <f aca="true" t="shared" si="31" ref="AF42:AF73">$AD42+$AE42</f>
        <v>12347071</v>
      </c>
      <c r="AG42" s="40">
        <f aca="true" t="shared" si="32" ref="AG42:AG73">IF($AJ42=0,0,$AK42/$AJ42)</f>
        <v>0.5174745926178469</v>
      </c>
      <c r="AH42" s="40">
        <f aca="true" t="shared" si="33" ref="AH42:AH73">IF($AF42=0,0,(($T42/$AF42)-1))</f>
        <v>-0.07467916884903314</v>
      </c>
      <c r="AI42" s="12">
        <v>65872320</v>
      </c>
      <c r="AJ42" s="12">
        <v>69412405</v>
      </c>
      <c r="AK42" s="12">
        <v>35919156</v>
      </c>
      <c r="AL42" s="12"/>
    </row>
    <row r="43" spans="1:38" s="13" customFormat="1" ht="12.75">
      <c r="A43" s="29" t="s">
        <v>97</v>
      </c>
      <c r="B43" s="63" t="s">
        <v>314</v>
      </c>
      <c r="C43" s="39" t="s">
        <v>315</v>
      </c>
      <c r="D43" s="80">
        <v>128259000</v>
      </c>
      <c r="E43" s="81">
        <v>70390200</v>
      </c>
      <c r="F43" s="82">
        <f t="shared" si="17"/>
        <v>198649200</v>
      </c>
      <c r="G43" s="80">
        <v>128259000</v>
      </c>
      <c r="H43" s="81">
        <v>37138970</v>
      </c>
      <c r="I43" s="83">
        <f t="shared" si="18"/>
        <v>165397970</v>
      </c>
      <c r="J43" s="80">
        <v>61727538</v>
      </c>
      <c r="K43" s="81">
        <v>4611188</v>
      </c>
      <c r="L43" s="81">
        <f t="shared" si="19"/>
        <v>66338726</v>
      </c>
      <c r="M43" s="40">
        <f t="shared" si="20"/>
        <v>0.3339491223725039</v>
      </c>
      <c r="N43" s="108">
        <v>11790785</v>
      </c>
      <c r="O43" s="109">
        <v>6355820</v>
      </c>
      <c r="P43" s="110">
        <f t="shared" si="21"/>
        <v>18146605</v>
      </c>
      <c r="Q43" s="40">
        <f t="shared" si="22"/>
        <v>0.09135000291971979</v>
      </c>
      <c r="R43" s="108">
        <v>22895127</v>
      </c>
      <c r="S43" s="110">
        <v>3184711</v>
      </c>
      <c r="T43" s="110">
        <f t="shared" si="23"/>
        <v>26079838</v>
      </c>
      <c r="U43" s="40">
        <f t="shared" si="24"/>
        <v>0.1576793112998908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96413450</v>
      </c>
      <c r="AA43" s="81">
        <f t="shared" si="28"/>
        <v>14151719</v>
      </c>
      <c r="AB43" s="81">
        <f t="shared" si="29"/>
        <v>110565169</v>
      </c>
      <c r="AC43" s="40">
        <f t="shared" si="30"/>
        <v>0.6684796010495171</v>
      </c>
      <c r="AD43" s="80">
        <v>38517595</v>
      </c>
      <c r="AE43" s="81">
        <v>7149563</v>
      </c>
      <c r="AF43" s="81">
        <f t="shared" si="31"/>
        <v>45667158</v>
      </c>
      <c r="AG43" s="40">
        <f t="shared" si="32"/>
        <v>1.1265865633208019</v>
      </c>
      <c r="AH43" s="40">
        <f t="shared" si="33"/>
        <v>-0.4289148013108238</v>
      </c>
      <c r="AI43" s="12">
        <v>118796905</v>
      </c>
      <c r="AJ43" s="12">
        <v>102906230</v>
      </c>
      <c r="AK43" s="12">
        <v>115932776</v>
      </c>
      <c r="AL43" s="12"/>
    </row>
    <row r="44" spans="1:38" s="13" customFormat="1" ht="12.75">
      <c r="A44" s="29" t="s">
        <v>116</v>
      </c>
      <c r="B44" s="63" t="s">
        <v>316</v>
      </c>
      <c r="C44" s="39" t="s">
        <v>317</v>
      </c>
      <c r="D44" s="80">
        <v>126526150</v>
      </c>
      <c r="E44" s="81">
        <v>60499000</v>
      </c>
      <c r="F44" s="82">
        <f t="shared" si="17"/>
        <v>187025150</v>
      </c>
      <c r="G44" s="80">
        <v>125590719</v>
      </c>
      <c r="H44" s="81">
        <v>61622859</v>
      </c>
      <c r="I44" s="83">
        <f t="shared" si="18"/>
        <v>187213578</v>
      </c>
      <c r="J44" s="80">
        <v>66209120</v>
      </c>
      <c r="K44" s="81">
        <v>8998388</v>
      </c>
      <c r="L44" s="81">
        <f t="shared" si="19"/>
        <v>75207508</v>
      </c>
      <c r="M44" s="40">
        <f t="shared" si="20"/>
        <v>0.4021251045648139</v>
      </c>
      <c r="N44" s="108">
        <v>59691241</v>
      </c>
      <c r="O44" s="109">
        <v>29018581</v>
      </c>
      <c r="P44" s="110">
        <f t="shared" si="21"/>
        <v>88709822</v>
      </c>
      <c r="Q44" s="40">
        <f t="shared" si="22"/>
        <v>0.47432028259300957</v>
      </c>
      <c r="R44" s="108">
        <v>66136349</v>
      </c>
      <c r="S44" s="110">
        <v>8551980</v>
      </c>
      <c r="T44" s="110">
        <f t="shared" si="23"/>
        <v>74688329</v>
      </c>
      <c r="U44" s="40">
        <f t="shared" si="24"/>
        <v>0.3989471799956732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192036710</v>
      </c>
      <c r="AA44" s="81">
        <f t="shared" si="28"/>
        <v>46568949</v>
      </c>
      <c r="AB44" s="81">
        <f t="shared" si="29"/>
        <v>238605659</v>
      </c>
      <c r="AC44" s="40">
        <f t="shared" si="30"/>
        <v>1.2745104364171707</v>
      </c>
      <c r="AD44" s="80">
        <v>59552656</v>
      </c>
      <c r="AE44" s="81">
        <v>14521319</v>
      </c>
      <c r="AF44" s="81">
        <f t="shared" si="31"/>
        <v>74073975</v>
      </c>
      <c r="AG44" s="40">
        <f t="shared" si="32"/>
        <v>0.8445446539926029</v>
      </c>
      <c r="AH44" s="40">
        <f t="shared" si="33"/>
        <v>0.008293790092944286</v>
      </c>
      <c r="AI44" s="12">
        <v>135179000</v>
      </c>
      <c r="AJ44" s="12">
        <v>237148615</v>
      </c>
      <c r="AK44" s="12">
        <v>200282595</v>
      </c>
      <c r="AL44" s="12"/>
    </row>
    <row r="45" spans="1:38" s="59" customFormat="1" ht="12.75">
      <c r="A45" s="64"/>
      <c r="B45" s="65" t="s">
        <v>318</v>
      </c>
      <c r="C45" s="32"/>
      <c r="D45" s="84">
        <f>SUM(D41:D44)</f>
        <v>1729084230</v>
      </c>
      <c r="E45" s="85">
        <f>SUM(E41:E44)</f>
        <v>550449721</v>
      </c>
      <c r="F45" s="93">
        <f t="shared" si="17"/>
        <v>2279533951</v>
      </c>
      <c r="G45" s="84">
        <f>SUM(G41:G44)</f>
        <v>1723297414</v>
      </c>
      <c r="H45" s="85">
        <f>SUM(H41:H44)</f>
        <v>594059488</v>
      </c>
      <c r="I45" s="86">
        <f t="shared" si="18"/>
        <v>2317356902</v>
      </c>
      <c r="J45" s="84">
        <f>SUM(J41:J44)</f>
        <v>514767689</v>
      </c>
      <c r="K45" s="85">
        <f>SUM(K41:K44)</f>
        <v>66319000</v>
      </c>
      <c r="L45" s="85">
        <f t="shared" si="19"/>
        <v>581086689</v>
      </c>
      <c r="M45" s="44">
        <f t="shared" si="20"/>
        <v>0.2549146893579213</v>
      </c>
      <c r="N45" s="114">
        <f>SUM(N41:N44)</f>
        <v>452980351</v>
      </c>
      <c r="O45" s="115">
        <f>SUM(O41:O44)</f>
        <v>133775226</v>
      </c>
      <c r="P45" s="116">
        <f t="shared" si="21"/>
        <v>586755577</v>
      </c>
      <c r="Q45" s="44">
        <f t="shared" si="22"/>
        <v>0.2574015520771684</v>
      </c>
      <c r="R45" s="114">
        <f>SUM(R41:R44)</f>
        <v>433336892</v>
      </c>
      <c r="S45" s="116">
        <f>SUM(S41:S44)</f>
        <v>67481327</v>
      </c>
      <c r="T45" s="116">
        <f t="shared" si="23"/>
        <v>500818219</v>
      </c>
      <c r="U45" s="44">
        <f t="shared" si="24"/>
        <v>0.2161161358303366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1401084932</v>
      </c>
      <c r="AA45" s="85">
        <f t="shared" si="28"/>
        <v>267575553</v>
      </c>
      <c r="AB45" s="85">
        <f t="shared" si="29"/>
        <v>1668660485</v>
      </c>
      <c r="AC45" s="44">
        <f t="shared" si="30"/>
        <v>0.7200705612328678</v>
      </c>
      <c r="AD45" s="84">
        <f>SUM(AD41:AD44)</f>
        <v>447985735</v>
      </c>
      <c r="AE45" s="85">
        <f>SUM(AE41:AE44)</f>
        <v>59044283</v>
      </c>
      <c r="AF45" s="85">
        <f t="shared" si="31"/>
        <v>507030018</v>
      </c>
      <c r="AG45" s="44">
        <f t="shared" si="32"/>
        <v>0.713876574640189</v>
      </c>
      <c r="AH45" s="44">
        <f t="shared" si="33"/>
        <v>-0.012251343666993653</v>
      </c>
      <c r="AI45" s="66">
        <f>SUM(AI41:AI44)</f>
        <v>2064238538</v>
      </c>
      <c r="AJ45" s="66">
        <f>SUM(AJ41:AJ44)</f>
        <v>2160166747</v>
      </c>
      <c r="AK45" s="66">
        <f>SUM(AK41:AK44)</f>
        <v>1542092438</v>
      </c>
      <c r="AL45" s="66"/>
    </row>
    <row r="46" spans="1:38" s="13" customFormat="1" ht="12.75">
      <c r="A46" s="29" t="s">
        <v>97</v>
      </c>
      <c r="B46" s="63" t="s">
        <v>319</v>
      </c>
      <c r="C46" s="39" t="s">
        <v>320</v>
      </c>
      <c r="D46" s="80">
        <v>100078958</v>
      </c>
      <c r="E46" s="81">
        <v>21051000</v>
      </c>
      <c r="F46" s="83">
        <f t="shared" si="17"/>
        <v>121129958</v>
      </c>
      <c r="G46" s="80">
        <v>91650877</v>
      </c>
      <c r="H46" s="81">
        <v>18351000</v>
      </c>
      <c r="I46" s="83">
        <f t="shared" si="18"/>
        <v>110001877</v>
      </c>
      <c r="J46" s="80">
        <v>25049178</v>
      </c>
      <c r="K46" s="81">
        <v>1044744</v>
      </c>
      <c r="L46" s="81">
        <f t="shared" si="19"/>
        <v>26093922</v>
      </c>
      <c r="M46" s="40">
        <f t="shared" si="20"/>
        <v>0.21542087878871385</v>
      </c>
      <c r="N46" s="108">
        <v>47247533</v>
      </c>
      <c r="O46" s="109">
        <v>4522011</v>
      </c>
      <c r="P46" s="110">
        <f t="shared" si="21"/>
        <v>51769544</v>
      </c>
      <c r="Q46" s="40">
        <f t="shared" si="22"/>
        <v>0.42738844175938706</v>
      </c>
      <c r="R46" s="108">
        <v>26609811</v>
      </c>
      <c r="S46" s="110">
        <v>1541969</v>
      </c>
      <c r="T46" s="110">
        <f t="shared" si="23"/>
        <v>28151780</v>
      </c>
      <c r="U46" s="40">
        <f t="shared" si="24"/>
        <v>0.2559209057859985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98906522</v>
      </c>
      <c r="AA46" s="81">
        <f t="shared" si="28"/>
        <v>7108724</v>
      </c>
      <c r="AB46" s="81">
        <f t="shared" si="29"/>
        <v>106015246</v>
      </c>
      <c r="AC46" s="40">
        <f t="shared" si="30"/>
        <v>0.9637585184114631</v>
      </c>
      <c r="AD46" s="80">
        <v>38374573</v>
      </c>
      <c r="AE46" s="81">
        <v>916932</v>
      </c>
      <c r="AF46" s="81">
        <f t="shared" si="31"/>
        <v>39291505</v>
      </c>
      <c r="AG46" s="40">
        <f t="shared" si="32"/>
        <v>0.9038331980809071</v>
      </c>
      <c r="AH46" s="40">
        <f t="shared" si="33"/>
        <v>-0.28351484627529544</v>
      </c>
      <c r="AI46" s="12">
        <v>106788721</v>
      </c>
      <c r="AJ46" s="12">
        <v>103356125</v>
      </c>
      <c r="AK46" s="12">
        <v>93416697</v>
      </c>
      <c r="AL46" s="12"/>
    </row>
    <row r="47" spans="1:38" s="13" customFormat="1" ht="12.75">
      <c r="A47" s="29" t="s">
        <v>97</v>
      </c>
      <c r="B47" s="63" t="s">
        <v>321</v>
      </c>
      <c r="C47" s="39" t="s">
        <v>322</v>
      </c>
      <c r="D47" s="80">
        <v>162471012</v>
      </c>
      <c r="E47" s="81">
        <v>57627250</v>
      </c>
      <c r="F47" s="82">
        <f t="shared" si="17"/>
        <v>220098262</v>
      </c>
      <c r="G47" s="80">
        <v>188143040</v>
      </c>
      <c r="H47" s="81">
        <v>65735750</v>
      </c>
      <c r="I47" s="83">
        <f t="shared" si="18"/>
        <v>253878790</v>
      </c>
      <c r="J47" s="80">
        <v>41325036</v>
      </c>
      <c r="K47" s="81">
        <v>1776929</v>
      </c>
      <c r="L47" s="81">
        <f t="shared" si="19"/>
        <v>43101965</v>
      </c>
      <c r="M47" s="40">
        <f t="shared" si="20"/>
        <v>0.19583055589961906</v>
      </c>
      <c r="N47" s="108">
        <v>56412589</v>
      </c>
      <c r="O47" s="109">
        <v>12391136</v>
      </c>
      <c r="P47" s="110">
        <f t="shared" si="21"/>
        <v>68803725</v>
      </c>
      <c r="Q47" s="40">
        <f t="shared" si="22"/>
        <v>0.31260458113022266</v>
      </c>
      <c r="R47" s="108">
        <v>32174338</v>
      </c>
      <c r="S47" s="110">
        <v>11886062</v>
      </c>
      <c r="T47" s="110">
        <f t="shared" si="23"/>
        <v>44060400</v>
      </c>
      <c r="U47" s="40">
        <f t="shared" si="24"/>
        <v>0.17354896011596715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129911963</v>
      </c>
      <c r="AA47" s="81">
        <f t="shared" si="28"/>
        <v>26054127</v>
      </c>
      <c r="AB47" s="81">
        <f t="shared" si="29"/>
        <v>155966090</v>
      </c>
      <c r="AC47" s="40">
        <f t="shared" si="30"/>
        <v>0.6143328869654688</v>
      </c>
      <c r="AD47" s="80">
        <v>35986693</v>
      </c>
      <c r="AE47" s="81">
        <v>6533459</v>
      </c>
      <c r="AF47" s="81">
        <f t="shared" si="31"/>
        <v>42520152</v>
      </c>
      <c r="AG47" s="40">
        <f t="shared" si="32"/>
        <v>0.6560086172122327</v>
      </c>
      <c r="AH47" s="40">
        <f t="shared" si="33"/>
        <v>0.036223953291606215</v>
      </c>
      <c r="AI47" s="12">
        <v>142783700</v>
      </c>
      <c r="AJ47" s="12">
        <v>185635906</v>
      </c>
      <c r="AK47" s="12">
        <v>121778754</v>
      </c>
      <c r="AL47" s="12"/>
    </row>
    <row r="48" spans="1:38" s="13" customFormat="1" ht="12.75">
      <c r="A48" s="29" t="s">
        <v>97</v>
      </c>
      <c r="B48" s="63" t="s">
        <v>323</v>
      </c>
      <c r="C48" s="39" t="s">
        <v>324</v>
      </c>
      <c r="D48" s="80">
        <v>380414940</v>
      </c>
      <c r="E48" s="81">
        <v>5792982</v>
      </c>
      <c r="F48" s="82">
        <f t="shared" si="17"/>
        <v>386207922</v>
      </c>
      <c r="G48" s="80">
        <v>415768510</v>
      </c>
      <c r="H48" s="81">
        <v>45041000</v>
      </c>
      <c r="I48" s="83">
        <f t="shared" si="18"/>
        <v>460809510</v>
      </c>
      <c r="J48" s="80">
        <v>104678990</v>
      </c>
      <c r="K48" s="81">
        <v>8632068</v>
      </c>
      <c r="L48" s="81">
        <f t="shared" si="19"/>
        <v>113311058</v>
      </c>
      <c r="M48" s="40">
        <f t="shared" si="20"/>
        <v>0.29339392473673803</v>
      </c>
      <c r="N48" s="108">
        <v>95809528</v>
      </c>
      <c r="O48" s="109">
        <v>9400261</v>
      </c>
      <c r="P48" s="110">
        <f t="shared" si="21"/>
        <v>105209789</v>
      </c>
      <c r="Q48" s="40">
        <f t="shared" si="22"/>
        <v>0.272417480343658</v>
      </c>
      <c r="R48" s="108">
        <v>110793925</v>
      </c>
      <c r="S48" s="110">
        <v>14126868</v>
      </c>
      <c r="T48" s="110">
        <f t="shared" si="23"/>
        <v>124920793</v>
      </c>
      <c r="U48" s="40">
        <f t="shared" si="24"/>
        <v>0.27108987616162694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311282443</v>
      </c>
      <c r="AA48" s="81">
        <f t="shared" si="28"/>
        <v>32159197</v>
      </c>
      <c r="AB48" s="81">
        <f t="shared" si="29"/>
        <v>343441640</v>
      </c>
      <c r="AC48" s="40">
        <f t="shared" si="30"/>
        <v>0.7453006774968685</v>
      </c>
      <c r="AD48" s="80">
        <v>86060893</v>
      </c>
      <c r="AE48" s="81">
        <v>4484384</v>
      </c>
      <c r="AF48" s="81">
        <f t="shared" si="31"/>
        <v>90545277</v>
      </c>
      <c r="AG48" s="40">
        <f t="shared" si="32"/>
        <v>0.6276593923618599</v>
      </c>
      <c r="AH48" s="40">
        <f t="shared" si="33"/>
        <v>0.37965001752659067</v>
      </c>
      <c r="AI48" s="12">
        <v>438854337</v>
      </c>
      <c r="AJ48" s="12">
        <v>437084150</v>
      </c>
      <c r="AK48" s="12">
        <v>274339972</v>
      </c>
      <c r="AL48" s="12"/>
    </row>
    <row r="49" spans="1:38" s="13" customFormat="1" ht="12.75">
      <c r="A49" s="29" t="s">
        <v>97</v>
      </c>
      <c r="B49" s="63" t="s">
        <v>325</v>
      </c>
      <c r="C49" s="39" t="s">
        <v>326</v>
      </c>
      <c r="D49" s="80">
        <v>161402284</v>
      </c>
      <c r="E49" s="81">
        <v>95675000</v>
      </c>
      <c r="F49" s="82">
        <f t="shared" si="17"/>
        <v>257077284</v>
      </c>
      <c r="G49" s="80">
        <v>169417466</v>
      </c>
      <c r="H49" s="81">
        <v>72806025</v>
      </c>
      <c r="I49" s="83">
        <f t="shared" si="18"/>
        <v>242223491</v>
      </c>
      <c r="J49" s="80">
        <v>72451668</v>
      </c>
      <c r="K49" s="81">
        <v>18512992</v>
      </c>
      <c r="L49" s="81">
        <f t="shared" si="19"/>
        <v>90964660</v>
      </c>
      <c r="M49" s="40">
        <f t="shared" si="20"/>
        <v>0.3538416875448241</v>
      </c>
      <c r="N49" s="108">
        <v>29222448</v>
      </c>
      <c r="O49" s="109">
        <v>13063277</v>
      </c>
      <c r="P49" s="110">
        <f t="shared" si="21"/>
        <v>42285725</v>
      </c>
      <c r="Q49" s="40">
        <f t="shared" si="22"/>
        <v>0.16448643124765547</v>
      </c>
      <c r="R49" s="108">
        <v>55234092</v>
      </c>
      <c r="S49" s="110">
        <v>14956694</v>
      </c>
      <c r="T49" s="110">
        <f t="shared" si="23"/>
        <v>70190786</v>
      </c>
      <c r="U49" s="40">
        <f t="shared" si="24"/>
        <v>0.28977695643896073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156908208</v>
      </c>
      <c r="AA49" s="81">
        <f t="shared" si="28"/>
        <v>46532963</v>
      </c>
      <c r="AB49" s="81">
        <f t="shared" si="29"/>
        <v>203441171</v>
      </c>
      <c r="AC49" s="40">
        <f t="shared" si="30"/>
        <v>0.8398903432532892</v>
      </c>
      <c r="AD49" s="80">
        <v>33919578</v>
      </c>
      <c r="AE49" s="81">
        <v>10136982</v>
      </c>
      <c r="AF49" s="81">
        <f t="shared" si="31"/>
        <v>44056560</v>
      </c>
      <c r="AG49" s="40">
        <f t="shared" si="32"/>
        <v>0.6890062563785145</v>
      </c>
      <c r="AH49" s="40">
        <f t="shared" si="33"/>
        <v>0.593197153840427</v>
      </c>
      <c r="AI49" s="12">
        <v>252652019</v>
      </c>
      <c r="AJ49" s="12">
        <v>244833652</v>
      </c>
      <c r="AK49" s="12">
        <v>168691918</v>
      </c>
      <c r="AL49" s="12"/>
    </row>
    <row r="50" spans="1:38" s="13" customFormat="1" ht="12.75">
      <c r="A50" s="29" t="s">
        <v>97</v>
      </c>
      <c r="B50" s="63" t="s">
        <v>327</v>
      </c>
      <c r="C50" s="39" t="s">
        <v>328</v>
      </c>
      <c r="D50" s="80">
        <v>223356276</v>
      </c>
      <c r="E50" s="81">
        <v>35381000</v>
      </c>
      <c r="F50" s="82">
        <f t="shared" si="17"/>
        <v>258737276</v>
      </c>
      <c r="G50" s="80">
        <v>252923555</v>
      </c>
      <c r="H50" s="81">
        <v>35381000</v>
      </c>
      <c r="I50" s="83">
        <f t="shared" si="18"/>
        <v>288304555</v>
      </c>
      <c r="J50" s="80">
        <v>80458107</v>
      </c>
      <c r="K50" s="81">
        <v>11189196</v>
      </c>
      <c r="L50" s="81">
        <f t="shared" si="19"/>
        <v>91647303</v>
      </c>
      <c r="M50" s="40">
        <f t="shared" si="20"/>
        <v>0.3542098935910572</v>
      </c>
      <c r="N50" s="108">
        <v>48453412</v>
      </c>
      <c r="O50" s="109">
        <v>5287912</v>
      </c>
      <c r="P50" s="110">
        <f t="shared" si="21"/>
        <v>53741324</v>
      </c>
      <c r="Q50" s="40">
        <f t="shared" si="22"/>
        <v>0.2077061520891949</v>
      </c>
      <c r="R50" s="108">
        <v>31601718</v>
      </c>
      <c r="S50" s="110">
        <v>3224112</v>
      </c>
      <c r="T50" s="110">
        <f t="shared" si="23"/>
        <v>34825830</v>
      </c>
      <c r="U50" s="40">
        <f t="shared" si="24"/>
        <v>0.12079528191984341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160513237</v>
      </c>
      <c r="AA50" s="81">
        <f t="shared" si="28"/>
        <v>19701220</v>
      </c>
      <c r="AB50" s="81">
        <f t="shared" si="29"/>
        <v>180214457</v>
      </c>
      <c r="AC50" s="40">
        <f t="shared" si="30"/>
        <v>0.6250836272774115</v>
      </c>
      <c r="AD50" s="80">
        <v>10025065</v>
      </c>
      <c r="AE50" s="81">
        <v>4817426</v>
      </c>
      <c r="AF50" s="81">
        <f t="shared" si="31"/>
        <v>14842491</v>
      </c>
      <c r="AG50" s="40">
        <f t="shared" si="32"/>
        <v>0.31304377972032194</v>
      </c>
      <c r="AH50" s="40">
        <f t="shared" si="33"/>
        <v>1.3463601898091095</v>
      </c>
      <c r="AI50" s="12">
        <v>242635500</v>
      </c>
      <c r="AJ50" s="12">
        <v>248357000</v>
      </c>
      <c r="AK50" s="12">
        <v>77746614</v>
      </c>
      <c r="AL50" s="12"/>
    </row>
    <row r="51" spans="1:38" s="13" customFormat="1" ht="12.75">
      <c r="A51" s="29" t="s">
        <v>116</v>
      </c>
      <c r="B51" s="63" t="s">
        <v>329</v>
      </c>
      <c r="C51" s="39" t="s">
        <v>330</v>
      </c>
      <c r="D51" s="80">
        <v>839855420</v>
      </c>
      <c r="E51" s="81">
        <v>403253401</v>
      </c>
      <c r="F51" s="82">
        <f t="shared" si="17"/>
        <v>1243108821</v>
      </c>
      <c r="G51" s="80">
        <v>854969420</v>
      </c>
      <c r="H51" s="81">
        <v>405328401</v>
      </c>
      <c r="I51" s="83">
        <f t="shared" si="18"/>
        <v>1260297821</v>
      </c>
      <c r="J51" s="80">
        <v>266995120</v>
      </c>
      <c r="K51" s="81">
        <v>79018426</v>
      </c>
      <c r="L51" s="81">
        <f t="shared" si="19"/>
        <v>346013546</v>
      </c>
      <c r="M51" s="40">
        <f t="shared" si="20"/>
        <v>0.27834533884302637</v>
      </c>
      <c r="N51" s="108">
        <v>236566982</v>
      </c>
      <c r="O51" s="109">
        <v>84036138</v>
      </c>
      <c r="P51" s="110">
        <f t="shared" si="21"/>
        <v>320603120</v>
      </c>
      <c r="Q51" s="40">
        <f t="shared" si="22"/>
        <v>0.25790430779993634</v>
      </c>
      <c r="R51" s="108">
        <v>188851482</v>
      </c>
      <c r="S51" s="110">
        <v>104133275</v>
      </c>
      <c r="T51" s="110">
        <f t="shared" si="23"/>
        <v>292984757</v>
      </c>
      <c r="U51" s="40">
        <f t="shared" si="24"/>
        <v>0.23247263632299814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692413584</v>
      </c>
      <c r="AA51" s="81">
        <f t="shared" si="28"/>
        <v>267187839</v>
      </c>
      <c r="AB51" s="81">
        <f t="shared" si="29"/>
        <v>959601423</v>
      </c>
      <c r="AC51" s="40">
        <f t="shared" si="30"/>
        <v>0.7614084599770168</v>
      </c>
      <c r="AD51" s="80">
        <v>213250082</v>
      </c>
      <c r="AE51" s="81">
        <v>69192542</v>
      </c>
      <c r="AF51" s="81">
        <f t="shared" si="31"/>
        <v>282442624</v>
      </c>
      <c r="AG51" s="40">
        <f t="shared" si="32"/>
        <v>0.7335394434515448</v>
      </c>
      <c r="AH51" s="40">
        <f t="shared" si="33"/>
        <v>0.037324865669000395</v>
      </c>
      <c r="AI51" s="12">
        <v>1202786866</v>
      </c>
      <c r="AJ51" s="12">
        <v>1230834932</v>
      </c>
      <c r="AK51" s="12">
        <v>902865971</v>
      </c>
      <c r="AL51" s="12"/>
    </row>
    <row r="52" spans="1:38" s="59" customFormat="1" ht="12.75">
      <c r="A52" s="64"/>
      <c r="B52" s="65" t="s">
        <v>331</v>
      </c>
      <c r="C52" s="32"/>
      <c r="D52" s="84">
        <f>SUM(D46:D51)</f>
        <v>1867578890</v>
      </c>
      <c r="E52" s="85">
        <f>SUM(E46:E51)</f>
        <v>618780633</v>
      </c>
      <c r="F52" s="93">
        <f t="shared" si="17"/>
        <v>2486359523</v>
      </c>
      <c r="G52" s="84">
        <f>SUM(G46:G51)</f>
        <v>1972872868</v>
      </c>
      <c r="H52" s="85">
        <f>SUM(H46:H51)</f>
        <v>642643176</v>
      </c>
      <c r="I52" s="86">
        <f t="shared" si="18"/>
        <v>2615516044</v>
      </c>
      <c r="J52" s="84">
        <f>SUM(J46:J51)</f>
        <v>590958099</v>
      </c>
      <c r="K52" s="85">
        <f>SUM(K46:K51)</f>
        <v>120174355</v>
      </c>
      <c r="L52" s="85">
        <f t="shared" si="19"/>
        <v>711132454</v>
      </c>
      <c r="M52" s="44">
        <f t="shared" si="20"/>
        <v>0.286013525969068</v>
      </c>
      <c r="N52" s="114">
        <f>SUM(N46:N51)</f>
        <v>513712492</v>
      </c>
      <c r="O52" s="115">
        <f>SUM(O46:O51)</f>
        <v>128700735</v>
      </c>
      <c r="P52" s="116">
        <f t="shared" si="21"/>
        <v>642413227</v>
      </c>
      <c r="Q52" s="44">
        <f t="shared" si="22"/>
        <v>0.25837503428501557</v>
      </c>
      <c r="R52" s="114">
        <f>SUM(R46:R51)</f>
        <v>445265366</v>
      </c>
      <c r="S52" s="116">
        <f>SUM(S46:S51)</f>
        <v>149868980</v>
      </c>
      <c r="T52" s="116">
        <f t="shared" si="23"/>
        <v>595134346</v>
      </c>
      <c r="U52" s="44">
        <f t="shared" si="24"/>
        <v>0.22753993322474148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1549935957</v>
      </c>
      <c r="AA52" s="85">
        <f t="shared" si="28"/>
        <v>398744070</v>
      </c>
      <c r="AB52" s="85">
        <f t="shared" si="29"/>
        <v>1948680027</v>
      </c>
      <c r="AC52" s="44">
        <f t="shared" si="30"/>
        <v>0.745046099591045</v>
      </c>
      <c r="AD52" s="84">
        <f>SUM(AD46:AD51)</f>
        <v>417616884</v>
      </c>
      <c r="AE52" s="85">
        <f>SUM(AE46:AE51)</f>
        <v>96081725</v>
      </c>
      <c r="AF52" s="85">
        <f t="shared" si="31"/>
        <v>513698609</v>
      </c>
      <c r="AG52" s="44">
        <f t="shared" si="32"/>
        <v>0.6688864721502701</v>
      </c>
      <c r="AH52" s="44">
        <f t="shared" si="33"/>
        <v>0.1585282412162421</v>
      </c>
      <c r="AI52" s="66">
        <f>SUM(AI46:AI51)</f>
        <v>2386501143</v>
      </c>
      <c r="AJ52" s="66">
        <f>SUM(AJ46:AJ51)</f>
        <v>2450101765</v>
      </c>
      <c r="AK52" s="66">
        <f>SUM(AK46:AK51)</f>
        <v>1638839926</v>
      </c>
      <c r="AL52" s="66"/>
    </row>
    <row r="53" spans="1:38" s="13" customFormat="1" ht="12.75">
      <c r="A53" s="29" t="s">
        <v>97</v>
      </c>
      <c r="B53" s="63" t="s">
        <v>332</v>
      </c>
      <c r="C53" s="39" t="s">
        <v>333</v>
      </c>
      <c r="D53" s="80">
        <v>130126885</v>
      </c>
      <c r="E53" s="81">
        <v>49174094</v>
      </c>
      <c r="F53" s="82">
        <f t="shared" si="17"/>
        <v>179300979</v>
      </c>
      <c r="G53" s="80">
        <v>131892000</v>
      </c>
      <c r="H53" s="81">
        <v>49174094</v>
      </c>
      <c r="I53" s="83">
        <f t="shared" si="18"/>
        <v>181066094</v>
      </c>
      <c r="J53" s="80">
        <v>48620911</v>
      </c>
      <c r="K53" s="81">
        <v>4008378</v>
      </c>
      <c r="L53" s="81">
        <f t="shared" si="19"/>
        <v>52629289</v>
      </c>
      <c r="M53" s="40">
        <f t="shared" si="20"/>
        <v>0.2935248278817262</v>
      </c>
      <c r="N53" s="108">
        <v>40811156</v>
      </c>
      <c r="O53" s="109">
        <v>5607355</v>
      </c>
      <c r="P53" s="110">
        <f t="shared" si="21"/>
        <v>46418511</v>
      </c>
      <c r="Q53" s="40">
        <f t="shared" si="22"/>
        <v>0.2588859874546474</v>
      </c>
      <c r="R53" s="108">
        <v>31368516</v>
      </c>
      <c r="S53" s="110">
        <v>15380176</v>
      </c>
      <c r="T53" s="110">
        <f t="shared" si="23"/>
        <v>46748692</v>
      </c>
      <c r="U53" s="40">
        <f t="shared" si="24"/>
        <v>0.25818578711926043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120800583</v>
      </c>
      <c r="AA53" s="81">
        <f t="shared" si="28"/>
        <v>24995909</v>
      </c>
      <c r="AB53" s="81">
        <f t="shared" si="29"/>
        <v>145796492</v>
      </c>
      <c r="AC53" s="40">
        <f t="shared" si="30"/>
        <v>0.8052114494721468</v>
      </c>
      <c r="AD53" s="80">
        <v>24450285</v>
      </c>
      <c r="AE53" s="81">
        <v>1029540</v>
      </c>
      <c r="AF53" s="81">
        <f t="shared" si="31"/>
        <v>25479825</v>
      </c>
      <c r="AG53" s="40">
        <f t="shared" si="32"/>
        <v>0.7843652371858127</v>
      </c>
      <c r="AH53" s="40">
        <f t="shared" si="33"/>
        <v>0.8347336372993142</v>
      </c>
      <c r="AI53" s="12">
        <v>167184317</v>
      </c>
      <c r="AJ53" s="12">
        <v>163813550</v>
      </c>
      <c r="AK53" s="12">
        <v>128489654</v>
      </c>
      <c r="AL53" s="12"/>
    </row>
    <row r="54" spans="1:38" s="13" customFormat="1" ht="12.75">
      <c r="A54" s="29" t="s">
        <v>97</v>
      </c>
      <c r="B54" s="63" t="s">
        <v>334</v>
      </c>
      <c r="C54" s="39" t="s">
        <v>335</v>
      </c>
      <c r="D54" s="80">
        <v>168974473</v>
      </c>
      <c r="E54" s="81">
        <v>55571000</v>
      </c>
      <c r="F54" s="82">
        <f t="shared" si="17"/>
        <v>224545473</v>
      </c>
      <c r="G54" s="80">
        <v>162661039</v>
      </c>
      <c r="H54" s="81">
        <v>60250859</v>
      </c>
      <c r="I54" s="83">
        <f t="shared" si="18"/>
        <v>222911898</v>
      </c>
      <c r="J54" s="80">
        <v>49808958</v>
      </c>
      <c r="K54" s="81">
        <v>9583195</v>
      </c>
      <c r="L54" s="81">
        <f t="shared" si="19"/>
        <v>59392153</v>
      </c>
      <c r="M54" s="40">
        <f t="shared" si="20"/>
        <v>0.26449944506340595</v>
      </c>
      <c r="N54" s="108">
        <v>58327830</v>
      </c>
      <c r="O54" s="109">
        <v>14551573</v>
      </c>
      <c r="P54" s="110">
        <f t="shared" si="21"/>
        <v>72879403</v>
      </c>
      <c r="Q54" s="40">
        <f t="shared" si="22"/>
        <v>0.3245641162402771</v>
      </c>
      <c r="R54" s="108">
        <v>32520373</v>
      </c>
      <c r="S54" s="110">
        <v>8900701</v>
      </c>
      <c r="T54" s="110">
        <f t="shared" si="23"/>
        <v>41421074</v>
      </c>
      <c r="U54" s="40">
        <f t="shared" si="24"/>
        <v>0.1858181387877286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140657161</v>
      </c>
      <c r="AA54" s="81">
        <f t="shared" si="28"/>
        <v>33035469</v>
      </c>
      <c r="AB54" s="81">
        <f t="shared" si="29"/>
        <v>173692630</v>
      </c>
      <c r="AC54" s="40">
        <f t="shared" si="30"/>
        <v>0.7791985603209031</v>
      </c>
      <c r="AD54" s="80">
        <v>23479369</v>
      </c>
      <c r="AE54" s="81">
        <v>6282810</v>
      </c>
      <c r="AF54" s="81">
        <f t="shared" si="31"/>
        <v>29762179</v>
      </c>
      <c r="AG54" s="40">
        <f t="shared" si="32"/>
        <v>0.5494642792648281</v>
      </c>
      <c r="AH54" s="40">
        <f t="shared" si="33"/>
        <v>0.3917352623945982</v>
      </c>
      <c r="AI54" s="12">
        <v>170691316</v>
      </c>
      <c r="AJ54" s="12">
        <v>208710794</v>
      </c>
      <c r="AK54" s="12">
        <v>114679126</v>
      </c>
      <c r="AL54" s="12"/>
    </row>
    <row r="55" spans="1:38" s="13" customFormat="1" ht="12.75">
      <c r="A55" s="29" t="s">
        <v>97</v>
      </c>
      <c r="B55" s="63" t="s">
        <v>336</v>
      </c>
      <c r="C55" s="39" t="s">
        <v>337</v>
      </c>
      <c r="D55" s="80">
        <v>53702000</v>
      </c>
      <c r="E55" s="81">
        <v>10995000</v>
      </c>
      <c r="F55" s="83">
        <f t="shared" si="17"/>
        <v>64697000</v>
      </c>
      <c r="G55" s="80">
        <v>37926000</v>
      </c>
      <c r="H55" s="81">
        <v>10995000</v>
      </c>
      <c r="I55" s="83">
        <f t="shared" si="18"/>
        <v>48921000</v>
      </c>
      <c r="J55" s="80">
        <v>16509764</v>
      </c>
      <c r="K55" s="81">
        <v>3278025</v>
      </c>
      <c r="L55" s="81">
        <f t="shared" si="19"/>
        <v>19787789</v>
      </c>
      <c r="M55" s="40">
        <f t="shared" si="20"/>
        <v>0.30585326985795325</v>
      </c>
      <c r="N55" s="108">
        <v>9724810</v>
      </c>
      <c r="O55" s="109">
        <v>1533464</v>
      </c>
      <c r="P55" s="110">
        <f t="shared" si="21"/>
        <v>11258274</v>
      </c>
      <c r="Q55" s="40">
        <f t="shared" si="22"/>
        <v>0.17401539484056447</v>
      </c>
      <c r="R55" s="108">
        <v>8477335</v>
      </c>
      <c r="S55" s="110">
        <v>536069</v>
      </c>
      <c r="T55" s="110">
        <f t="shared" si="23"/>
        <v>9013404</v>
      </c>
      <c r="U55" s="40">
        <f t="shared" si="24"/>
        <v>0.184244066965107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34711909</v>
      </c>
      <c r="AA55" s="81">
        <f t="shared" si="28"/>
        <v>5347558</v>
      </c>
      <c r="AB55" s="81">
        <f t="shared" si="29"/>
        <v>40059467</v>
      </c>
      <c r="AC55" s="40">
        <f t="shared" si="30"/>
        <v>0.8188603462725619</v>
      </c>
      <c r="AD55" s="80">
        <v>5361847</v>
      </c>
      <c r="AE55" s="81">
        <v>2021678</v>
      </c>
      <c r="AF55" s="81">
        <f t="shared" si="31"/>
        <v>7383525</v>
      </c>
      <c r="AG55" s="40">
        <f t="shared" si="32"/>
        <v>0.7404562554312786</v>
      </c>
      <c r="AH55" s="40">
        <f t="shared" si="33"/>
        <v>0.22074537568437846</v>
      </c>
      <c r="AI55" s="12">
        <v>36913000</v>
      </c>
      <c r="AJ55" s="12">
        <v>35673000</v>
      </c>
      <c r="AK55" s="12">
        <v>26414296</v>
      </c>
      <c r="AL55" s="12"/>
    </row>
    <row r="56" spans="1:38" s="13" customFormat="1" ht="12.75">
      <c r="A56" s="29" t="s">
        <v>97</v>
      </c>
      <c r="B56" s="63" t="s">
        <v>338</v>
      </c>
      <c r="C56" s="39" t="s">
        <v>339</v>
      </c>
      <c r="D56" s="80">
        <v>64794785</v>
      </c>
      <c r="E56" s="81">
        <v>13537124</v>
      </c>
      <c r="F56" s="82">
        <f t="shared" si="17"/>
        <v>78331909</v>
      </c>
      <c r="G56" s="80">
        <v>72696423</v>
      </c>
      <c r="H56" s="81">
        <v>15334453</v>
      </c>
      <c r="I56" s="82">
        <f t="shared" si="18"/>
        <v>88030876</v>
      </c>
      <c r="J56" s="80">
        <v>10406227</v>
      </c>
      <c r="K56" s="94">
        <v>992836</v>
      </c>
      <c r="L56" s="81">
        <f t="shared" si="19"/>
        <v>11399063</v>
      </c>
      <c r="M56" s="40">
        <f t="shared" si="20"/>
        <v>0.14552259922581487</v>
      </c>
      <c r="N56" s="108">
        <v>23680002</v>
      </c>
      <c r="O56" s="109">
        <v>1258164</v>
      </c>
      <c r="P56" s="110">
        <f t="shared" si="21"/>
        <v>24938166</v>
      </c>
      <c r="Q56" s="40">
        <f t="shared" si="22"/>
        <v>0.31836535478791916</v>
      </c>
      <c r="R56" s="108">
        <v>12343519</v>
      </c>
      <c r="S56" s="110">
        <v>2207767</v>
      </c>
      <c r="T56" s="110">
        <f t="shared" si="23"/>
        <v>14551286</v>
      </c>
      <c r="U56" s="40">
        <f t="shared" si="24"/>
        <v>0.1652975258362759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46429748</v>
      </c>
      <c r="AA56" s="81">
        <f t="shared" si="28"/>
        <v>4458767</v>
      </c>
      <c r="AB56" s="81">
        <f t="shared" si="29"/>
        <v>50888515</v>
      </c>
      <c r="AC56" s="40">
        <f t="shared" si="30"/>
        <v>0.5780757537843881</v>
      </c>
      <c r="AD56" s="80">
        <v>6962245</v>
      </c>
      <c r="AE56" s="81">
        <v>6274996</v>
      </c>
      <c r="AF56" s="81">
        <f t="shared" si="31"/>
        <v>13237241</v>
      </c>
      <c r="AG56" s="40">
        <f t="shared" si="32"/>
        <v>0.643549719741869</v>
      </c>
      <c r="AH56" s="40">
        <f t="shared" si="33"/>
        <v>0.09926879778044384</v>
      </c>
      <c r="AI56" s="12">
        <v>60002718</v>
      </c>
      <c r="AJ56" s="12">
        <v>51804563</v>
      </c>
      <c r="AK56" s="12">
        <v>33338812</v>
      </c>
      <c r="AL56" s="12"/>
    </row>
    <row r="57" spans="1:38" s="13" customFormat="1" ht="12.75">
      <c r="A57" s="29" t="s">
        <v>97</v>
      </c>
      <c r="B57" s="63" t="s">
        <v>340</v>
      </c>
      <c r="C57" s="39" t="s">
        <v>341</v>
      </c>
      <c r="D57" s="80">
        <v>151284000</v>
      </c>
      <c r="E57" s="81">
        <v>30449000</v>
      </c>
      <c r="F57" s="82">
        <f t="shared" si="17"/>
        <v>181733000</v>
      </c>
      <c r="G57" s="80">
        <v>138032443</v>
      </c>
      <c r="H57" s="81">
        <v>39653659</v>
      </c>
      <c r="I57" s="82">
        <f t="shared" si="18"/>
        <v>177686102</v>
      </c>
      <c r="J57" s="80">
        <v>45328941</v>
      </c>
      <c r="K57" s="94">
        <v>8569102</v>
      </c>
      <c r="L57" s="81">
        <f t="shared" si="19"/>
        <v>53898043</v>
      </c>
      <c r="M57" s="40">
        <f t="shared" si="20"/>
        <v>0.296578183378913</v>
      </c>
      <c r="N57" s="108">
        <v>42049783</v>
      </c>
      <c r="O57" s="109">
        <v>11340222</v>
      </c>
      <c r="P57" s="110">
        <f t="shared" si="21"/>
        <v>53390005</v>
      </c>
      <c r="Q57" s="40">
        <f t="shared" si="22"/>
        <v>0.2937826646784018</v>
      </c>
      <c r="R57" s="108">
        <v>27370557</v>
      </c>
      <c r="S57" s="110">
        <v>2989660</v>
      </c>
      <c r="T57" s="110">
        <f t="shared" si="23"/>
        <v>30360217</v>
      </c>
      <c r="U57" s="40">
        <f t="shared" si="24"/>
        <v>0.1708643313026249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114749281</v>
      </c>
      <c r="AA57" s="81">
        <f t="shared" si="28"/>
        <v>22898984</v>
      </c>
      <c r="AB57" s="81">
        <f t="shared" si="29"/>
        <v>137648265</v>
      </c>
      <c r="AC57" s="40">
        <f t="shared" si="30"/>
        <v>0.7746709700458171</v>
      </c>
      <c r="AD57" s="80">
        <v>25963722</v>
      </c>
      <c r="AE57" s="81">
        <v>3177100</v>
      </c>
      <c r="AF57" s="81">
        <f t="shared" si="31"/>
        <v>29140822</v>
      </c>
      <c r="AG57" s="40">
        <f t="shared" si="32"/>
        <v>0.779122769374292</v>
      </c>
      <c r="AH57" s="40">
        <f t="shared" si="33"/>
        <v>0.04184490746348879</v>
      </c>
      <c r="AI57" s="12">
        <v>144874000</v>
      </c>
      <c r="AJ57" s="12">
        <v>150070000</v>
      </c>
      <c r="AK57" s="12">
        <v>116922954</v>
      </c>
      <c r="AL57" s="12"/>
    </row>
    <row r="58" spans="1:38" s="13" customFormat="1" ht="12.75">
      <c r="A58" s="29" t="s">
        <v>116</v>
      </c>
      <c r="B58" s="63" t="s">
        <v>342</v>
      </c>
      <c r="C58" s="39" t="s">
        <v>343</v>
      </c>
      <c r="D58" s="80">
        <v>548773387</v>
      </c>
      <c r="E58" s="81">
        <v>241505000</v>
      </c>
      <c r="F58" s="82">
        <f t="shared" si="17"/>
        <v>790278387</v>
      </c>
      <c r="G58" s="80">
        <v>548773387</v>
      </c>
      <c r="H58" s="81">
        <v>312826000</v>
      </c>
      <c r="I58" s="82">
        <f t="shared" si="18"/>
        <v>861599387</v>
      </c>
      <c r="J58" s="80">
        <v>102531646</v>
      </c>
      <c r="K58" s="94">
        <v>70742912</v>
      </c>
      <c r="L58" s="81">
        <f t="shared" si="19"/>
        <v>173274558</v>
      </c>
      <c r="M58" s="40">
        <f t="shared" si="20"/>
        <v>0.2192576196570083</v>
      </c>
      <c r="N58" s="108">
        <v>188747267</v>
      </c>
      <c r="O58" s="109">
        <v>48037535</v>
      </c>
      <c r="P58" s="110">
        <f t="shared" si="21"/>
        <v>236784802</v>
      </c>
      <c r="Q58" s="40">
        <f t="shared" si="22"/>
        <v>0.29962201408400657</v>
      </c>
      <c r="R58" s="108">
        <v>123253387</v>
      </c>
      <c r="S58" s="110">
        <v>53345347</v>
      </c>
      <c r="T58" s="110">
        <f t="shared" si="23"/>
        <v>176598734</v>
      </c>
      <c r="U58" s="40">
        <f t="shared" si="24"/>
        <v>0.20496617878861143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414532300</v>
      </c>
      <c r="AA58" s="81">
        <f t="shared" si="28"/>
        <v>172125794</v>
      </c>
      <c r="AB58" s="81">
        <f t="shared" si="29"/>
        <v>586658094</v>
      </c>
      <c r="AC58" s="40">
        <f t="shared" si="30"/>
        <v>0.6808942796984604</v>
      </c>
      <c r="AD58" s="80">
        <v>106097298</v>
      </c>
      <c r="AE58" s="81">
        <v>48780451</v>
      </c>
      <c r="AF58" s="81">
        <f t="shared" si="31"/>
        <v>154877749</v>
      </c>
      <c r="AG58" s="40">
        <f t="shared" si="32"/>
        <v>0.46758818694564985</v>
      </c>
      <c r="AH58" s="40">
        <f t="shared" si="33"/>
        <v>0.14024600138009502</v>
      </c>
      <c r="AI58" s="12">
        <v>682291936</v>
      </c>
      <c r="AJ58" s="12">
        <v>891810000</v>
      </c>
      <c r="AK58" s="12">
        <v>416999821</v>
      </c>
      <c r="AL58" s="12"/>
    </row>
    <row r="59" spans="1:38" s="59" customFormat="1" ht="12.75">
      <c r="A59" s="64"/>
      <c r="B59" s="65" t="s">
        <v>344</v>
      </c>
      <c r="C59" s="32"/>
      <c r="D59" s="84">
        <f>SUM(D53:D58)</f>
        <v>1117655530</v>
      </c>
      <c r="E59" s="85">
        <f>SUM(E53:E58)</f>
        <v>401231218</v>
      </c>
      <c r="F59" s="86">
        <f t="shared" si="17"/>
        <v>1518886748</v>
      </c>
      <c r="G59" s="84">
        <f>SUM(G53:G58)</f>
        <v>1091981292</v>
      </c>
      <c r="H59" s="85">
        <f>SUM(H53:H58)</f>
        <v>488234065</v>
      </c>
      <c r="I59" s="93">
        <f t="shared" si="18"/>
        <v>1580215357</v>
      </c>
      <c r="J59" s="84">
        <f>SUM(J53:J58)</f>
        <v>273206447</v>
      </c>
      <c r="K59" s="95">
        <f>SUM(K53:K58)</f>
        <v>97174448</v>
      </c>
      <c r="L59" s="85">
        <f t="shared" si="19"/>
        <v>370380895</v>
      </c>
      <c r="M59" s="44">
        <f t="shared" si="20"/>
        <v>0.24385023800339325</v>
      </c>
      <c r="N59" s="114">
        <f>SUM(N53:N58)</f>
        <v>363340848</v>
      </c>
      <c r="O59" s="115">
        <f>SUM(O53:O58)</f>
        <v>82328313</v>
      </c>
      <c r="P59" s="116">
        <f t="shared" si="21"/>
        <v>445669161</v>
      </c>
      <c r="Q59" s="44">
        <f t="shared" si="22"/>
        <v>0.2934182957266805</v>
      </c>
      <c r="R59" s="114">
        <f>SUM(R53:R58)</f>
        <v>235333687</v>
      </c>
      <c r="S59" s="116">
        <f>SUM(S53:S58)</f>
        <v>83359720</v>
      </c>
      <c r="T59" s="116">
        <f t="shared" si="23"/>
        <v>318693407</v>
      </c>
      <c r="U59" s="44">
        <f t="shared" si="24"/>
        <v>0.20167719898952988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871880982</v>
      </c>
      <c r="AA59" s="85">
        <f t="shared" si="28"/>
        <v>262862481</v>
      </c>
      <c r="AB59" s="85">
        <f t="shared" si="29"/>
        <v>1134743463</v>
      </c>
      <c r="AC59" s="44">
        <f t="shared" si="30"/>
        <v>0.7180941875886351</v>
      </c>
      <c r="AD59" s="84">
        <f>SUM(AD53:AD58)</f>
        <v>192314766</v>
      </c>
      <c r="AE59" s="85">
        <f>SUM(AE53:AE58)</f>
        <v>67566575</v>
      </c>
      <c r="AF59" s="85">
        <f t="shared" si="31"/>
        <v>259881341</v>
      </c>
      <c r="AG59" s="44">
        <f t="shared" si="32"/>
        <v>0.5571973795673404</v>
      </c>
      <c r="AH59" s="44">
        <f t="shared" si="33"/>
        <v>0.22630353442727547</v>
      </c>
      <c r="AI59" s="66">
        <f>SUM(AI53:AI58)</f>
        <v>1261957287</v>
      </c>
      <c r="AJ59" s="66">
        <f>SUM(AJ53:AJ58)</f>
        <v>1501881907</v>
      </c>
      <c r="AK59" s="66">
        <f>SUM(AK53:AK58)</f>
        <v>836844663</v>
      </c>
      <c r="AL59" s="66"/>
    </row>
    <row r="60" spans="1:38" s="13" customFormat="1" ht="12.75">
      <c r="A60" s="29" t="s">
        <v>97</v>
      </c>
      <c r="B60" s="63" t="s">
        <v>345</v>
      </c>
      <c r="C60" s="39" t="s">
        <v>346</v>
      </c>
      <c r="D60" s="80">
        <v>88130000</v>
      </c>
      <c r="E60" s="81">
        <v>25340000</v>
      </c>
      <c r="F60" s="82">
        <f t="shared" si="17"/>
        <v>113470000</v>
      </c>
      <c r="G60" s="80">
        <v>89510000</v>
      </c>
      <c r="H60" s="81">
        <v>25340000</v>
      </c>
      <c r="I60" s="82">
        <f t="shared" si="18"/>
        <v>114850000</v>
      </c>
      <c r="J60" s="80">
        <v>38275549</v>
      </c>
      <c r="K60" s="94">
        <v>9598243</v>
      </c>
      <c r="L60" s="81">
        <f t="shared" si="19"/>
        <v>47873792</v>
      </c>
      <c r="M60" s="40">
        <f t="shared" si="20"/>
        <v>0.42190704150876884</v>
      </c>
      <c r="N60" s="108">
        <v>25372902</v>
      </c>
      <c r="O60" s="109">
        <v>9498927</v>
      </c>
      <c r="P60" s="110">
        <f t="shared" si="21"/>
        <v>34871829</v>
      </c>
      <c r="Q60" s="40">
        <f t="shared" si="22"/>
        <v>0.3073220146294175</v>
      </c>
      <c r="R60" s="108">
        <v>33162417</v>
      </c>
      <c r="S60" s="110">
        <v>4540478</v>
      </c>
      <c r="T60" s="110">
        <f t="shared" si="23"/>
        <v>37702895</v>
      </c>
      <c r="U60" s="40">
        <f t="shared" si="24"/>
        <v>0.328279451458424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96810868</v>
      </c>
      <c r="AA60" s="81">
        <f t="shared" si="28"/>
        <v>23637648</v>
      </c>
      <c r="AB60" s="81">
        <f t="shared" si="29"/>
        <v>120448516</v>
      </c>
      <c r="AC60" s="40">
        <f t="shared" si="30"/>
        <v>1.0487463299956465</v>
      </c>
      <c r="AD60" s="80">
        <v>18506860</v>
      </c>
      <c r="AE60" s="81">
        <v>1247331</v>
      </c>
      <c r="AF60" s="81">
        <f t="shared" si="31"/>
        <v>19754191</v>
      </c>
      <c r="AG60" s="40">
        <f t="shared" si="32"/>
        <v>0.8395900077678123</v>
      </c>
      <c r="AH60" s="40">
        <f t="shared" si="33"/>
        <v>0.9086023315254976</v>
      </c>
      <c r="AI60" s="12">
        <v>94375349</v>
      </c>
      <c r="AJ60" s="12">
        <v>94375349</v>
      </c>
      <c r="AK60" s="12">
        <v>79236600</v>
      </c>
      <c r="AL60" s="12"/>
    </row>
    <row r="61" spans="1:38" s="13" customFormat="1" ht="12.75">
      <c r="A61" s="29" t="s">
        <v>97</v>
      </c>
      <c r="B61" s="63" t="s">
        <v>93</v>
      </c>
      <c r="C61" s="39" t="s">
        <v>94</v>
      </c>
      <c r="D61" s="80">
        <v>2091453700</v>
      </c>
      <c r="E61" s="81">
        <v>338713600</v>
      </c>
      <c r="F61" s="82">
        <f t="shared" si="17"/>
        <v>2430167300</v>
      </c>
      <c r="G61" s="80">
        <v>2421504700</v>
      </c>
      <c r="H61" s="81">
        <v>467889900</v>
      </c>
      <c r="I61" s="82">
        <f t="shared" si="18"/>
        <v>2889394600</v>
      </c>
      <c r="J61" s="80">
        <v>595515522</v>
      </c>
      <c r="K61" s="94">
        <v>23581115</v>
      </c>
      <c r="L61" s="81">
        <f t="shared" si="19"/>
        <v>619096637</v>
      </c>
      <c r="M61" s="40">
        <f t="shared" si="20"/>
        <v>0.2547547393136267</v>
      </c>
      <c r="N61" s="108">
        <v>554488372</v>
      </c>
      <c r="O61" s="109">
        <v>29853089</v>
      </c>
      <c r="P61" s="110">
        <f t="shared" si="21"/>
        <v>584341461</v>
      </c>
      <c r="Q61" s="40">
        <f t="shared" si="22"/>
        <v>0.2404531823796658</v>
      </c>
      <c r="R61" s="108">
        <v>516935962</v>
      </c>
      <c r="S61" s="110">
        <v>50984373</v>
      </c>
      <c r="T61" s="110">
        <f t="shared" si="23"/>
        <v>567920335</v>
      </c>
      <c r="U61" s="40">
        <f t="shared" si="24"/>
        <v>0.19655340084043904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1666939856</v>
      </c>
      <c r="AA61" s="81">
        <f t="shared" si="28"/>
        <v>104418577</v>
      </c>
      <c r="AB61" s="81">
        <f t="shared" si="29"/>
        <v>1771358433</v>
      </c>
      <c r="AC61" s="40">
        <f t="shared" si="30"/>
        <v>0.6130552168263899</v>
      </c>
      <c r="AD61" s="80">
        <v>411757205</v>
      </c>
      <c r="AE61" s="81">
        <v>15445988</v>
      </c>
      <c r="AF61" s="81">
        <f t="shared" si="31"/>
        <v>427203193</v>
      </c>
      <c r="AG61" s="40">
        <f t="shared" si="32"/>
        <v>0.6847915446994178</v>
      </c>
      <c r="AH61" s="40">
        <f t="shared" si="33"/>
        <v>0.32939159703331145</v>
      </c>
      <c r="AI61" s="12">
        <v>2146094200</v>
      </c>
      <c r="AJ61" s="12">
        <v>2219516600</v>
      </c>
      <c r="AK61" s="12">
        <v>1519906201</v>
      </c>
      <c r="AL61" s="12"/>
    </row>
    <row r="62" spans="1:38" s="13" customFormat="1" ht="12.75">
      <c r="A62" s="29" t="s">
        <v>97</v>
      </c>
      <c r="B62" s="63" t="s">
        <v>347</v>
      </c>
      <c r="C62" s="39" t="s">
        <v>348</v>
      </c>
      <c r="D62" s="80">
        <v>64081000</v>
      </c>
      <c r="E62" s="81">
        <v>13676000</v>
      </c>
      <c r="F62" s="82">
        <f t="shared" si="17"/>
        <v>77757000</v>
      </c>
      <c r="G62" s="80">
        <v>79240756</v>
      </c>
      <c r="H62" s="81">
        <v>15358000</v>
      </c>
      <c r="I62" s="82">
        <f t="shared" si="18"/>
        <v>94598756</v>
      </c>
      <c r="J62" s="80">
        <v>24024503</v>
      </c>
      <c r="K62" s="94">
        <v>2039521</v>
      </c>
      <c r="L62" s="81">
        <f t="shared" si="19"/>
        <v>26064024</v>
      </c>
      <c r="M62" s="40">
        <f t="shared" si="20"/>
        <v>0.33519842586519544</v>
      </c>
      <c r="N62" s="108">
        <v>27773285</v>
      </c>
      <c r="O62" s="109">
        <v>3952328</v>
      </c>
      <c r="P62" s="110">
        <f t="shared" si="21"/>
        <v>31725613</v>
      </c>
      <c r="Q62" s="40">
        <f t="shared" si="22"/>
        <v>0.4080097354579009</v>
      </c>
      <c r="R62" s="108">
        <v>13832941</v>
      </c>
      <c r="S62" s="110">
        <v>2843109</v>
      </c>
      <c r="T62" s="110">
        <f t="shared" si="23"/>
        <v>16676050</v>
      </c>
      <c r="U62" s="40">
        <f t="shared" si="24"/>
        <v>0.17628191643450364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65630729</v>
      </c>
      <c r="AA62" s="81">
        <f t="shared" si="28"/>
        <v>8834958</v>
      </c>
      <c r="AB62" s="81">
        <f t="shared" si="29"/>
        <v>74465687</v>
      </c>
      <c r="AC62" s="40">
        <f t="shared" si="30"/>
        <v>0.7871740617815313</v>
      </c>
      <c r="AD62" s="80">
        <v>12302084</v>
      </c>
      <c r="AE62" s="81">
        <v>2482106</v>
      </c>
      <c r="AF62" s="81">
        <f t="shared" si="31"/>
        <v>14784190</v>
      </c>
      <c r="AG62" s="40">
        <f t="shared" si="32"/>
        <v>0.8907380980163361</v>
      </c>
      <c r="AH62" s="40">
        <f t="shared" si="33"/>
        <v>0.12796507620640707</v>
      </c>
      <c r="AI62" s="12">
        <v>90233000</v>
      </c>
      <c r="AJ62" s="12">
        <v>85700000</v>
      </c>
      <c r="AK62" s="12">
        <v>76336255</v>
      </c>
      <c r="AL62" s="12"/>
    </row>
    <row r="63" spans="1:38" s="13" customFormat="1" ht="12.75">
      <c r="A63" s="29" t="s">
        <v>97</v>
      </c>
      <c r="B63" s="63" t="s">
        <v>349</v>
      </c>
      <c r="C63" s="39" t="s">
        <v>350</v>
      </c>
      <c r="D63" s="80">
        <v>246484070</v>
      </c>
      <c r="E63" s="81">
        <v>45976000</v>
      </c>
      <c r="F63" s="82">
        <f t="shared" si="17"/>
        <v>292460070</v>
      </c>
      <c r="G63" s="80">
        <v>246692250</v>
      </c>
      <c r="H63" s="81">
        <v>54244300</v>
      </c>
      <c r="I63" s="82">
        <f t="shared" si="18"/>
        <v>300936550</v>
      </c>
      <c r="J63" s="80">
        <v>74775022</v>
      </c>
      <c r="K63" s="94">
        <v>3387676</v>
      </c>
      <c r="L63" s="81">
        <f t="shared" si="19"/>
        <v>78162698</v>
      </c>
      <c r="M63" s="40">
        <f t="shared" si="20"/>
        <v>0.2672593834775462</v>
      </c>
      <c r="N63" s="108">
        <v>69160281</v>
      </c>
      <c r="O63" s="109">
        <v>7556961</v>
      </c>
      <c r="P63" s="110">
        <f t="shared" si="21"/>
        <v>76717242</v>
      </c>
      <c r="Q63" s="40">
        <f t="shared" si="22"/>
        <v>0.262316978861422</v>
      </c>
      <c r="R63" s="108">
        <v>32376841</v>
      </c>
      <c r="S63" s="110">
        <v>6306036</v>
      </c>
      <c r="T63" s="110">
        <f t="shared" si="23"/>
        <v>38682877</v>
      </c>
      <c r="U63" s="40">
        <f t="shared" si="24"/>
        <v>0.12854163776384092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176312144</v>
      </c>
      <c r="AA63" s="81">
        <f t="shared" si="28"/>
        <v>17250673</v>
      </c>
      <c r="AB63" s="81">
        <f t="shared" si="29"/>
        <v>193562817</v>
      </c>
      <c r="AC63" s="40">
        <f t="shared" si="30"/>
        <v>0.6432014223596303</v>
      </c>
      <c r="AD63" s="80">
        <v>23570413</v>
      </c>
      <c r="AE63" s="81">
        <v>3690909</v>
      </c>
      <c r="AF63" s="81">
        <f t="shared" si="31"/>
        <v>27261322</v>
      </c>
      <c r="AG63" s="40">
        <f t="shared" si="32"/>
        <v>0.6317897614843674</v>
      </c>
      <c r="AH63" s="40">
        <f t="shared" si="33"/>
        <v>0.41896555860350415</v>
      </c>
      <c r="AI63" s="12">
        <v>246311650</v>
      </c>
      <c r="AJ63" s="12">
        <v>251034573</v>
      </c>
      <c r="AK63" s="12">
        <v>158601073</v>
      </c>
      <c r="AL63" s="12"/>
    </row>
    <row r="64" spans="1:38" s="13" customFormat="1" ht="12.75">
      <c r="A64" s="29" t="s">
        <v>97</v>
      </c>
      <c r="B64" s="63" t="s">
        <v>351</v>
      </c>
      <c r="C64" s="39" t="s">
        <v>352</v>
      </c>
      <c r="D64" s="80">
        <v>79335000</v>
      </c>
      <c r="E64" s="81">
        <v>34200094</v>
      </c>
      <c r="F64" s="82">
        <f t="shared" si="17"/>
        <v>113535094</v>
      </c>
      <c r="G64" s="80">
        <v>84870864</v>
      </c>
      <c r="H64" s="81">
        <v>55058382</v>
      </c>
      <c r="I64" s="82">
        <f t="shared" si="18"/>
        <v>139929246</v>
      </c>
      <c r="J64" s="80">
        <v>16852826</v>
      </c>
      <c r="K64" s="94">
        <v>5178999</v>
      </c>
      <c r="L64" s="81">
        <f t="shared" si="19"/>
        <v>22031825</v>
      </c>
      <c r="M64" s="40">
        <f t="shared" si="20"/>
        <v>0.19405299475068036</v>
      </c>
      <c r="N64" s="108">
        <v>30810284</v>
      </c>
      <c r="O64" s="109">
        <v>10281840</v>
      </c>
      <c r="P64" s="110">
        <f t="shared" si="21"/>
        <v>41092124</v>
      </c>
      <c r="Q64" s="40">
        <f t="shared" si="22"/>
        <v>0.36193323625556695</v>
      </c>
      <c r="R64" s="108">
        <v>23106594</v>
      </c>
      <c r="S64" s="110">
        <v>6230852</v>
      </c>
      <c r="T64" s="110">
        <f t="shared" si="23"/>
        <v>29337446</v>
      </c>
      <c r="U64" s="40">
        <f t="shared" si="24"/>
        <v>0.2096591444507605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70769704</v>
      </c>
      <c r="AA64" s="81">
        <f t="shared" si="28"/>
        <v>21691691</v>
      </c>
      <c r="AB64" s="81">
        <f t="shared" si="29"/>
        <v>92461395</v>
      </c>
      <c r="AC64" s="40">
        <f t="shared" si="30"/>
        <v>0.6607724806864178</v>
      </c>
      <c r="AD64" s="80">
        <v>18187181</v>
      </c>
      <c r="AE64" s="81">
        <v>2010290</v>
      </c>
      <c r="AF64" s="81">
        <f t="shared" si="31"/>
        <v>20197471</v>
      </c>
      <c r="AG64" s="40">
        <f t="shared" si="32"/>
        <v>0.5730273378496087</v>
      </c>
      <c r="AH64" s="40">
        <f t="shared" si="33"/>
        <v>0.4525306658442534</v>
      </c>
      <c r="AI64" s="12">
        <v>161144000</v>
      </c>
      <c r="AJ64" s="12">
        <v>162254203</v>
      </c>
      <c r="AK64" s="12">
        <v>92976094</v>
      </c>
      <c r="AL64" s="12"/>
    </row>
    <row r="65" spans="1:38" s="13" customFormat="1" ht="12.75">
      <c r="A65" s="29" t="s">
        <v>97</v>
      </c>
      <c r="B65" s="63" t="s">
        <v>353</v>
      </c>
      <c r="C65" s="39" t="s">
        <v>354</v>
      </c>
      <c r="D65" s="80">
        <v>142952000</v>
      </c>
      <c r="E65" s="81">
        <v>47651000</v>
      </c>
      <c r="F65" s="82">
        <f t="shared" si="17"/>
        <v>190603000</v>
      </c>
      <c r="G65" s="80">
        <v>94175028</v>
      </c>
      <c r="H65" s="81">
        <v>53519870</v>
      </c>
      <c r="I65" s="82">
        <f t="shared" si="18"/>
        <v>147694898</v>
      </c>
      <c r="J65" s="80">
        <v>41743010</v>
      </c>
      <c r="K65" s="94">
        <v>7543597</v>
      </c>
      <c r="L65" s="81">
        <f t="shared" si="19"/>
        <v>49286607</v>
      </c>
      <c r="M65" s="40">
        <f t="shared" si="20"/>
        <v>0.25858253542703946</v>
      </c>
      <c r="N65" s="108">
        <v>22021478</v>
      </c>
      <c r="O65" s="109">
        <v>3384994</v>
      </c>
      <c r="P65" s="110">
        <f t="shared" si="21"/>
        <v>25406472</v>
      </c>
      <c r="Q65" s="40">
        <f t="shared" si="22"/>
        <v>0.13329523669616952</v>
      </c>
      <c r="R65" s="108">
        <v>31804241</v>
      </c>
      <c r="S65" s="110">
        <v>13329164</v>
      </c>
      <c r="T65" s="110">
        <f t="shared" si="23"/>
        <v>45133405</v>
      </c>
      <c r="U65" s="40">
        <f t="shared" si="24"/>
        <v>0.30558540349850133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95568729</v>
      </c>
      <c r="AA65" s="81">
        <f t="shared" si="28"/>
        <v>24257755</v>
      </c>
      <c r="AB65" s="81">
        <f t="shared" si="29"/>
        <v>119826484</v>
      </c>
      <c r="AC65" s="40">
        <f t="shared" si="30"/>
        <v>0.811310922872908</v>
      </c>
      <c r="AD65" s="80">
        <v>46877352</v>
      </c>
      <c r="AE65" s="81">
        <v>10061138</v>
      </c>
      <c r="AF65" s="81">
        <f t="shared" si="31"/>
        <v>56938490</v>
      </c>
      <c r="AG65" s="40">
        <f t="shared" si="32"/>
        <v>1.0290659773673623</v>
      </c>
      <c r="AH65" s="40">
        <f t="shared" si="33"/>
        <v>-0.20733048944571586</v>
      </c>
      <c r="AI65" s="12">
        <v>136275000</v>
      </c>
      <c r="AJ65" s="12">
        <v>120799000</v>
      </c>
      <c r="AK65" s="12">
        <v>124310141</v>
      </c>
      <c r="AL65" s="12"/>
    </row>
    <row r="66" spans="1:38" s="13" customFormat="1" ht="12.75">
      <c r="A66" s="29" t="s">
        <v>116</v>
      </c>
      <c r="B66" s="63" t="s">
        <v>355</v>
      </c>
      <c r="C66" s="39" t="s">
        <v>356</v>
      </c>
      <c r="D66" s="80">
        <v>763063792</v>
      </c>
      <c r="E66" s="81">
        <v>277488000</v>
      </c>
      <c r="F66" s="82">
        <f t="shared" si="17"/>
        <v>1040551792</v>
      </c>
      <c r="G66" s="80">
        <v>917147129</v>
      </c>
      <c r="H66" s="81">
        <v>391228791</v>
      </c>
      <c r="I66" s="82">
        <f t="shared" si="18"/>
        <v>1308375920</v>
      </c>
      <c r="J66" s="80">
        <v>200600436</v>
      </c>
      <c r="K66" s="94">
        <v>21491533</v>
      </c>
      <c r="L66" s="81">
        <f t="shared" si="19"/>
        <v>222091969</v>
      </c>
      <c r="M66" s="40">
        <f t="shared" si="20"/>
        <v>0.21343672723212223</v>
      </c>
      <c r="N66" s="108">
        <v>225998792</v>
      </c>
      <c r="O66" s="109">
        <v>52714757</v>
      </c>
      <c r="P66" s="110">
        <f t="shared" si="21"/>
        <v>278713549</v>
      </c>
      <c r="Q66" s="40">
        <f t="shared" si="22"/>
        <v>0.2678516832538404</v>
      </c>
      <c r="R66" s="108">
        <v>202750256</v>
      </c>
      <c r="S66" s="110">
        <v>47380149</v>
      </c>
      <c r="T66" s="110">
        <f t="shared" si="23"/>
        <v>250130405</v>
      </c>
      <c r="U66" s="40">
        <f t="shared" si="24"/>
        <v>0.19117625231133878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629349484</v>
      </c>
      <c r="AA66" s="81">
        <f t="shared" si="28"/>
        <v>121586439</v>
      </c>
      <c r="AB66" s="81">
        <f t="shared" si="29"/>
        <v>750935923</v>
      </c>
      <c r="AC66" s="40">
        <f t="shared" si="30"/>
        <v>0.5739450807073857</v>
      </c>
      <c r="AD66" s="80">
        <v>193870716</v>
      </c>
      <c r="AE66" s="81">
        <v>33597238</v>
      </c>
      <c r="AF66" s="81">
        <f t="shared" si="31"/>
        <v>227467954</v>
      </c>
      <c r="AG66" s="40">
        <f t="shared" si="32"/>
        <v>0.5272238091451632</v>
      </c>
      <c r="AH66" s="40">
        <f t="shared" si="33"/>
        <v>0.09962920315360124</v>
      </c>
      <c r="AI66" s="12">
        <v>928341592</v>
      </c>
      <c r="AJ66" s="12">
        <v>1132581074</v>
      </c>
      <c r="AK66" s="12">
        <v>597123708</v>
      </c>
      <c r="AL66" s="12"/>
    </row>
    <row r="67" spans="1:38" s="59" customFormat="1" ht="12.75">
      <c r="A67" s="64"/>
      <c r="B67" s="65" t="s">
        <v>357</v>
      </c>
      <c r="C67" s="32"/>
      <c r="D67" s="84">
        <f>SUM(D60:D66)</f>
        <v>3475499562</v>
      </c>
      <c r="E67" s="85">
        <f>SUM(E60:E66)</f>
        <v>783044694</v>
      </c>
      <c r="F67" s="93">
        <f t="shared" si="17"/>
        <v>4258544256</v>
      </c>
      <c r="G67" s="84">
        <f>SUM(G60:G66)</f>
        <v>3933140727</v>
      </c>
      <c r="H67" s="85">
        <f>SUM(H60:H66)</f>
        <v>1062639243</v>
      </c>
      <c r="I67" s="93">
        <f t="shared" si="18"/>
        <v>4995779970</v>
      </c>
      <c r="J67" s="84">
        <f>SUM(J60:J66)</f>
        <v>991786868</v>
      </c>
      <c r="K67" s="95">
        <f>SUM(K60:K66)</f>
        <v>72820684</v>
      </c>
      <c r="L67" s="85">
        <f t="shared" si="19"/>
        <v>1064607552</v>
      </c>
      <c r="M67" s="44">
        <f t="shared" si="20"/>
        <v>0.24999330475432777</v>
      </c>
      <c r="N67" s="114">
        <f>SUM(N60:N66)</f>
        <v>955625394</v>
      </c>
      <c r="O67" s="115">
        <f>SUM(O60:O66)</f>
        <v>117242896</v>
      </c>
      <c r="P67" s="116">
        <f t="shared" si="21"/>
        <v>1072868290</v>
      </c>
      <c r="Q67" s="44">
        <f t="shared" si="22"/>
        <v>0.2519331080071321</v>
      </c>
      <c r="R67" s="114">
        <f>SUM(R60:R66)</f>
        <v>853969252</v>
      </c>
      <c r="S67" s="116">
        <f>SUM(S60:S66)</f>
        <v>131614161</v>
      </c>
      <c r="T67" s="116">
        <f t="shared" si="23"/>
        <v>985583413</v>
      </c>
      <c r="U67" s="44">
        <f t="shared" si="24"/>
        <v>0.1972831907967316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2801381514</v>
      </c>
      <c r="AA67" s="85">
        <f t="shared" si="28"/>
        <v>321677741</v>
      </c>
      <c r="AB67" s="85">
        <f t="shared" si="29"/>
        <v>3123059255</v>
      </c>
      <c r="AC67" s="44">
        <f t="shared" si="30"/>
        <v>0.6251394724655978</v>
      </c>
      <c r="AD67" s="84">
        <f>SUM(AD60:AD66)</f>
        <v>725071811</v>
      </c>
      <c r="AE67" s="85">
        <f>SUM(AE60:AE66)</f>
        <v>68535000</v>
      </c>
      <c r="AF67" s="85">
        <f t="shared" si="31"/>
        <v>793606811</v>
      </c>
      <c r="AG67" s="44">
        <f t="shared" si="32"/>
        <v>0.6513330558264568</v>
      </c>
      <c r="AH67" s="44">
        <f t="shared" si="33"/>
        <v>0.24190392438554809</v>
      </c>
      <c r="AI67" s="66">
        <f>SUM(AI60:AI66)</f>
        <v>3802774791</v>
      </c>
      <c r="AJ67" s="66">
        <f>SUM(AJ60:AJ66)</f>
        <v>4066260799</v>
      </c>
      <c r="AK67" s="66">
        <f>SUM(AK60:AK66)</f>
        <v>2648490072</v>
      </c>
      <c r="AL67" s="66"/>
    </row>
    <row r="68" spans="1:38" s="13" customFormat="1" ht="12.75">
      <c r="A68" s="29" t="s">
        <v>97</v>
      </c>
      <c r="B68" s="63" t="s">
        <v>358</v>
      </c>
      <c r="C68" s="39" t="s">
        <v>359</v>
      </c>
      <c r="D68" s="80">
        <v>160573110</v>
      </c>
      <c r="E68" s="81">
        <v>63287500</v>
      </c>
      <c r="F68" s="82">
        <f t="shared" si="17"/>
        <v>223860610</v>
      </c>
      <c r="G68" s="80">
        <v>160573110</v>
      </c>
      <c r="H68" s="81">
        <v>77477500</v>
      </c>
      <c r="I68" s="82">
        <f t="shared" si="18"/>
        <v>238050610</v>
      </c>
      <c r="J68" s="80">
        <v>45462073</v>
      </c>
      <c r="K68" s="94">
        <v>5989084</v>
      </c>
      <c r="L68" s="81">
        <f t="shared" si="19"/>
        <v>51451157</v>
      </c>
      <c r="M68" s="40">
        <f t="shared" si="20"/>
        <v>0.22983568659086562</v>
      </c>
      <c r="N68" s="108">
        <v>39756908</v>
      </c>
      <c r="O68" s="109">
        <v>11140802</v>
      </c>
      <c r="P68" s="110">
        <f t="shared" si="21"/>
        <v>50897710</v>
      </c>
      <c r="Q68" s="40">
        <f t="shared" si="22"/>
        <v>0.2273634026102225</v>
      </c>
      <c r="R68" s="108">
        <v>34856559</v>
      </c>
      <c r="S68" s="110">
        <v>3377280</v>
      </c>
      <c r="T68" s="110">
        <f t="shared" si="23"/>
        <v>38233839</v>
      </c>
      <c r="U68" s="40">
        <f t="shared" si="24"/>
        <v>0.16061222863491087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120075540</v>
      </c>
      <c r="AA68" s="81">
        <f t="shared" si="28"/>
        <v>20507166</v>
      </c>
      <c r="AB68" s="81">
        <f t="shared" si="29"/>
        <v>140582706</v>
      </c>
      <c r="AC68" s="40">
        <f t="shared" si="30"/>
        <v>0.5905580582213169</v>
      </c>
      <c r="AD68" s="80">
        <v>48850187</v>
      </c>
      <c r="AE68" s="81">
        <v>7081918</v>
      </c>
      <c r="AF68" s="81">
        <f t="shared" si="31"/>
        <v>55932105</v>
      </c>
      <c r="AG68" s="40">
        <f t="shared" si="32"/>
        <v>0.5683930257163204</v>
      </c>
      <c r="AH68" s="40">
        <f t="shared" si="33"/>
        <v>-0.3164241002551218</v>
      </c>
      <c r="AI68" s="12">
        <v>202533460</v>
      </c>
      <c r="AJ68" s="12">
        <v>228408260</v>
      </c>
      <c r="AK68" s="12">
        <v>129825662</v>
      </c>
      <c r="AL68" s="12"/>
    </row>
    <row r="69" spans="1:38" s="13" customFormat="1" ht="12.75">
      <c r="A69" s="29" t="s">
        <v>97</v>
      </c>
      <c r="B69" s="63" t="s">
        <v>360</v>
      </c>
      <c r="C69" s="39" t="s">
        <v>361</v>
      </c>
      <c r="D69" s="80">
        <v>1143070156</v>
      </c>
      <c r="E69" s="81">
        <v>479841000</v>
      </c>
      <c r="F69" s="82">
        <f t="shared" si="17"/>
        <v>1622911156</v>
      </c>
      <c r="G69" s="80">
        <v>1167503568</v>
      </c>
      <c r="H69" s="81">
        <v>475049094</v>
      </c>
      <c r="I69" s="82">
        <f t="shared" si="18"/>
        <v>1642552662</v>
      </c>
      <c r="J69" s="80">
        <v>262090630</v>
      </c>
      <c r="K69" s="94">
        <v>22852186</v>
      </c>
      <c r="L69" s="81">
        <f t="shared" si="19"/>
        <v>284942816</v>
      </c>
      <c r="M69" s="40">
        <f t="shared" si="20"/>
        <v>0.17557511694127512</v>
      </c>
      <c r="N69" s="108">
        <v>257125764</v>
      </c>
      <c r="O69" s="109">
        <v>84145055</v>
      </c>
      <c r="P69" s="110">
        <f t="shared" si="21"/>
        <v>341270819</v>
      </c>
      <c r="Q69" s="40">
        <f t="shared" si="22"/>
        <v>0.21028311854182608</v>
      </c>
      <c r="R69" s="108">
        <v>263303718</v>
      </c>
      <c r="S69" s="110">
        <v>30856102</v>
      </c>
      <c r="T69" s="110">
        <f t="shared" si="23"/>
        <v>294159820</v>
      </c>
      <c r="U69" s="40">
        <f t="shared" si="24"/>
        <v>0.17908699477667037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782520112</v>
      </c>
      <c r="AA69" s="81">
        <f t="shared" si="28"/>
        <v>137853343</v>
      </c>
      <c r="AB69" s="81">
        <f t="shared" si="29"/>
        <v>920373455</v>
      </c>
      <c r="AC69" s="40">
        <f t="shared" si="30"/>
        <v>0.5603311700699676</v>
      </c>
      <c r="AD69" s="80">
        <v>228522709</v>
      </c>
      <c r="AE69" s="81">
        <v>8119181</v>
      </c>
      <c r="AF69" s="81">
        <f t="shared" si="31"/>
        <v>236641890</v>
      </c>
      <c r="AG69" s="40">
        <f t="shared" si="32"/>
        <v>0.55928369513224</v>
      </c>
      <c r="AH69" s="40">
        <f t="shared" si="33"/>
        <v>0.2430589529182683</v>
      </c>
      <c r="AI69" s="12">
        <v>1468676546</v>
      </c>
      <c r="AJ69" s="12">
        <v>1312892488</v>
      </c>
      <c r="AK69" s="12">
        <v>734279362</v>
      </c>
      <c r="AL69" s="12"/>
    </row>
    <row r="70" spans="1:38" s="13" customFormat="1" ht="12.75">
      <c r="A70" s="29" t="s">
        <v>97</v>
      </c>
      <c r="B70" s="63" t="s">
        <v>362</v>
      </c>
      <c r="C70" s="39" t="s">
        <v>363</v>
      </c>
      <c r="D70" s="80">
        <v>141041696</v>
      </c>
      <c r="E70" s="81">
        <v>60816000</v>
      </c>
      <c r="F70" s="82">
        <f t="shared" si="17"/>
        <v>201857696</v>
      </c>
      <c r="G70" s="80">
        <v>118829048</v>
      </c>
      <c r="H70" s="81">
        <v>68851000</v>
      </c>
      <c r="I70" s="82">
        <f t="shared" si="18"/>
        <v>187680048</v>
      </c>
      <c r="J70" s="80">
        <v>40104197</v>
      </c>
      <c r="K70" s="94">
        <v>4663050</v>
      </c>
      <c r="L70" s="81">
        <f t="shared" si="19"/>
        <v>44767247</v>
      </c>
      <c r="M70" s="40">
        <f t="shared" si="20"/>
        <v>0.22177627054655374</v>
      </c>
      <c r="N70" s="108">
        <v>29622662</v>
      </c>
      <c r="O70" s="109">
        <v>11933338</v>
      </c>
      <c r="P70" s="110">
        <f t="shared" si="21"/>
        <v>41556000</v>
      </c>
      <c r="Q70" s="40">
        <f t="shared" si="22"/>
        <v>0.2058678010473279</v>
      </c>
      <c r="R70" s="108">
        <v>27181435</v>
      </c>
      <c r="S70" s="110">
        <v>3361561</v>
      </c>
      <c r="T70" s="110">
        <f t="shared" si="23"/>
        <v>30542996</v>
      </c>
      <c r="U70" s="40">
        <f t="shared" si="24"/>
        <v>0.16273970688669048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96908294</v>
      </c>
      <c r="AA70" s="81">
        <f t="shared" si="28"/>
        <v>19957949</v>
      </c>
      <c r="AB70" s="81">
        <f t="shared" si="29"/>
        <v>116866243</v>
      </c>
      <c r="AC70" s="40">
        <f t="shared" si="30"/>
        <v>0.6226886887837966</v>
      </c>
      <c r="AD70" s="80">
        <v>16408944</v>
      </c>
      <c r="AE70" s="81">
        <v>7612796</v>
      </c>
      <c r="AF70" s="81">
        <f t="shared" si="31"/>
        <v>24021740</v>
      </c>
      <c r="AG70" s="40">
        <f t="shared" si="32"/>
        <v>0.6313975988768593</v>
      </c>
      <c r="AH70" s="40">
        <f t="shared" si="33"/>
        <v>0.2714730906254086</v>
      </c>
      <c r="AI70" s="12">
        <v>142439234</v>
      </c>
      <c r="AJ70" s="12">
        <v>145544722</v>
      </c>
      <c r="AK70" s="12">
        <v>91896588</v>
      </c>
      <c r="AL70" s="12"/>
    </row>
    <row r="71" spans="1:38" s="13" customFormat="1" ht="12.75">
      <c r="A71" s="29" t="s">
        <v>97</v>
      </c>
      <c r="B71" s="63" t="s">
        <v>364</v>
      </c>
      <c r="C71" s="39" t="s">
        <v>365</v>
      </c>
      <c r="D71" s="80">
        <v>102398171</v>
      </c>
      <c r="E71" s="81">
        <v>61478000</v>
      </c>
      <c r="F71" s="82">
        <f t="shared" si="17"/>
        <v>163876171</v>
      </c>
      <c r="G71" s="80">
        <v>144309132</v>
      </c>
      <c r="H71" s="81">
        <v>112671140</v>
      </c>
      <c r="I71" s="82">
        <f t="shared" si="18"/>
        <v>256980272</v>
      </c>
      <c r="J71" s="80">
        <v>19437041</v>
      </c>
      <c r="K71" s="94">
        <v>12183388</v>
      </c>
      <c r="L71" s="81">
        <f t="shared" si="19"/>
        <v>31620429</v>
      </c>
      <c r="M71" s="40">
        <f t="shared" si="20"/>
        <v>0.19295318414536303</v>
      </c>
      <c r="N71" s="108">
        <v>21441916</v>
      </c>
      <c r="O71" s="109">
        <v>6480090</v>
      </c>
      <c r="P71" s="110">
        <f t="shared" si="21"/>
        <v>27922006</v>
      </c>
      <c r="Q71" s="40">
        <f t="shared" si="22"/>
        <v>0.17038478400865248</v>
      </c>
      <c r="R71" s="108">
        <v>17624206</v>
      </c>
      <c r="S71" s="110">
        <v>5752980</v>
      </c>
      <c r="T71" s="110">
        <f t="shared" si="23"/>
        <v>23377186</v>
      </c>
      <c r="U71" s="40">
        <f t="shared" si="24"/>
        <v>0.09096879623506664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58503163</v>
      </c>
      <c r="AA71" s="81">
        <f t="shared" si="28"/>
        <v>24416458</v>
      </c>
      <c r="AB71" s="81">
        <f t="shared" si="29"/>
        <v>82919621</v>
      </c>
      <c r="AC71" s="40">
        <f t="shared" si="30"/>
        <v>0.3226692086309256</v>
      </c>
      <c r="AD71" s="80">
        <v>24154052</v>
      </c>
      <c r="AE71" s="81">
        <v>2950151</v>
      </c>
      <c r="AF71" s="81">
        <f t="shared" si="31"/>
        <v>27104203</v>
      </c>
      <c r="AG71" s="40">
        <f t="shared" si="32"/>
        <v>0.8369754585700829</v>
      </c>
      <c r="AH71" s="40">
        <f t="shared" si="33"/>
        <v>-0.1375069763165514</v>
      </c>
      <c r="AI71" s="12">
        <v>131121091</v>
      </c>
      <c r="AJ71" s="12">
        <v>135073792</v>
      </c>
      <c r="AK71" s="12">
        <v>113053449</v>
      </c>
      <c r="AL71" s="12"/>
    </row>
    <row r="72" spans="1:38" s="13" customFormat="1" ht="12.75">
      <c r="A72" s="29" t="s">
        <v>116</v>
      </c>
      <c r="B72" s="63" t="s">
        <v>366</v>
      </c>
      <c r="C72" s="39" t="s">
        <v>367</v>
      </c>
      <c r="D72" s="80">
        <v>794247131</v>
      </c>
      <c r="E72" s="81">
        <v>352455123</v>
      </c>
      <c r="F72" s="82">
        <f t="shared" si="17"/>
        <v>1146702254</v>
      </c>
      <c r="G72" s="80">
        <v>785522629</v>
      </c>
      <c r="H72" s="81">
        <v>321734166</v>
      </c>
      <c r="I72" s="82">
        <f t="shared" si="18"/>
        <v>1107256795</v>
      </c>
      <c r="J72" s="80">
        <v>177937146</v>
      </c>
      <c r="K72" s="94">
        <v>43494315</v>
      </c>
      <c r="L72" s="81">
        <f t="shared" si="19"/>
        <v>221431461</v>
      </c>
      <c r="M72" s="40">
        <f t="shared" si="20"/>
        <v>0.19310283923101104</v>
      </c>
      <c r="N72" s="108">
        <v>259046495</v>
      </c>
      <c r="O72" s="109">
        <v>95598461</v>
      </c>
      <c r="P72" s="110">
        <f t="shared" si="21"/>
        <v>354644956</v>
      </c>
      <c r="Q72" s="40">
        <f t="shared" si="22"/>
        <v>0.30927379340443856</v>
      </c>
      <c r="R72" s="108">
        <v>156690693</v>
      </c>
      <c r="S72" s="110">
        <v>71047679</v>
      </c>
      <c r="T72" s="110">
        <f t="shared" si="23"/>
        <v>227738372</v>
      </c>
      <c r="U72" s="40">
        <f t="shared" si="24"/>
        <v>0.20567800805412984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593674334</v>
      </c>
      <c r="AA72" s="81">
        <f t="shared" si="28"/>
        <v>210140455</v>
      </c>
      <c r="AB72" s="81">
        <f t="shared" si="29"/>
        <v>803814789</v>
      </c>
      <c r="AC72" s="40">
        <f t="shared" si="30"/>
        <v>0.7259515521871329</v>
      </c>
      <c r="AD72" s="80">
        <v>168020407</v>
      </c>
      <c r="AE72" s="81">
        <v>45286589</v>
      </c>
      <c r="AF72" s="81">
        <f t="shared" si="31"/>
        <v>213306996</v>
      </c>
      <c r="AG72" s="40">
        <f t="shared" si="32"/>
        <v>0.6207210510770306</v>
      </c>
      <c r="AH72" s="40">
        <f t="shared" si="33"/>
        <v>0.06765542748536957</v>
      </c>
      <c r="AI72" s="12">
        <v>856868539</v>
      </c>
      <c r="AJ72" s="12">
        <v>1047618517</v>
      </c>
      <c r="AK72" s="12">
        <v>650278867</v>
      </c>
      <c r="AL72" s="12"/>
    </row>
    <row r="73" spans="1:38" s="59" customFormat="1" ht="12.75">
      <c r="A73" s="64"/>
      <c r="B73" s="65" t="s">
        <v>368</v>
      </c>
      <c r="C73" s="32"/>
      <c r="D73" s="84">
        <f>SUM(D68:D72)</f>
        <v>2341330264</v>
      </c>
      <c r="E73" s="85">
        <f>SUM(E68:E72)</f>
        <v>1017877623</v>
      </c>
      <c r="F73" s="93">
        <f t="shared" si="17"/>
        <v>3359207887</v>
      </c>
      <c r="G73" s="84">
        <f>SUM(G68:G72)</f>
        <v>2376737487</v>
      </c>
      <c r="H73" s="85">
        <f>SUM(H68:H72)</f>
        <v>1055782900</v>
      </c>
      <c r="I73" s="93">
        <f t="shared" si="18"/>
        <v>3432520387</v>
      </c>
      <c r="J73" s="84">
        <f>SUM(J68:J72)</f>
        <v>545031087</v>
      </c>
      <c r="K73" s="95">
        <f>SUM(K68:K72)</f>
        <v>89182023</v>
      </c>
      <c r="L73" s="85">
        <f t="shared" si="19"/>
        <v>634213110</v>
      </c>
      <c r="M73" s="44">
        <f t="shared" si="20"/>
        <v>0.18879841061768737</v>
      </c>
      <c r="N73" s="114">
        <f>SUM(N68:N72)</f>
        <v>606993745</v>
      </c>
      <c r="O73" s="115">
        <f>SUM(O68:O72)</f>
        <v>209297746</v>
      </c>
      <c r="P73" s="116">
        <f t="shared" si="21"/>
        <v>816291491</v>
      </c>
      <c r="Q73" s="44">
        <f t="shared" si="22"/>
        <v>0.2430011831536284</v>
      </c>
      <c r="R73" s="114">
        <f>SUM(R68:R72)</f>
        <v>499656611</v>
      </c>
      <c r="S73" s="116">
        <f>SUM(S68:S72)</f>
        <v>114395602</v>
      </c>
      <c r="T73" s="116">
        <f t="shared" si="23"/>
        <v>614052213</v>
      </c>
      <c r="U73" s="44">
        <f t="shared" si="24"/>
        <v>0.17889251738332065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1651681443</v>
      </c>
      <c r="AA73" s="85">
        <f t="shared" si="28"/>
        <v>412875371</v>
      </c>
      <c r="AB73" s="85">
        <f t="shared" si="29"/>
        <v>2064556814</v>
      </c>
      <c r="AC73" s="44">
        <f t="shared" si="30"/>
        <v>0.6014696436528405</v>
      </c>
      <c r="AD73" s="84">
        <f>SUM(AD68:AD72)</f>
        <v>485956299</v>
      </c>
      <c r="AE73" s="85">
        <f>SUM(AE68:AE72)</f>
        <v>71050635</v>
      </c>
      <c r="AF73" s="85">
        <f t="shared" si="31"/>
        <v>557006934</v>
      </c>
      <c r="AG73" s="44">
        <f t="shared" si="32"/>
        <v>0.5991675525523722</v>
      </c>
      <c r="AH73" s="44">
        <f t="shared" si="33"/>
        <v>0.10241394768704981</v>
      </c>
      <c r="AI73" s="66">
        <f>SUM(AI68:AI72)</f>
        <v>2801638870</v>
      </c>
      <c r="AJ73" s="66">
        <f>SUM(AJ68:AJ72)</f>
        <v>2869537779</v>
      </c>
      <c r="AK73" s="66">
        <f>SUM(AK68:AK72)</f>
        <v>1719333928</v>
      </c>
      <c r="AL73" s="66"/>
    </row>
    <row r="74" spans="1:38" s="13" customFormat="1" ht="12.75">
      <c r="A74" s="29" t="s">
        <v>97</v>
      </c>
      <c r="B74" s="63" t="s">
        <v>369</v>
      </c>
      <c r="C74" s="39" t="s">
        <v>370</v>
      </c>
      <c r="D74" s="80">
        <v>131339800</v>
      </c>
      <c r="E74" s="81">
        <v>58529500</v>
      </c>
      <c r="F74" s="82">
        <f aca="true" t="shared" si="34" ref="F74:F81">$D74+$E74</f>
        <v>189869300</v>
      </c>
      <c r="G74" s="80">
        <v>97614000</v>
      </c>
      <c r="H74" s="81">
        <v>92262477</v>
      </c>
      <c r="I74" s="82">
        <f aca="true" t="shared" si="35" ref="I74:I81">$G74+$H74</f>
        <v>189876477</v>
      </c>
      <c r="J74" s="80">
        <v>37839968</v>
      </c>
      <c r="K74" s="94">
        <v>9625429</v>
      </c>
      <c r="L74" s="81">
        <f aca="true" t="shared" si="36" ref="L74:L81">$J74+$K74</f>
        <v>47465397</v>
      </c>
      <c r="M74" s="40">
        <f aca="true" t="shared" si="37" ref="M74:M81">IF($F74=0,0,$L74/$F74)</f>
        <v>0.24998984564645257</v>
      </c>
      <c r="N74" s="108">
        <v>26298487</v>
      </c>
      <c r="O74" s="109">
        <v>9407033</v>
      </c>
      <c r="P74" s="110">
        <f aca="true" t="shared" si="38" ref="P74:P81">$N74+$O74</f>
        <v>35705520</v>
      </c>
      <c r="Q74" s="40">
        <f aca="true" t="shared" si="39" ref="Q74:Q81">IF($F74=0,0,$P74/$F74)</f>
        <v>0.188053150245985</v>
      </c>
      <c r="R74" s="108">
        <v>24290257</v>
      </c>
      <c r="S74" s="110">
        <v>16430066</v>
      </c>
      <c r="T74" s="110">
        <f aca="true" t="shared" si="40" ref="T74:T81">$R74+$S74</f>
        <v>40720323</v>
      </c>
      <c r="U74" s="40">
        <f aca="true" t="shared" si="41" ref="U74:U81">IF($I74=0,0,$T74/$I74)</f>
        <v>0.21445691242733558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$J74+$N74+$R74</f>
        <v>88428712</v>
      </c>
      <c r="AA74" s="81">
        <f aca="true" t="shared" si="45" ref="AA74:AA81">$K74+$O74+$S74</f>
        <v>35462528</v>
      </c>
      <c r="AB74" s="81">
        <f aca="true" t="shared" si="46" ref="AB74:AB81">$Z74+$AA74</f>
        <v>123891240</v>
      </c>
      <c r="AC74" s="40">
        <f aca="true" t="shared" si="47" ref="AC74:AC81">IF($I74=0,0,$AB74/$I74)</f>
        <v>0.6524833510577511</v>
      </c>
      <c r="AD74" s="80">
        <v>15489693</v>
      </c>
      <c r="AE74" s="81">
        <v>6475083</v>
      </c>
      <c r="AF74" s="81">
        <f aca="true" t="shared" si="48" ref="AF74:AF81">$AD74+$AE74</f>
        <v>21964776</v>
      </c>
      <c r="AG74" s="40">
        <f aca="true" t="shared" si="49" ref="AG74:AG81">IF($AJ74=0,0,$AK74/$AJ74)</f>
        <v>0.45540589074861787</v>
      </c>
      <c r="AH74" s="40">
        <f aca="true" t="shared" si="50" ref="AH74:AH81">IF($AF74=0,0,(($T74/$AF74)-1))</f>
        <v>0.8538920223907587</v>
      </c>
      <c r="AI74" s="12">
        <v>170307723</v>
      </c>
      <c r="AJ74" s="12">
        <v>198911900</v>
      </c>
      <c r="AK74" s="12">
        <v>90585651</v>
      </c>
      <c r="AL74" s="12"/>
    </row>
    <row r="75" spans="1:38" s="13" customFormat="1" ht="12.75">
      <c r="A75" s="29" t="s">
        <v>97</v>
      </c>
      <c r="B75" s="63" t="s">
        <v>371</v>
      </c>
      <c r="C75" s="39" t="s">
        <v>372</v>
      </c>
      <c r="D75" s="80">
        <v>44638257</v>
      </c>
      <c r="E75" s="81">
        <v>9701000</v>
      </c>
      <c r="F75" s="82">
        <f t="shared" si="34"/>
        <v>54339257</v>
      </c>
      <c r="G75" s="80">
        <v>51320615</v>
      </c>
      <c r="H75" s="81">
        <v>9701000</v>
      </c>
      <c r="I75" s="82">
        <f t="shared" si="35"/>
        <v>61021615</v>
      </c>
      <c r="J75" s="80">
        <v>12920150</v>
      </c>
      <c r="K75" s="94">
        <v>291415</v>
      </c>
      <c r="L75" s="81">
        <f t="shared" si="36"/>
        <v>13211565</v>
      </c>
      <c r="M75" s="40">
        <f t="shared" si="37"/>
        <v>0.243131130777147</v>
      </c>
      <c r="N75" s="108">
        <v>8027043</v>
      </c>
      <c r="O75" s="109">
        <v>175133</v>
      </c>
      <c r="P75" s="110">
        <f t="shared" si="38"/>
        <v>8202176</v>
      </c>
      <c r="Q75" s="40">
        <f t="shared" si="39"/>
        <v>0.15094383789605367</v>
      </c>
      <c r="R75" s="108">
        <v>22803637</v>
      </c>
      <c r="S75" s="110">
        <v>2327684</v>
      </c>
      <c r="T75" s="110">
        <f t="shared" si="40"/>
        <v>25131321</v>
      </c>
      <c r="U75" s="40">
        <f t="shared" si="41"/>
        <v>0.4118429346715914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43750830</v>
      </c>
      <c r="AA75" s="81">
        <f t="shared" si="45"/>
        <v>2794232</v>
      </c>
      <c r="AB75" s="81">
        <f t="shared" si="46"/>
        <v>46545062</v>
      </c>
      <c r="AC75" s="40">
        <f t="shared" si="47"/>
        <v>0.7627635224010377</v>
      </c>
      <c r="AD75" s="80">
        <v>8228641</v>
      </c>
      <c r="AE75" s="81">
        <v>1077417</v>
      </c>
      <c r="AF75" s="81">
        <f t="shared" si="48"/>
        <v>9306058</v>
      </c>
      <c r="AG75" s="40">
        <f t="shared" si="49"/>
        <v>0.5731389425216271</v>
      </c>
      <c r="AH75" s="40">
        <f t="shared" si="50"/>
        <v>1.7005334589575951</v>
      </c>
      <c r="AI75" s="12">
        <v>55084013</v>
      </c>
      <c r="AJ75" s="12">
        <v>45637548</v>
      </c>
      <c r="AK75" s="12">
        <v>26156656</v>
      </c>
      <c r="AL75" s="12"/>
    </row>
    <row r="76" spans="1:38" s="13" customFormat="1" ht="12.75">
      <c r="A76" s="29" t="s">
        <v>97</v>
      </c>
      <c r="B76" s="63" t="s">
        <v>373</v>
      </c>
      <c r="C76" s="39" t="s">
        <v>374</v>
      </c>
      <c r="D76" s="80">
        <v>371814000</v>
      </c>
      <c r="E76" s="81">
        <v>106300000</v>
      </c>
      <c r="F76" s="82">
        <f t="shared" si="34"/>
        <v>478114000</v>
      </c>
      <c r="G76" s="80">
        <v>244253832</v>
      </c>
      <c r="H76" s="81">
        <v>60136000</v>
      </c>
      <c r="I76" s="82">
        <f t="shared" si="35"/>
        <v>304389832</v>
      </c>
      <c r="J76" s="80">
        <v>113953607</v>
      </c>
      <c r="K76" s="94">
        <v>8385983</v>
      </c>
      <c r="L76" s="81">
        <f t="shared" si="36"/>
        <v>122339590</v>
      </c>
      <c r="M76" s="40">
        <f t="shared" si="37"/>
        <v>0.2558795391893983</v>
      </c>
      <c r="N76" s="108">
        <v>43622311</v>
      </c>
      <c r="O76" s="109">
        <v>3574591</v>
      </c>
      <c r="P76" s="110">
        <f t="shared" si="38"/>
        <v>47196902</v>
      </c>
      <c r="Q76" s="40">
        <f t="shared" si="39"/>
        <v>0.09871474585559092</v>
      </c>
      <c r="R76" s="108">
        <v>55231947</v>
      </c>
      <c r="S76" s="110">
        <v>8449834</v>
      </c>
      <c r="T76" s="110">
        <f t="shared" si="40"/>
        <v>63681781</v>
      </c>
      <c r="U76" s="40">
        <f t="shared" si="41"/>
        <v>0.20921126235254797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212807865</v>
      </c>
      <c r="AA76" s="81">
        <f t="shared" si="45"/>
        <v>20410408</v>
      </c>
      <c r="AB76" s="81">
        <f t="shared" si="46"/>
        <v>233218273</v>
      </c>
      <c r="AC76" s="40">
        <f t="shared" si="47"/>
        <v>0.766182863164759</v>
      </c>
      <c r="AD76" s="80">
        <v>53094624</v>
      </c>
      <c r="AE76" s="81">
        <v>18723409</v>
      </c>
      <c r="AF76" s="81">
        <f t="shared" si="48"/>
        <v>71818033</v>
      </c>
      <c r="AG76" s="40">
        <f t="shared" si="49"/>
        <v>0.6516059640034109</v>
      </c>
      <c r="AH76" s="40">
        <f t="shared" si="50"/>
        <v>-0.11328981956384132</v>
      </c>
      <c r="AI76" s="12">
        <v>336597114</v>
      </c>
      <c r="AJ76" s="12">
        <v>393297763</v>
      </c>
      <c r="AK76" s="12">
        <v>256275168</v>
      </c>
      <c r="AL76" s="12"/>
    </row>
    <row r="77" spans="1:38" s="13" customFormat="1" ht="12.75">
      <c r="A77" s="29" t="s">
        <v>97</v>
      </c>
      <c r="B77" s="63" t="s">
        <v>375</v>
      </c>
      <c r="C77" s="39" t="s">
        <v>376</v>
      </c>
      <c r="D77" s="80">
        <v>120417867</v>
      </c>
      <c r="E77" s="81">
        <v>38608139</v>
      </c>
      <c r="F77" s="82">
        <f t="shared" si="34"/>
        <v>159026006</v>
      </c>
      <c r="G77" s="80">
        <v>120171914</v>
      </c>
      <c r="H77" s="81">
        <v>31663971</v>
      </c>
      <c r="I77" s="82">
        <f t="shared" si="35"/>
        <v>151835885</v>
      </c>
      <c r="J77" s="80">
        <v>28619104</v>
      </c>
      <c r="K77" s="94">
        <v>5156933</v>
      </c>
      <c r="L77" s="81">
        <f t="shared" si="36"/>
        <v>33776037</v>
      </c>
      <c r="M77" s="40">
        <f t="shared" si="37"/>
        <v>0.2123931666874662</v>
      </c>
      <c r="N77" s="108">
        <v>24354028</v>
      </c>
      <c r="O77" s="109">
        <v>7417825</v>
      </c>
      <c r="P77" s="110">
        <f t="shared" si="38"/>
        <v>31771853</v>
      </c>
      <c r="Q77" s="40">
        <f t="shared" si="39"/>
        <v>0.19979029719202027</v>
      </c>
      <c r="R77" s="108">
        <v>28783524</v>
      </c>
      <c r="S77" s="110">
        <v>9755628</v>
      </c>
      <c r="T77" s="110">
        <f t="shared" si="40"/>
        <v>38539152</v>
      </c>
      <c r="U77" s="40">
        <f t="shared" si="41"/>
        <v>0.25382110427979526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81756656</v>
      </c>
      <c r="AA77" s="81">
        <f t="shared" si="45"/>
        <v>22330386</v>
      </c>
      <c r="AB77" s="81">
        <f t="shared" si="46"/>
        <v>104087042</v>
      </c>
      <c r="AC77" s="40">
        <f t="shared" si="47"/>
        <v>0.6855233333016105</v>
      </c>
      <c r="AD77" s="80">
        <v>16630158</v>
      </c>
      <c r="AE77" s="81">
        <v>3841938</v>
      </c>
      <c r="AF77" s="81">
        <f t="shared" si="48"/>
        <v>20472096</v>
      </c>
      <c r="AG77" s="40">
        <f t="shared" si="49"/>
        <v>0.6401522605076783</v>
      </c>
      <c r="AH77" s="40">
        <f t="shared" si="50"/>
        <v>0.882521066724189</v>
      </c>
      <c r="AI77" s="12">
        <v>140172353</v>
      </c>
      <c r="AJ77" s="12">
        <v>124162728</v>
      </c>
      <c r="AK77" s="12">
        <v>79483051</v>
      </c>
      <c r="AL77" s="12"/>
    </row>
    <row r="78" spans="1:38" s="13" customFormat="1" ht="12.75">
      <c r="A78" s="29" t="s">
        <v>97</v>
      </c>
      <c r="B78" s="63" t="s">
        <v>377</v>
      </c>
      <c r="C78" s="39" t="s">
        <v>378</v>
      </c>
      <c r="D78" s="80">
        <v>130194280</v>
      </c>
      <c r="E78" s="81">
        <v>107639000</v>
      </c>
      <c r="F78" s="82">
        <f t="shared" si="34"/>
        <v>237833280</v>
      </c>
      <c r="G78" s="80">
        <v>132380912</v>
      </c>
      <c r="H78" s="81">
        <v>88770108</v>
      </c>
      <c r="I78" s="82">
        <f t="shared" si="35"/>
        <v>221151020</v>
      </c>
      <c r="J78" s="80">
        <v>82240878</v>
      </c>
      <c r="K78" s="94">
        <v>23837938</v>
      </c>
      <c r="L78" s="81">
        <f t="shared" si="36"/>
        <v>106078816</v>
      </c>
      <c r="M78" s="40">
        <f t="shared" si="37"/>
        <v>0.44602175103501074</v>
      </c>
      <c r="N78" s="108">
        <v>85310865</v>
      </c>
      <c r="O78" s="109">
        <v>28405908</v>
      </c>
      <c r="P78" s="110">
        <f t="shared" si="38"/>
        <v>113716773</v>
      </c>
      <c r="Q78" s="40">
        <f t="shared" si="39"/>
        <v>0.4781365038568194</v>
      </c>
      <c r="R78" s="108">
        <v>43669625</v>
      </c>
      <c r="S78" s="110">
        <v>14262262</v>
      </c>
      <c r="T78" s="110">
        <f t="shared" si="40"/>
        <v>57931887</v>
      </c>
      <c r="U78" s="40">
        <f t="shared" si="41"/>
        <v>0.2619562279206309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211221368</v>
      </c>
      <c r="AA78" s="81">
        <f t="shared" si="45"/>
        <v>66506108</v>
      </c>
      <c r="AB78" s="81">
        <f t="shared" si="46"/>
        <v>277727476</v>
      </c>
      <c r="AC78" s="40">
        <f t="shared" si="47"/>
        <v>1.2558272442062441</v>
      </c>
      <c r="AD78" s="80">
        <v>33915359</v>
      </c>
      <c r="AE78" s="81">
        <v>16977492</v>
      </c>
      <c r="AF78" s="81">
        <f t="shared" si="48"/>
        <v>50892851</v>
      </c>
      <c r="AG78" s="40">
        <f t="shared" si="49"/>
        <v>0.5402139125296636</v>
      </c>
      <c r="AH78" s="40">
        <f t="shared" si="50"/>
        <v>0.13831089950138575</v>
      </c>
      <c r="AI78" s="12">
        <v>228033237</v>
      </c>
      <c r="AJ78" s="12">
        <v>286528611</v>
      </c>
      <c r="AK78" s="12">
        <v>154786742</v>
      </c>
      <c r="AL78" s="12"/>
    </row>
    <row r="79" spans="1:38" s="13" customFormat="1" ht="12.75">
      <c r="A79" s="29" t="s">
        <v>116</v>
      </c>
      <c r="B79" s="63" t="s">
        <v>379</v>
      </c>
      <c r="C79" s="39" t="s">
        <v>380</v>
      </c>
      <c r="D79" s="80">
        <v>476297262</v>
      </c>
      <c r="E79" s="81">
        <v>227233640</v>
      </c>
      <c r="F79" s="82">
        <f t="shared" si="34"/>
        <v>703530902</v>
      </c>
      <c r="G79" s="80">
        <v>531679936</v>
      </c>
      <c r="H79" s="81">
        <v>210969127</v>
      </c>
      <c r="I79" s="82">
        <f t="shared" si="35"/>
        <v>742649063</v>
      </c>
      <c r="J79" s="80">
        <v>151912049</v>
      </c>
      <c r="K79" s="94">
        <v>50763855</v>
      </c>
      <c r="L79" s="81">
        <f t="shared" si="36"/>
        <v>202675904</v>
      </c>
      <c r="M79" s="40">
        <f t="shared" si="37"/>
        <v>0.2880838687026146</v>
      </c>
      <c r="N79" s="108">
        <v>237930901</v>
      </c>
      <c r="O79" s="109">
        <v>66989819</v>
      </c>
      <c r="P79" s="110">
        <f t="shared" si="38"/>
        <v>304920720</v>
      </c>
      <c r="Q79" s="40">
        <f t="shared" si="39"/>
        <v>0.43341482105927454</v>
      </c>
      <c r="R79" s="108">
        <v>73469758</v>
      </c>
      <c r="S79" s="110">
        <v>50454898</v>
      </c>
      <c r="T79" s="110">
        <f t="shared" si="40"/>
        <v>123924656</v>
      </c>
      <c r="U79" s="40">
        <f t="shared" si="41"/>
        <v>0.16686839339619552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463312708</v>
      </c>
      <c r="AA79" s="81">
        <f t="shared" si="45"/>
        <v>168208572</v>
      </c>
      <c r="AB79" s="81">
        <f t="shared" si="46"/>
        <v>631521280</v>
      </c>
      <c r="AC79" s="40">
        <f t="shared" si="47"/>
        <v>0.8503629930520763</v>
      </c>
      <c r="AD79" s="80">
        <v>73547763</v>
      </c>
      <c r="AE79" s="81">
        <v>24762581</v>
      </c>
      <c r="AF79" s="81">
        <f t="shared" si="48"/>
        <v>98310344</v>
      </c>
      <c r="AG79" s="40">
        <f t="shared" si="49"/>
        <v>0.611062489874025</v>
      </c>
      <c r="AH79" s="40">
        <f t="shared" si="50"/>
        <v>0.26054544168821137</v>
      </c>
      <c r="AI79" s="12">
        <v>669799043</v>
      </c>
      <c r="AJ79" s="12">
        <v>667053049</v>
      </c>
      <c r="AK79" s="12">
        <v>407611097</v>
      </c>
      <c r="AL79" s="12"/>
    </row>
    <row r="80" spans="1:38" s="59" customFormat="1" ht="12.75">
      <c r="A80" s="64"/>
      <c r="B80" s="65" t="s">
        <v>381</v>
      </c>
      <c r="C80" s="32"/>
      <c r="D80" s="84">
        <f>SUM(D74:D79)</f>
        <v>1274701466</v>
      </c>
      <c r="E80" s="85">
        <f>SUM(E74:E79)</f>
        <v>548011279</v>
      </c>
      <c r="F80" s="86">
        <f t="shared" si="34"/>
        <v>1822712745</v>
      </c>
      <c r="G80" s="84">
        <f>SUM(G74:G79)</f>
        <v>1177421209</v>
      </c>
      <c r="H80" s="85">
        <f>SUM(H74:H79)</f>
        <v>493502683</v>
      </c>
      <c r="I80" s="93">
        <f t="shared" si="35"/>
        <v>1670923892</v>
      </c>
      <c r="J80" s="84">
        <f>SUM(J74:J79)</f>
        <v>427485756</v>
      </c>
      <c r="K80" s="95">
        <f>SUM(K74:K79)</f>
        <v>98061553</v>
      </c>
      <c r="L80" s="85">
        <f t="shared" si="36"/>
        <v>525547309</v>
      </c>
      <c r="M80" s="44">
        <f t="shared" si="37"/>
        <v>0.28833249256728055</v>
      </c>
      <c r="N80" s="114">
        <f>SUM(N74:N79)</f>
        <v>425543635</v>
      </c>
      <c r="O80" s="115">
        <f>SUM(O74:O79)</f>
        <v>115970309</v>
      </c>
      <c r="P80" s="116">
        <f t="shared" si="38"/>
        <v>541513944</v>
      </c>
      <c r="Q80" s="44">
        <f t="shared" si="39"/>
        <v>0.29709231226119504</v>
      </c>
      <c r="R80" s="114">
        <f>SUM(R74:R79)</f>
        <v>248248748</v>
      </c>
      <c r="S80" s="116">
        <f>SUM(S74:S79)</f>
        <v>101680372</v>
      </c>
      <c r="T80" s="116">
        <f t="shared" si="40"/>
        <v>349929120</v>
      </c>
      <c r="U80" s="44">
        <f t="shared" si="41"/>
        <v>0.20942253664297955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1101278139</v>
      </c>
      <c r="AA80" s="85">
        <f t="shared" si="45"/>
        <v>315712234</v>
      </c>
      <c r="AB80" s="85">
        <f t="shared" si="46"/>
        <v>1416990373</v>
      </c>
      <c r="AC80" s="44">
        <f t="shared" si="47"/>
        <v>0.8480280758353056</v>
      </c>
      <c r="AD80" s="84">
        <f>SUM(AD74:AD79)</f>
        <v>200906238</v>
      </c>
      <c r="AE80" s="85">
        <f>SUM(AE74:AE79)</f>
        <v>71857920</v>
      </c>
      <c r="AF80" s="85">
        <f t="shared" si="48"/>
        <v>272764158</v>
      </c>
      <c r="AG80" s="44">
        <f t="shared" si="49"/>
        <v>0.5915734056937405</v>
      </c>
      <c r="AH80" s="44">
        <f t="shared" si="50"/>
        <v>0.28289993291567295</v>
      </c>
      <c r="AI80" s="66">
        <f>SUM(AI74:AI79)</f>
        <v>1599993483</v>
      </c>
      <c r="AJ80" s="66">
        <f>SUM(AJ74:AJ79)</f>
        <v>1715591599</v>
      </c>
      <c r="AK80" s="66">
        <f>SUM(AK74:AK79)</f>
        <v>1014898365</v>
      </c>
      <c r="AL80" s="66"/>
    </row>
    <row r="81" spans="1:38" s="59" customFormat="1" ht="12.75">
      <c r="A81" s="64"/>
      <c r="B81" s="65" t="s">
        <v>382</v>
      </c>
      <c r="C81" s="32"/>
      <c r="D81" s="84">
        <f>SUM(D9,D11:D17,D19:D26,D28:D33,D35:D39,D41:D44,D46:D51,D53:D58,D60:D66,D68:D72,D74:D79)</f>
        <v>50389862824</v>
      </c>
      <c r="E81" s="85">
        <f>SUM(E9,E11:E17,E19:E26,E28:E33,E35:E39,E41:E44,E46:E51,E53:E58,E60:E66,E68:E72,E74:E79)</f>
        <v>11886116657</v>
      </c>
      <c r="F81" s="86">
        <f t="shared" si="34"/>
        <v>62275979481</v>
      </c>
      <c r="G81" s="84">
        <f>SUM(G9,G11:G17,G19:G26,G28:G33,G35:G39,G41:G44,G46:G51,G53:G58,G60:G66,G68:G72,G74:G79)</f>
        <v>50897803069</v>
      </c>
      <c r="H81" s="85">
        <f>SUM(H9,H11:H17,H19:H26,H28:H33,H35:H39,H41:H44,H46:H51,H53:H58,H60:H66,H68:H72,H74:H79)</f>
        <v>12502982942</v>
      </c>
      <c r="I81" s="93">
        <f t="shared" si="35"/>
        <v>63400786011</v>
      </c>
      <c r="J81" s="84">
        <f>SUM(J9,J11:J17,J19:J26,J28:J33,J35:J39,J41:J44,J46:J51,J53:J58,J60:J66,J68:J72,J74:J79)</f>
        <v>13500440562</v>
      </c>
      <c r="K81" s="95">
        <f>SUM(K9,K11:K17,K19:K26,K28:K33,K35:K39,K41:K44,K46:K51,K53:K58,K60:K66,K68:K72,K74:K79)</f>
        <v>1701002120</v>
      </c>
      <c r="L81" s="85">
        <f t="shared" si="36"/>
        <v>15201442682</v>
      </c>
      <c r="M81" s="44">
        <f t="shared" si="37"/>
        <v>0.2440980103193377</v>
      </c>
      <c r="N81" s="114">
        <f>SUM(N9,N11:N17,N19:N26,N28:N33,N35:N39,N41:N44,N46:N51,N53:N58,N60:N66,N68:N72,N74:N79)</f>
        <v>12875215581</v>
      </c>
      <c r="O81" s="115">
        <f>SUM(O9,O11:O17,O19:O26,O28:O33,O35:O39,O41:O44,O46:O51,O53:O58,O60:O66,O68:O72,O74:O79)</f>
        <v>2533192153</v>
      </c>
      <c r="P81" s="116">
        <f t="shared" si="38"/>
        <v>15408407734</v>
      </c>
      <c r="Q81" s="44">
        <f t="shared" si="39"/>
        <v>0.24742136313891308</v>
      </c>
      <c r="R81" s="114">
        <f>SUM(R9,R11:R17,R19:R26,R28:R33,R35:R39,R41:R44,R46:R51,R53:R58,R60:R66,R68:R72,R74:R79)</f>
        <v>11817767119</v>
      </c>
      <c r="S81" s="116">
        <f>SUM(S9,S11:S17,S19:S26,S28:S33,S35:S39,S41:S44,S46:S51,S53:S58,S60:S66,S68:S72,S74:S79)</f>
        <v>2164224555</v>
      </c>
      <c r="T81" s="116">
        <f t="shared" si="40"/>
        <v>13981991674</v>
      </c>
      <c r="U81" s="44">
        <f t="shared" si="41"/>
        <v>0.22053341218157976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38193423262</v>
      </c>
      <c r="AA81" s="85">
        <f t="shared" si="45"/>
        <v>6398418828</v>
      </c>
      <c r="AB81" s="85">
        <f t="shared" si="46"/>
        <v>44591842090</v>
      </c>
      <c r="AC81" s="44">
        <f t="shared" si="47"/>
        <v>0.7033326382146641</v>
      </c>
      <c r="AD81" s="84">
        <f>SUM(AD9,AD11:AD17,AD19:AD26,AD28:AD33,AD35:AD39,AD41:AD44,AD46:AD51,AD53:AD58,AD60:AD66,AD68:AD72,AD74:AD79)</f>
        <v>10814849605</v>
      </c>
      <c r="AE81" s="85">
        <f>SUM(AE9,AE11:AE17,AE19:AE26,AE28:AE33,AE35:AE39,AE41:AE44,AE46:AE51,AE53:AE58,AE60:AE66,AE68:AE72,AE74:AE79)</f>
        <v>1570238919</v>
      </c>
      <c r="AF81" s="85">
        <f t="shared" si="48"/>
        <v>12385088524</v>
      </c>
      <c r="AG81" s="44">
        <f t="shared" si="49"/>
        <v>0.6997638681077142</v>
      </c>
      <c r="AH81" s="44">
        <f t="shared" si="50"/>
        <v>0.1289375644675852</v>
      </c>
      <c r="AI81" s="66">
        <f>SUM(AI9,AI11:AI17,AI19:AI26,AI28:AI33,AI35:AI39,AI41:AI44,AI46:AI51,AI53:AI58,AI60:AI66,AI68:AI72,AI74:AI79)</f>
        <v>57028501092</v>
      </c>
      <c r="AJ81" s="66">
        <f>SUM(AJ9,AJ11:AJ17,AJ19:AJ26,AJ28:AJ33,AJ35:AJ39,AJ41:AJ44,AJ46:AJ51,AJ53:AJ58,AJ60:AJ66,AJ68:AJ72,AJ74:AJ79)</f>
        <v>55537245194</v>
      </c>
      <c r="AK81" s="66">
        <f>SUM(AK9,AK11:AK17,AK19:AK26,AK28:AK33,AK35:AK39,AK41:AK44,AK46:AK51,AK53:AK58,AK60:AK66,AK68:AK72,AK74:AK79)</f>
        <v>38862957521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383</v>
      </c>
      <c r="C9" s="39" t="s">
        <v>384</v>
      </c>
      <c r="D9" s="80">
        <v>258450247</v>
      </c>
      <c r="E9" s="81">
        <v>90333211</v>
      </c>
      <c r="F9" s="82">
        <f>$D9+$E9</f>
        <v>348783458</v>
      </c>
      <c r="G9" s="80">
        <v>282865956</v>
      </c>
      <c r="H9" s="81">
        <v>90333211</v>
      </c>
      <c r="I9" s="83">
        <f>$G9+$H9</f>
        <v>373199167</v>
      </c>
      <c r="J9" s="80">
        <v>94755872</v>
      </c>
      <c r="K9" s="81">
        <v>16732664</v>
      </c>
      <c r="L9" s="81">
        <f>$J9+$K9</f>
        <v>111488536</v>
      </c>
      <c r="M9" s="40">
        <f>IF($F9=0,0,$L9/$F9)</f>
        <v>0.31964972375496087</v>
      </c>
      <c r="N9" s="108">
        <v>88358923</v>
      </c>
      <c r="O9" s="109">
        <v>23911095</v>
      </c>
      <c r="P9" s="110">
        <f>$N9+$O9</f>
        <v>112270018</v>
      </c>
      <c r="Q9" s="40">
        <f>IF($F9=0,0,$P9/$F9)</f>
        <v>0.32189031740146345</v>
      </c>
      <c r="R9" s="108">
        <v>71895958</v>
      </c>
      <c r="S9" s="110">
        <v>10858128</v>
      </c>
      <c r="T9" s="110">
        <f>$R9+$S9</f>
        <v>82754086</v>
      </c>
      <c r="U9" s="40">
        <f>IF($I9=0,0,$T9/$I9)</f>
        <v>0.22174241884092952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255010753</v>
      </c>
      <c r="AA9" s="81">
        <f>$K9+$O9+$S9</f>
        <v>51501887</v>
      </c>
      <c r="AB9" s="81">
        <f>$Z9+$AA9</f>
        <v>306512640</v>
      </c>
      <c r="AC9" s="40">
        <f>IF($I9=0,0,$AB9/$I9)</f>
        <v>0.8213111579640798</v>
      </c>
      <c r="AD9" s="80">
        <v>69438750</v>
      </c>
      <c r="AE9" s="81">
        <v>10446187</v>
      </c>
      <c r="AF9" s="81">
        <f>$AD9+$AE9</f>
        <v>79884937</v>
      </c>
      <c r="AG9" s="40">
        <f>IF($AJ9=0,0,$AK9/$AJ9)</f>
        <v>0.7744099072118582</v>
      </c>
      <c r="AH9" s="40">
        <f>IF($AF9=0,0,(($T9/$AF9)-1))</f>
        <v>0.035916020062706</v>
      </c>
      <c r="AI9" s="12">
        <v>292871931</v>
      </c>
      <c r="AJ9" s="12">
        <v>296131267</v>
      </c>
      <c r="AK9" s="12">
        <v>229326987</v>
      </c>
      <c r="AL9" s="12"/>
    </row>
    <row r="10" spans="1:38" s="13" customFormat="1" ht="12.75">
      <c r="A10" s="29" t="s">
        <v>97</v>
      </c>
      <c r="B10" s="63" t="s">
        <v>385</v>
      </c>
      <c r="C10" s="39" t="s">
        <v>386</v>
      </c>
      <c r="D10" s="80">
        <v>316361013</v>
      </c>
      <c r="E10" s="81">
        <v>165783000</v>
      </c>
      <c r="F10" s="83">
        <f aca="true" t="shared" si="0" ref="F10:F44">$D10+$E10</f>
        <v>482144013</v>
      </c>
      <c r="G10" s="80">
        <v>328902122</v>
      </c>
      <c r="H10" s="81">
        <v>177780921</v>
      </c>
      <c r="I10" s="83">
        <f aca="true" t="shared" si="1" ref="I10:I44">$G10+$H10</f>
        <v>506683043</v>
      </c>
      <c r="J10" s="80">
        <v>74317037</v>
      </c>
      <c r="K10" s="81">
        <v>11616773</v>
      </c>
      <c r="L10" s="81">
        <f aca="true" t="shared" si="2" ref="L10:L44">$J10+$K10</f>
        <v>85933810</v>
      </c>
      <c r="M10" s="40">
        <f aca="true" t="shared" si="3" ref="M10:M44">IF($F10=0,0,$L10/$F10)</f>
        <v>0.17823266012431022</v>
      </c>
      <c r="N10" s="108">
        <v>23134754</v>
      </c>
      <c r="O10" s="109">
        <v>16573062</v>
      </c>
      <c r="P10" s="110">
        <f aca="true" t="shared" si="4" ref="P10:P44">$N10+$O10</f>
        <v>39707816</v>
      </c>
      <c r="Q10" s="40">
        <f aca="true" t="shared" si="5" ref="Q10:Q44">IF($F10=0,0,$P10/$F10)</f>
        <v>0.08235675426711148</v>
      </c>
      <c r="R10" s="108">
        <v>20489825</v>
      </c>
      <c r="S10" s="110">
        <v>11677733</v>
      </c>
      <c r="T10" s="110">
        <f aca="true" t="shared" si="6" ref="T10:T44">$R10+$S10</f>
        <v>32167558</v>
      </c>
      <c r="U10" s="40">
        <f aca="true" t="shared" si="7" ref="U10:U44">IF($I10=0,0,$T10/$I10)</f>
        <v>0.06348654932191998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$J10+$N10+$R10</f>
        <v>117941616</v>
      </c>
      <c r="AA10" s="81">
        <f aca="true" t="shared" si="11" ref="AA10:AA44">$K10+$O10+$S10</f>
        <v>39867568</v>
      </c>
      <c r="AB10" s="81">
        <f aca="true" t="shared" si="12" ref="AB10:AB44">$Z10+$AA10</f>
        <v>157809184</v>
      </c>
      <c r="AC10" s="40">
        <f aca="true" t="shared" si="13" ref="AC10:AC44">IF($I10=0,0,$AB10/$I10)</f>
        <v>0.3114554279646576</v>
      </c>
      <c r="AD10" s="80">
        <v>47456365</v>
      </c>
      <c r="AE10" s="81">
        <v>14242921</v>
      </c>
      <c r="AF10" s="81">
        <f aca="true" t="shared" si="14" ref="AF10:AF44">$AD10+$AE10</f>
        <v>61699286</v>
      </c>
      <c r="AG10" s="40">
        <f aca="true" t="shared" si="15" ref="AG10:AG44">IF($AJ10=0,0,$AK10/$AJ10)</f>
        <v>0.6845293476913895</v>
      </c>
      <c r="AH10" s="40">
        <f aca="true" t="shared" si="16" ref="AH10:AH44">IF($AF10=0,0,(($T10/$AF10)-1))</f>
        <v>-0.47863970419365953</v>
      </c>
      <c r="AI10" s="12">
        <v>338884787</v>
      </c>
      <c r="AJ10" s="12">
        <v>350503805</v>
      </c>
      <c r="AK10" s="12">
        <v>239930141</v>
      </c>
      <c r="AL10" s="12"/>
    </row>
    <row r="11" spans="1:38" s="13" customFormat="1" ht="12.75">
      <c r="A11" s="29" t="s">
        <v>97</v>
      </c>
      <c r="B11" s="63" t="s">
        <v>387</v>
      </c>
      <c r="C11" s="39" t="s">
        <v>388</v>
      </c>
      <c r="D11" s="80">
        <v>851061462</v>
      </c>
      <c r="E11" s="81">
        <v>165629847</v>
      </c>
      <c r="F11" s="82">
        <f t="shared" si="0"/>
        <v>1016691309</v>
      </c>
      <c r="G11" s="80">
        <v>910159076</v>
      </c>
      <c r="H11" s="81">
        <v>212458601</v>
      </c>
      <c r="I11" s="83">
        <f t="shared" si="1"/>
        <v>1122617677</v>
      </c>
      <c r="J11" s="80">
        <v>265760148</v>
      </c>
      <c r="K11" s="81">
        <v>18211342</v>
      </c>
      <c r="L11" s="81">
        <f t="shared" si="2"/>
        <v>283971490</v>
      </c>
      <c r="M11" s="40">
        <f t="shared" si="3"/>
        <v>0.2793094496689555</v>
      </c>
      <c r="N11" s="108">
        <v>216070840</v>
      </c>
      <c r="O11" s="109">
        <v>24730789</v>
      </c>
      <c r="P11" s="110">
        <f t="shared" si="4"/>
        <v>240801629</v>
      </c>
      <c r="Q11" s="40">
        <f t="shared" si="5"/>
        <v>0.2368483204964625</v>
      </c>
      <c r="R11" s="108">
        <v>222759091</v>
      </c>
      <c r="S11" s="110">
        <v>19957799</v>
      </c>
      <c r="T11" s="110">
        <f t="shared" si="6"/>
        <v>242716890</v>
      </c>
      <c r="U11" s="40">
        <f t="shared" si="7"/>
        <v>0.2162061893133721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704590079</v>
      </c>
      <c r="AA11" s="81">
        <f t="shared" si="11"/>
        <v>62899930</v>
      </c>
      <c r="AB11" s="81">
        <f t="shared" si="12"/>
        <v>767490009</v>
      </c>
      <c r="AC11" s="40">
        <f t="shared" si="13"/>
        <v>0.6836610760049523</v>
      </c>
      <c r="AD11" s="80">
        <v>138194174</v>
      </c>
      <c r="AE11" s="81">
        <v>11761227</v>
      </c>
      <c r="AF11" s="81">
        <f t="shared" si="14"/>
        <v>149955401</v>
      </c>
      <c r="AG11" s="40">
        <f t="shared" si="15"/>
        <v>0.7030690191391787</v>
      </c>
      <c r="AH11" s="40">
        <f t="shared" si="16"/>
        <v>0.6185938511144391</v>
      </c>
      <c r="AI11" s="12">
        <v>875867217</v>
      </c>
      <c r="AJ11" s="12">
        <v>877877321</v>
      </c>
      <c r="AK11" s="12">
        <v>617208347</v>
      </c>
      <c r="AL11" s="12"/>
    </row>
    <row r="12" spans="1:38" s="13" customFormat="1" ht="12.75">
      <c r="A12" s="29" t="s">
        <v>97</v>
      </c>
      <c r="B12" s="63" t="s">
        <v>389</v>
      </c>
      <c r="C12" s="39" t="s">
        <v>390</v>
      </c>
      <c r="D12" s="80">
        <v>364122934</v>
      </c>
      <c r="E12" s="81">
        <v>60620000</v>
      </c>
      <c r="F12" s="82">
        <f t="shared" si="0"/>
        <v>424742934</v>
      </c>
      <c r="G12" s="80">
        <v>366830134</v>
      </c>
      <c r="H12" s="81">
        <v>48530153</v>
      </c>
      <c r="I12" s="83">
        <f t="shared" si="1"/>
        <v>415360287</v>
      </c>
      <c r="J12" s="80">
        <v>100172599</v>
      </c>
      <c r="K12" s="81">
        <v>11531925</v>
      </c>
      <c r="L12" s="81">
        <f t="shared" si="2"/>
        <v>111704524</v>
      </c>
      <c r="M12" s="40">
        <f t="shared" si="3"/>
        <v>0.2629932485233527</v>
      </c>
      <c r="N12" s="108">
        <v>87360351</v>
      </c>
      <c r="O12" s="109">
        <v>11172666</v>
      </c>
      <c r="P12" s="110">
        <f t="shared" si="4"/>
        <v>98533017</v>
      </c>
      <c r="Q12" s="40">
        <f t="shared" si="5"/>
        <v>0.231982710276235</v>
      </c>
      <c r="R12" s="108">
        <v>77083682</v>
      </c>
      <c r="S12" s="110">
        <v>5948421</v>
      </c>
      <c r="T12" s="110">
        <f t="shared" si="6"/>
        <v>83032103</v>
      </c>
      <c r="U12" s="40">
        <f t="shared" si="7"/>
        <v>0.19990380784766745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264616632</v>
      </c>
      <c r="AA12" s="81">
        <f t="shared" si="11"/>
        <v>28653012</v>
      </c>
      <c r="AB12" s="81">
        <f t="shared" si="12"/>
        <v>293269644</v>
      </c>
      <c r="AC12" s="40">
        <f t="shared" si="13"/>
        <v>0.7060608661414951</v>
      </c>
      <c r="AD12" s="80">
        <v>66381381</v>
      </c>
      <c r="AE12" s="81">
        <v>11546070</v>
      </c>
      <c r="AF12" s="81">
        <f t="shared" si="14"/>
        <v>77927451</v>
      </c>
      <c r="AG12" s="40">
        <f t="shared" si="15"/>
        <v>0.6419043158998701</v>
      </c>
      <c r="AH12" s="40">
        <f t="shared" si="16"/>
        <v>0.06550518378947112</v>
      </c>
      <c r="AI12" s="12">
        <v>401518537</v>
      </c>
      <c r="AJ12" s="12">
        <v>404411537</v>
      </c>
      <c r="AK12" s="12">
        <v>259593511</v>
      </c>
      <c r="AL12" s="12"/>
    </row>
    <row r="13" spans="1:38" s="13" customFormat="1" ht="12.75">
      <c r="A13" s="29" t="s">
        <v>97</v>
      </c>
      <c r="B13" s="63" t="s">
        <v>391</v>
      </c>
      <c r="C13" s="39" t="s">
        <v>392</v>
      </c>
      <c r="D13" s="80">
        <v>131047371</v>
      </c>
      <c r="E13" s="81">
        <v>39742490</v>
      </c>
      <c r="F13" s="82">
        <f t="shared" si="0"/>
        <v>170789861</v>
      </c>
      <c r="G13" s="80">
        <v>121002759</v>
      </c>
      <c r="H13" s="81">
        <v>43433410</v>
      </c>
      <c r="I13" s="83">
        <f t="shared" si="1"/>
        <v>164436169</v>
      </c>
      <c r="J13" s="80">
        <v>37227172</v>
      </c>
      <c r="K13" s="81">
        <v>6210710</v>
      </c>
      <c r="L13" s="81">
        <f t="shared" si="2"/>
        <v>43437882</v>
      </c>
      <c r="M13" s="40">
        <f t="shared" si="3"/>
        <v>0.2543352500298598</v>
      </c>
      <c r="N13" s="108">
        <v>37924866</v>
      </c>
      <c r="O13" s="109">
        <v>13538546</v>
      </c>
      <c r="P13" s="110">
        <f t="shared" si="4"/>
        <v>51463412</v>
      </c>
      <c r="Q13" s="40">
        <f t="shared" si="5"/>
        <v>0.3013259200439305</v>
      </c>
      <c r="R13" s="108">
        <v>12234980</v>
      </c>
      <c r="S13" s="110">
        <v>7067046</v>
      </c>
      <c r="T13" s="110">
        <f t="shared" si="6"/>
        <v>19302026</v>
      </c>
      <c r="U13" s="40">
        <f t="shared" si="7"/>
        <v>0.11738309228062836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87387018</v>
      </c>
      <c r="AA13" s="81">
        <f t="shared" si="11"/>
        <v>26816302</v>
      </c>
      <c r="AB13" s="81">
        <f t="shared" si="12"/>
        <v>114203320</v>
      </c>
      <c r="AC13" s="40">
        <f t="shared" si="13"/>
        <v>0.694514599157318</v>
      </c>
      <c r="AD13" s="80">
        <v>29083005</v>
      </c>
      <c r="AE13" s="81">
        <v>10673279</v>
      </c>
      <c r="AF13" s="81">
        <f t="shared" si="14"/>
        <v>39756284</v>
      </c>
      <c r="AG13" s="40">
        <f t="shared" si="15"/>
        <v>0.6270509830503437</v>
      </c>
      <c r="AH13" s="40">
        <f t="shared" si="16"/>
        <v>-0.5144911933922194</v>
      </c>
      <c r="AI13" s="12">
        <v>185002316</v>
      </c>
      <c r="AJ13" s="12">
        <v>187348696</v>
      </c>
      <c r="AK13" s="12">
        <v>117477184</v>
      </c>
      <c r="AL13" s="12"/>
    </row>
    <row r="14" spans="1:38" s="13" customFormat="1" ht="12.75">
      <c r="A14" s="29" t="s">
        <v>116</v>
      </c>
      <c r="B14" s="63" t="s">
        <v>393</v>
      </c>
      <c r="C14" s="39" t="s">
        <v>394</v>
      </c>
      <c r="D14" s="80">
        <v>1179703906</v>
      </c>
      <c r="E14" s="81">
        <v>543693400</v>
      </c>
      <c r="F14" s="82">
        <f t="shared" si="0"/>
        <v>1723397306</v>
      </c>
      <c r="G14" s="80">
        <v>195121674</v>
      </c>
      <c r="H14" s="81">
        <v>539386872</v>
      </c>
      <c r="I14" s="83">
        <f t="shared" si="1"/>
        <v>734508546</v>
      </c>
      <c r="J14" s="80">
        <v>279961355</v>
      </c>
      <c r="K14" s="81">
        <v>36064609</v>
      </c>
      <c r="L14" s="81">
        <f t="shared" si="2"/>
        <v>316025964</v>
      </c>
      <c r="M14" s="40">
        <f t="shared" si="3"/>
        <v>0.18337382964436408</v>
      </c>
      <c r="N14" s="108">
        <v>172130464</v>
      </c>
      <c r="O14" s="109">
        <v>78416149</v>
      </c>
      <c r="P14" s="110">
        <f t="shared" si="4"/>
        <v>250546613</v>
      </c>
      <c r="Q14" s="40">
        <f t="shared" si="5"/>
        <v>0.14537948511798357</v>
      </c>
      <c r="R14" s="108">
        <v>289461717</v>
      </c>
      <c r="S14" s="110">
        <v>67425563</v>
      </c>
      <c r="T14" s="110">
        <f t="shared" si="6"/>
        <v>356887280</v>
      </c>
      <c r="U14" s="40">
        <f t="shared" si="7"/>
        <v>0.4858858102380745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741553536</v>
      </c>
      <c r="AA14" s="81">
        <f t="shared" si="11"/>
        <v>181906321</v>
      </c>
      <c r="AB14" s="81">
        <f t="shared" si="12"/>
        <v>923459857</v>
      </c>
      <c r="AC14" s="40">
        <f t="shared" si="13"/>
        <v>1.2572486215837713</v>
      </c>
      <c r="AD14" s="80">
        <v>263692614</v>
      </c>
      <c r="AE14" s="81">
        <v>93718937</v>
      </c>
      <c r="AF14" s="81">
        <f t="shared" si="14"/>
        <v>357411551</v>
      </c>
      <c r="AG14" s="40">
        <f t="shared" si="15"/>
        <v>0.455871012767317</v>
      </c>
      <c r="AH14" s="40">
        <f t="shared" si="16"/>
        <v>-0.0014668552220350461</v>
      </c>
      <c r="AI14" s="12">
        <v>1264242649</v>
      </c>
      <c r="AJ14" s="12">
        <v>1510669079</v>
      </c>
      <c r="AK14" s="12">
        <v>688670243</v>
      </c>
      <c r="AL14" s="12"/>
    </row>
    <row r="15" spans="1:38" s="59" customFormat="1" ht="12.75">
      <c r="A15" s="64"/>
      <c r="B15" s="65" t="s">
        <v>395</v>
      </c>
      <c r="C15" s="32"/>
      <c r="D15" s="84">
        <f>SUM(D9:D14)</f>
        <v>3100746933</v>
      </c>
      <c r="E15" s="85">
        <f>SUM(E9:E14)</f>
        <v>1065801948</v>
      </c>
      <c r="F15" s="93">
        <f t="shared" si="0"/>
        <v>4166548881</v>
      </c>
      <c r="G15" s="84">
        <f>SUM(G9:G14)</f>
        <v>2204881721</v>
      </c>
      <c r="H15" s="85">
        <f>SUM(H9:H14)</f>
        <v>1111923168</v>
      </c>
      <c r="I15" s="86">
        <f t="shared" si="1"/>
        <v>3316804889</v>
      </c>
      <c r="J15" s="84">
        <f>SUM(J9:J14)</f>
        <v>852194183</v>
      </c>
      <c r="K15" s="85">
        <f>SUM(K9:K14)</f>
        <v>100368023</v>
      </c>
      <c r="L15" s="85">
        <f t="shared" si="2"/>
        <v>952562206</v>
      </c>
      <c r="M15" s="44">
        <f t="shared" si="3"/>
        <v>0.22862139223754374</v>
      </c>
      <c r="N15" s="114">
        <f>SUM(N9:N14)</f>
        <v>624980198</v>
      </c>
      <c r="O15" s="115">
        <f>SUM(O9:O14)</f>
        <v>168342307</v>
      </c>
      <c r="P15" s="116">
        <f t="shared" si="4"/>
        <v>793322505</v>
      </c>
      <c r="Q15" s="44">
        <f t="shared" si="5"/>
        <v>0.19040278361251273</v>
      </c>
      <c r="R15" s="114">
        <f>SUM(R9:R14)</f>
        <v>693925253</v>
      </c>
      <c r="S15" s="116">
        <f>SUM(S9:S14)</f>
        <v>122934690</v>
      </c>
      <c r="T15" s="116">
        <f t="shared" si="6"/>
        <v>816859943</v>
      </c>
      <c r="U15" s="44">
        <f t="shared" si="7"/>
        <v>0.24627916634742997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2171099634</v>
      </c>
      <c r="AA15" s="85">
        <f t="shared" si="11"/>
        <v>391645020</v>
      </c>
      <c r="AB15" s="85">
        <f t="shared" si="12"/>
        <v>2562744654</v>
      </c>
      <c r="AC15" s="44">
        <f t="shared" si="13"/>
        <v>0.7726546299118169</v>
      </c>
      <c r="AD15" s="84">
        <f>SUM(AD9:AD14)</f>
        <v>614246289</v>
      </c>
      <c r="AE15" s="85">
        <f>SUM(AE9:AE14)</f>
        <v>152388621</v>
      </c>
      <c r="AF15" s="85">
        <f t="shared" si="14"/>
        <v>766634910</v>
      </c>
      <c r="AG15" s="44">
        <f t="shared" si="15"/>
        <v>0.593394266589129</v>
      </c>
      <c r="AH15" s="44">
        <f t="shared" si="16"/>
        <v>0.06551362629703372</v>
      </c>
      <c r="AI15" s="66">
        <f>SUM(AI9:AI14)</f>
        <v>3358387437</v>
      </c>
      <c r="AJ15" s="66">
        <f>SUM(AJ9:AJ14)</f>
        <v>3626941705</v>
      </c>
      <c r="AK15" s="66">
        <f>SUM(AK9:AK14)</f>
        <v>2152206413</v>
      </c>
      <c r="AL15" s="66"/>
    </row>
    <row r="16" spans="1:38" s="13" customFormat="1" ht="12.75">
      <c r="A16" s="29" t="s">
        <v>97</v>
      </c>
      <c r="B16" s="63" t="s">
        <v>396</v>
      </c>
      <c r="C16" s="39" t="s">
        <v>397</v>
      </c>
      <c r="D16" s="80">
        <v>185717849</v>
      </c>
      <c r="E16" s="81">
        <v>49684000</v>
      </c>
      <c r="F16" s="82">
        <f t="shared" si="0"/>
        <v>235401849</v>
      </c>
      <c r="G16" s="80">
        <v>185717849</v>
      </c>
      <c r="H16" s="81">
        <v>49684000</v>
      </c>
      <c r="I16" s="83">
        <f t="shared" si="1"/>
        <v>235401849</v>
      </c>
      <c r="J16" s="80">
        <v>44791417</v>
      </c>
      <c r="K16" s="81">
        <v>2868536</v>
      </c>
      <c r="L16" s="81">
        <f t="shared" si="2"/>
        <v>47659953</v>
      </c>
      <c r="M16" s="40">
        <f t="shared" si="3"/>
        <v>0.20246210130660444</v>
      </c>
      <c r="N16" s="108">
        <v>72635131</v>
      </c>
      <c r="O16" s="109">
        <v>4928282</v>
      </c>
      <c r="P16" s="110">
        <f t="shared" si="4"/>
        <v>77563413</v>
      </c>
      <c r="Q16" s="40">
        <f t="shared" si="5"/>
        <v>0.329493643866833</v>
      </c>
      <c r="R16" s="108">
        <v>43713650</v>
      </c>
      <c r="S16" s="110">
        <v>5649074</v>
      </c>
      <c r="T16" s="110">
        <f t="shared" si="6"/>
        <v>49362724</v>
      </c>
      <c r="U16" s="40">
        <f t="shared" si="7"/>
        <v>0.2096955661550475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161140198</v>
      </c>
      <c r="AA16" s="81">
        <f t="shared" si="11"/>
        <v>13445892</v>
      </c>
      <c r="AB16" s="81">
        <f t="shared" si="12"/>
        <v>174586090</v>
      </c>
      <c r="AC16" s="40">
        <f t="shared" si="13"/>
        <v>0.7416513113284849</v>
      </c>
      <c r="AD16" s="80">
        <v>37917554</v>
      </c>
      <c r="AE16" s="81">
        <v>2089390</v>
      </c>
      <c r="AF16" s="81">
        <f t="shared" si="14"/>
        <v>40006944</v>
      </c>
      <c r="AG16" s="40">
        <f t="shared" si="15"/>
        <v>0.7455696499478096</v>
      </c>
      <c r="AH16" s="40">
        <f t="shared" si="16"/>
        <v>0.2338539029624458</v>
      </c>
      <c r="AI16" s="12">
        <v>185858000</v>
      </c>
      <c r="AJ16" s="12">
        <v>185858000</v>
      </c>
      <c r="AK16" s="12">
        <v>138570084</v>
      </c>
      <c r="AL16" s="12"/>
    </row>
    <row r="17" spans="1:38" s="13" customFormat="1" ht="12.75">
      <c r="A17" s="29" t="s">
        <v>97</v>
      </c>
      <c r="B17" s="63" t="s">
        <v>398</v>
      </c>
      <c r="C17" s="39" t="s">
        <v>399</v>
      </c>
      <c r="D17" s="80">
        <v>92538107</v>
      </c>
      <c r="E17" s="81">
        <v>28423000</v>
      </c>
      <c r="F17" s="82">
        <f t="shared" si="0"/>
        <v>120961107</v>
      </c>
      <c r="G17" s="80">
        <v>112829412</v>
      </c>
      <c r="H17" s="81">
        <v>47028215</v>
      </c>
      <c r="I17" s="83">
        <f t="shared" si="1"/>
        <v>159857627</v>
      </c>
      <c r="J17" s="80">
        <v>25409339</v>
      </c>
      <c r="K17" s="81">
        <v>2176127</v>
      </c>
      <c r="L17" s="81">
        <f t="shared" si="2"/>
        <v>27585466</v>
      </c>
      <c r="M17" s="40">
        <f t="shared" si="3"/>
        <v>0.2280523606649863</v>
      </c>
      <c r="N17" s="108">
        <v>19577632</v>
      </c>
      <c r="O17" s="109">
        <v>12146046</v>
      </c>
      <c r="P17" s="110">
        <f t="shared" si="4"/>
        <v>31723678</v>
      </c>
      <c r="Q17" s="40">
        <f t="shared" si="5"/>
        <v>0.26226345630252873</v>
      </c>
      <c r="R17" s="108">
        <v>18002370</v>
      </c>
      <c r="S17" s="110">
        <v>4960954</v>
      </c>
      <c r="T17" s="110">
        <f t="shared" si="6"/>
        <v>22963324</v>
      </c>
      <c r="U17" s="40">
        <f t="shared" si="7"/>
        <v>0.14364859801152935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62989341</v>
      </c>
      <c r="AA17" s="81">
        <f t="shared" si="11"/>
        <v>19283127</v>
      </c>
      <c r="AB17" s="81">
        <f t="shared" si="12"/>
        <v>82272468</v>
      </c>
      <c r="AC17" s="40">
        <f t="shared" si="13"/>
        <v>0.5146608863398179</v>
      </c>
      <c r="AD17" s="80">
        <v>14543366</v>
      </c>
      <c r="AE17" s="81">
        <v>3557227</v>
      </c>
      <c r="AF17" s="81">
        <f t="shared" si="14"/>
        <v>18100593</v>
      </c>
      <c r="AG17" s="40">
        <f t="shared" si="15"/>
        <v>0.47092177424202847</v>
      </c>
      <c r="AH17" s="40">
        <f t="shared" si="16"/>
        <v>0.2686503696315363</v>
      </c>
      <c r="AI17" s="12">
        <v>118705248</v>
      </c>
      <c r="AJ17" s="12">
        <v>118705248</v>
      </c>
      <c r="AK17" s="12">
        <v>55900886</v>
      </c>
      <c r="AL17" s="12"/>
    </row>
    <row r="18" spans="1:38" s="13" customFormat="1" ht="12.75">
      <c r="A18" s="29" t="s">
        <v>97</v>
      </c>
      <c r="B18" s="63" t="s">
        <v>400</v>
      </c>
      <c r="C18" s="39" t="s">
        <v>401</v>
      </c>
      <c r="D18" s="80">
        <v>640726255</v>
      </c>
      <c r="E18" s="81">
        <v>190526000</v>
      </c>
      <c r="F18" s="82">
        <f t="shared" si="0"/>
        <v>831252255</v>
      </c>
      <c r="G18" s="80">
        <v>640726255</v>
      </c>
      <c r="H18" s="81">
        <v>190526000</v>
      </c>
      <c r="I18" s="83">
        <f t="shared" si="1"/>
        <v>831252255</v>
      </c>
      <c r="J18" s="80">
        <v>218525247</v>
      </c>
      <c r="K18" s="81">
        <v>32320546</v>
      </c>
      <c r="L18" s="81">
        <f t="shared" si="2"/>
        <v>250845793</v>
      </c>
      <c r="M18" s="40">
        <f t="shared" si="3"/>
        <v>0.3017685564052996</v>
      </c>
      <c r="N18" s="108">
        <v>137503295</v>
      </c>
      <c r="O18" s="109">
        <v>33313713</v>
      </c>
      <c r="P18" s="110">
        <f t="shared" si="4"/>
        <v>170817008</v>
      </c>
      <c r="Q18" s="40">
        <f t="shared" si="5"/>
        <v>0.20549358750311</v>
      </c>
      <c r="R18" s="108">
        <v>191152447</v>
      </c>
      <c r="S18" s="110">
        <v>18236767</v>
      </c>
      <c r="T18" s="110">
        <f t="shared" si="6"/>
        <v>209389214</v>
      </c>
      <c r="U18" s="40">
        <f t="shared" si="7"/>
        <v>0.251896115457756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547180989</v>
      </c>
      <c r="AA18" s="81">
        <f t="shared" si="11"/>
        <v>83871026</v>
      </c>
      <c r="AB18" s="81">
        <f t="shared" si="12"/>
        <v>631052015</v>
      </c>
      <c r="AC18" s="40">
        <f t="shared" si="13"/>
        <v>0.7591582593661655</v>
      </c>
      <c r="AD18" s="80">
        <v>126375836</v>
      </c>
      <c r="AE18" s="81">
        <v>14883659</v>
      </c>
      <c r="AF18" s="81">
        <f t="shared" si="14"/>
        <v>141259495</v>
      </c>
      <c r="AG18" s="40">
        <f t="shared" si="15"/>
        <v>0.6837334580484675</v>
      </c>
      <c r="AH18" s="40">
        <f t="shared" si="16"/>
        <v>0.4823018728758728</v>
      </c>
      <c r="AI18" s="12">
        <v>938903046</v>
      </c>
      <c r="AJ18" s="12">
        <v>886821000</v>
      </c>
      <c r="AK18" s="12">
        <v>606349189</v>
      </c>
      <c r="AL18" s="12"/>
    </row>
    <row r="19" spans="1:38" s="13" customFormat="1" ht="12.75">
      <c r="A19" s="29" t="s">
        <v>97</v>
      </c>
      <c r="B19" s="63" t="s">
        <v>402</v>
      </c>
      <c r="C19" s="39" t="s">
        <v>403</v>
      </c>
      <c r="D19" s="80">
        <v>692549063</v>
      </c>
      <c r="E19" s="81">
        <v>134399038</v>
      </c>
      <c r="F19" s="82">
        <f t="shared" si="0"/>
        <v>826948101</v>
      </c>
      <c r="G19" s="80">
        <v>699726000</v>
      </c>
      <c r="H19" s="81">
        <v>134962999</v>
      </c>
      <c r="I19" s="83">
        <f t="shared" si="1"/>
        <v>834688999</v>
      </c>
      <c r="J19" s="80">
        <v>146045428</v>
      </c>
      <c r="K19" s="81">
        <v>25808597</v>
      </c>
      <c r="L19" s="81">
        <f t="shared" si="2"/>
        <v>171854025</v>
      </c>
      <c r="M19" s="40">
        <f t="shared" si="3"/>
        <v>0.20781718319708675</v>
      </c>
      <c r="N19" s="108">
        <v>151502074</v>
      </c>
      <c r="O19" s="109">
        <v>35498394</v>
      </c>
      <c r="P19" s="110">
        <f t="shared" si="4"/>
        <v>187000468</v>
      </c>
      <c r="Q19" s="40">
        <f t="shared" si="5"/>
        <v>0.22613325766619058</v>
      </c>
      <c r="R19" s="108">
        <v>54686288</v>
      </c>
      <c r="S19" s="110">
        <v>20520335</v>
      </c>
      <c r="T19" s="110">
        <f t="shared" si="6"/>
        <v>75206623</v>
      </c>
      <c r="U19" s="40">
        <f t="shared" si="7"/>
        <v>0.09010137079810729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352233790</v>
      </c>
      <c r="AA19" s="81">
        <f t="shared" si="11"/>
        <v>81827326</v>
      </c>
      <c r="AB19" s="81">
        <f t="shared" si="12"/>
        <v>434061116</v>
      </c>
      <c r="AC19" s="40">
        <f t="shared" si="13"/>
        <v>0.5200273593158977</v>
      </c>
      <c r="AD19" s="80">
        <v>162714577</v>
      </c>
      <c r="AE19" s="81">
        <v>9084371</v>
      </c>
      <c r="AF19" s="81">
        <f t="shared" si="14"/>
        <v>171798948</v>
      </c>
      <c r="AG19" s="40">
        <f t="shared" si="15"/>
        <v>0.8401714913414672</v>
      </c>
      <c r="AH19" s="40">
        <f t="shared" si="16"/>
        <v>-0.5622404917170971</v>
      </c>
      <c r="AI19" s="12">
        <v>780478821</v>
      </c>
      <c r="AJ19" s="12">
        <v>780478821</v>
      </c>
      <c r="AK19" s="12">
        <v>655736055</v>
      </c>
      <c r="AL19" s="12"/>
    </row>
    <row r="20" spans="1:38" s="13" customFormat="1" ht="12.75">
      <c r="A20" s="29" t="s">
        <v>116</v>
      </c>
      <c r="B20" s="63" t="s">
        <v>404</v>
      </c>
      <c r="C20" s="39" t="s">
        <v>405</v>
      </c>
      <c r="D20" s="80">
        <v>681437000</v>
      </c>
      <c r="E20" s="81">
        <v>582869548</v>
      </c>
      <c r="F20" s="82">
        <f t="shared" si="0"/>
        <v>1264306548</v>
      </c>
      <c r="G20" s="80">
        <v>269366625</v>
      </c>
      <c r="H20" s="81">
        <v>637105550</v>
      </c>
      <c r="I20" s="83">
        <f t="shared" si="1"/>
        <v>906472175</v>
      </c>
      <c r="J20" s="80">
        <v>128221274</v>
      </c>
      <c r="K20" s="81">
        <v>75667979</v>
      </c>
      <c r="L20" s="81">
        <f t="shared" si="2"/>
        <v>203889253</v>
      </c>
      <c r="M20" s="40">
        <f t="shared" si="3"/>
        <v>0.16126567826650218</v>
      </c>
      <c r="N20" s="108">
        <v>256250738</v>
      </c>
      <c r="O20" s="109">
        <v>122692402</v>
      </c>
      <c r="P20" s="110">
        <f t="shared" si="4"/>
        <v>378943140</v>
      </c>
      <c r="Q20" s="40">
        <f t="shared" si="5"/>
        <v>0.2997240982414021</v>
      </c>
      <c r="R20" s="108">
        <v>875155327</v>
      </c>
      <c r="S20" s="110">
        <v>45684994</v>
      </c>
      <c r="T20" s="110">
        <f t="shared" si="6"/>
        <v>920840321</v>
      </c>
      <c r="U20" s="40">
        <f t="shared" si="7"/>
        <v>1.0158506200148945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1259627339</v>
      </c>
      <c r="AA20" s="81">
        <f t="shared" si="11"/>
        <v>244045375</v>
      </c>
      <c r="AB20" s="81">
        <f t="shared" si="12"/>
        <v>1503672714</v>
      </c>
      <c r="AC20" s="40">
        <f t="shared" si="13"/>
        <v>1.6588183900956475</v>
      </c>
      <c r="AD20" s="80">
        <v>166840828</v>
      </c>
      <c r="AE20" s="81">
        <v>58569087</v>
      </c>
      <c r="AF20" s="81">
        <f t="shared" si="14"/>
        <v>225409915</v>
      </c>
      <c r="AG20" s="40">
        <f t="shared" si="15"/>
        <v>0.8539700066383333</v>
      </c>
      <c r="AH20" s="40">
        <f t="shared" si="16"/>
        <v>3.0851810844256784</v>
      </c>
      <c r="AI20" s="12">
        <v>1298458390</v>
      </c>
      <c r="AJ20" s="12">
        <v>1093471761</v>
      </c>
      <c r="AK20" s="12">
        <v>933792087</v>
      </c>
      <c r="AL20" s="12"/>
    </row>
    <row r="21" spans="1:38" s="59" customFormat="1" ht="12.75">
      <c r="A21" s="64"/>
      <c r="B21" s="65" t="s">
        <v>406</v>
      </c>
      <c r="C21" s="32"/>
      <c r="D21" s="84">
        <f>SUM(D16:D20)</f>
        <v>2292968274</v>
      </c>
      <c r="E21" s="85">
        <f>SUM(E16:E20)</f>
        <v>985901586</v>
      </c>
      <c r="F21" s="86">
        <f t="shared" si="0"/>
        <v>3278869860</v>
      </c>
      <c r="G21" s="84">
        <f>SUM(G16:G20)</f>
        <v>1908366141</v>
      </c>
      <c r="H21" s="85">
        <f>SUM(H16:H20)</f>
        <v>1059306764</v>
      </c>
      <c r="I21" s="86">
        <f t="shared" si="1"/>
        <v>2967672905</v>
      </c>
      <c r="J21" s="84">
        <f>SUM(J16:J20)</f>
        <v>562992705</v>
      </c>
      <c r="K21" s="85">
        <f>SUM(K16:K20)</f>
        <v>138841785</v>
      </c>
      <c r="L21" s="85">
        <f t="shared" si="2"/>
        <v>701834490</v>
      </c>
      <c r="M21" s="44">
        <f t="shared" si="3"/>
        <v>0.21404768105068983</v>
      </c>
      <c r="N21" s="114">
        <f>SUM(N16:N20)</f>
        <v>637468870</v>
      </c>
      <c r="O21" s="115">
        <f>SUM(O16:O20)</f>
        <v>208578837</v>
      </c>
      <c r="P21" s="116">
        <f t="shared" si="4"/>
        <v>846047707</v>
      </c>
      <c r="Q21" s="44">
        <f t="shared" si="5"/>
        <v>0.25803027967691283</v>
      </c>
      <c r="R21" s="114">
        <f>SUM(R16:R20)</f>
        <v>1182710082</v>
      </c>
      <c r="S21" s="116">
        <f>SUM(S16:S20)</f>
        <v>95052124</v>
      </c>
      <c r="T21" s="116">
        <f t="shared" si="6"/>
        <v>1277762206</v>
      </c>
      <c r="U21" s="44">
        <f t="shared" si="7"/>
        <v>0.4305603234936028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2383171657</v>
      </c>
      <c r="AA21" s="85">
        <f t="shared" si="11"/>
        <v>442472746</v>
      </c>
      <c r="AB21" s="85">
        <f t="shared" si="12"/>
        <v>2825644403</v>
      </c>
      <c r="AC21" s="44">
        <f t="shared" si="13"/>
        <v>0.9521414567755404</v>
      </c>
      <c r="AD21" s="84">
        <f>SUM(AD16:AD20)</f>
        <v>508392161</v>
      </c>
      <c r="AE21" s="85">
        <f>SUM(AE16:AE20)</f>
        <v>88183734</v>
      </c>
      <c r="AF21" s="85">
        <f t="shared" si="14"/>
        <v>596575895</v>
      </c>
      <c r="AG21" s="44">
        <f t="shared" si="15"/>
        <v>0.7798000654303726</v>
      </c>
      <c r="AH21" s="44">
        <f t="shared" si="16"/>
        <v>1.1418267427650592</v>
      </c>
      <c r="AI21" s="66">
        <f>SUM(AI16:AI20)</f>
        <v>3322403505</v>
      </c>
      <c r="AJ21" s="66">
        <f>SUM(AJ16:AJ20)</f>
        <v>3065334830</v>
      </c>
      <c r="AK21" s="66">
        <f>SUM(AK16:AK20)</f>
        <v>2390348301</v>
      </c>
      <c r="AL21" s="66"/>
    </row>
    <row r="22" spans="1:38" s="13" customFormat="1" ht="12.75">
      <c r="A22" s="29" t="s">
        <v>97</v>
      </c>
      <c r="B22" s="63" t="s">
        <v>407</v>
      </c>
      <c r="C22" s="39" t="s">
        <v>408</v>
      </c>
      <c r="D22" s="80">
        <v>179448698</v>
      </c>
      <c r="E22" s="81">
        <v>46480347</v>
      </c>
      <c r="F22" s="82">
        <f t="shared" si="0"/>
        <v>225929045</v>
      </c>
      <c r="G22" s="80">
        <v>183943200</v>
      </c>
      <c r="H22" s="81">
        <v>53682685</v>
      </c>
      <c r="I22" s="83">
        <f t="shared" si="1"/>
        <v>237625885</v>
      </c>
      <c r="J22" s="80">
        <v>78169993</v>
      </c>
      <c r="K22" s="81">
        <v>1218701</v>
      </c>
      <c r="L22" s="81">
        <f t="shared" si="2"/>
        <v>79388694</v>
      </c>
      <c r="M22" s="40">
        <f t="shared" si="3"/>
        <v>0.351387728833183</v>
      </c>
      <c r="N22" s="108">
        <v>44618420</v>
      </c>
      <c r="O22" s="109">
        <v>3248636</v>
      </c>
      <c r="P22" s="110">
        <f t="shared" si="4"/>
        <v>47867056</v>
      </c>
      <c r="Q22" s="40">
        <f t="shared" si="5"/>
        <v>0.21186765074849054</v>
      </c>
      <c r="R22" s="108">
        <v>49560806</v>
      </c>
      <c r="S22" s="110">
        <v>6997822</v>
      </c>
      <c r="T22" s="110">
        <f t="shared" si="6"/>
        <v>56558628</v>
      </c>
      <c r="U22" s="40">
        <f t="shared" si="7"/>
        <v>0.23801543337755482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172349219</v>
      </c>
      <c r="AA22" s="81">
        <f t="shared" si="11"/>
        <v>11465159</v>
      </c>
      <c r="AB22" s="81">
        <f t="shared" si="12"/>
        <v>183814378</v>
      </c>
      <c r="AC22" s="40">
        <f t="shared" si="13"/>
        <v>0.7735452642291053</v>
      </c>
      <c r="AD22" s="80">
        <v>35998271</v>
      </c>
      <c r="AE22" s="81">
        <v>10161405</v>
      </c>
      <c r="AF22" s="81">
        <f t="shared" si="14"/>
        <v>46159676</v>
      </c>
      <c r="AG22" s="40">
        <f t="shared" si="15"/>
        <v>0.8592337024346285</v>
      </c>
      <c r="AH22" s="40">
        <f t="shared" si="16"/>
        <v>0.22528217052476718</v>
      </c>
      <c r="AI22" s="12">
        <v>206430110</v>
      </c>
      <c r="AJ22" s="12">
        <v>210830110</v>
      </c>
      <c r="AK22" s="12">
        <v>181152336</v>
      </c>
      <c r="AL22" s="12"/>
    </row>
    <row r="23" spans="1:38" s="13" customFormat="1" ht="12.75">
      <c r="A23" s="29" t="s">
        <v>97</v>
      </c>
      <c r="B23" s="63" t="s">
        <v>409</v>
      </c>
      <c r="C23" s="39" t="s">
        <v>410</v>
      </c>
      <c r="D23" s="80">
        <v>85024707</v>
      </c>
      <c r="E23" s="81">
        <v>47905743</v>
      </c>
      <c r="F23" s="82">
        <f t="shared" si="0"/>
        <v>132930450</v>
      </c>
      <c r="G23" s="80">
        <v>154885325</v>
      </c>
      <c r="H23" s="81">
        <v>61141500</v>
      </c>
      <c r="I23" s="83">
        <f t="shared" si="1"/>
        <v>216026825</v>
      </c>
      <c r="J23" s="80">
        <v>48400830</v>
      </c>
      <c r="K23" s="81">
        <v>2813020</v>
      </c>
      <c r="L23" s="81">
        <f t="shared" si="2"/>
        <v>51213850</v>
      </c>
      <c r="M23" s="40">
        <f t="shared" si="3"/>
        <v>0.38526801045208225</v>
      </c>
      <c r="N23" s="108">
        <v>29831383</v>
      </c>
      <c r="O23" s="109">
        <v>14031960</v>
      </c>
      <c r="P23" s="110">
        <f t="shared" si="4"/>
        <v>43863343</v>
      </c>
      <c r="Q23" s="40">
        <f t="shared" si="5"/>
        <v>0.32997212452075503</v>
      </c>
      <c r="R23" s="108">
        <v>37004839</v>
      </c>
      <c r="S23" s="110">
        <v>9540574</v>
      </c>
      <c r="T23" s="110">
        <f t="shared" si="6"/>
        <v>46545413</v>
      </c>
      <c r="U23" s="40">
        <f t="shared" si="7"/>
        <v>0.21546126505354138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115237052</v>
      </c>
      <c r="AA23" s="81">
        <f t="shared" si="11"/>
        <v>26385554</v>
      </c>
      <c r="AB23" s="81">
        <f t="shared" si="12"/>
        <v>141622606</v>
      </c>
      <c r="AC23" s="40">
        <f t="shared" si="13"/>
        <v>0.6555787967535976</v>
      </c>
      <c r="AD23" s="80">
        <v>2210820</v>
      </c>
      <c r="AE23" s="81">
        <v>13288459</v>
      </c>
      <c r="AF23" s="81">
        <f t="shared" si="14"/>
        <v>15499279</v>
      </c>
      <c r="AG23" s="40">
        <f t="shared" si="15"/>
        <v>0.43633759062436295</v>
      </c>
      <c r="AH23" s="40">
        <f t="shared" si="16"/>
        <v>2.0030695621389873</v>
      </c>
      <c r="AI23" s="12">
        <v>117611077</v>
      </c>
      <c r="AJ23" s="12">
        <v>179476572</v>
      </c>
      <c r="AK23" s="12">
        <v>78312375</v>
      </c>
      <c r="AL23" s="12"/>
    </row>
    <row r="24" spans="1:38" s="13" customFormat="1" ht="12.75">
      <c r="A24" s="29" t="s">
        <v>97</v>
      </c>
      <c r="B24" s="63" t="s">
        <v>411</v>
      </c>
      <c r="C24" s="39" t="s">
        <v>412</v>
      </c>
      <c r="D24" s="80">
        <v>147585497</v>
      </c>
      <c r="E24" s="81">
        <v>40474395</v>
      </c>
      <c r="F24" s="82">
        <f t="shared" si="0"/>
        <v>188059892</v>
      </c>
      <c r="G24" s="80">
        <v>154801477</v>
      </c>
      <c r="H24" s="81">
        <v>43695460</v>
      </c>
      <c r="I24" s="83">
        <f t="shared" si="1"/>
        <v>198496937</v>
      </c>
      <c r="J24" s="80">
        <v>39225097</v>
      </c>
      <c r="K24" s="81">
        <v>8458166</v>
      </c>
      <c r="L24" s="81">
        <f t="shared" si="2"/>
        <v>47683263</v>
      </c>
      <c r="M24" s="40">
        <f t="shared" si="3"/>
        <v>0.25355360195570037</v>
      </c>
      <c r="N24" s="108">
        <v>31440013</v>
      </c>
      <c r="O24" s="109">
        <v>1233643</v>
      </c>
      <c r="P24" s="110">
        <f t="shared" si="4"/>
        <v>32673656</v>
      </c>
      <c r="Q24" s="40">
        <f t="shared" si="5"/>
        <v>0.17374069320426921</v>
      </c>
      <c r="R24" s="108">
        <v>7078370</v>
      </c>
      <c r="S24" s="110">
        <v>2539940</v>
      </c>
      <c r="T24" s="110">
        <f t="shared" si="6"/>
        <v>9618310</v>
      </c>
      <c r="U24" s="40">
        <f t="shared" si="7"/>
        <v>0.04845570992362466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77743480</v>
      </c>
      <c r="AA24" s="81">
        <f t="shared" si="11"/>
        <v>12231749</v>
      </c>
      <c r="AB24" s="81">
        <f t="shared" si="12"/>
        <v>89975229</v>
      </c>
      <c r="AC24" s="40">
        <f t="shared" si="13"/>
        <v>0.453282707329635</v>
      </c>
      <c r="AD24" s="80">
        <v>24036558</v>
      </c>
      <c r="AE24" s="81">
        <v>6997710</v>
      </c>
      <c r="AF24" s="81">
        <f t="shared" si="14"/>
        <v>31034268</v>
      </c>
      <c r="AG24" s="40">
        <f t="shared" si="15"/>
        <v>0.5791522760692901</v>
      </c>
      <c r="AH24" s="40">
        <f t="shared" si="16"/>
        <v>-0.6900745330935467</v>
      </c>
      <c r="AI24" s="12">
        <v>210479159</v>
      </c>
      <c r="AJ24" s="12">
        <v>210479159</v>
      </c>
      <c r="AK24" s="12">
        <v>121899484</v>
      </c>
      <c r="AL24" s="12"/>
    </row>
    <row r="25" spans="1:38" s="13" customFormat="1" ht="12.75">
      <c r="A25" s="29" t="s">
        <v>97</v>
      </c>
      <c r="B25" s="63" t="s">
        <v>81</v>
      </c>
      <c r="C25" s="39" t="s">
        <v>82</v>
      </c>
      <c r="D25" s="80">
        <v>2448740000</v>
      </c>
      <c r="E25" s="81">
        <v>504007000</v>
      </c>
      <c r="F25" s="82">
        <f t="shared" si="0"/>
        <v>2952747000</v>
      </c>
      <c r="G25" s="80">
        <v>2448740000</v>
      </c>
      <c r="H25" s="81">
        <v>504007000</v>
      </c>
      <c r="I25" s="83">
        <f t="shared" si="1"/>
        <v>2952747000</v>
      </c>
      <c r="J25" s="80">
        <v>670144870</v>
      </c>
      <c r="K25" s="81">
        <v>44840254</v>
      </c>
      <c r="L25" s="81">
        <f t="shared" si="2"/>
        <v>714985124</v>
      </c>
      <c r="M25" s="40">
        <f t="shared" si="3"/>
        <v>0.24214235896268796</v>
      </c>
      <c r="N25" s="108">
        <v>634871767</v>
      </c>
      <c r="O25" s="109">
        <v>118012203</v>
      </c>
      <c r="P25" s="110">
        <f t="shared" si="4"/>
        <v>752883970</v>
      </c>
      <c r="Q25" s="40">
        <f t="shared" si="5"/>
        <v>0.2549774735187268</v>
      </c>
      <c r="R25" s="108">
        <v>341713767</v>
      </c>
      <c r="S25" s="110">
        <v>22050241</v>
      </c>
      <c r="T25" s="110">
        <f t="shared" si="6"/>
        <v>363764008</v>
      </c>
      <c r="U25" s="40">
        <f t="shared" si="7"/>
        <v>0.12319511559913532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1646730404</v>
      </c>
      <c r="AA25" s="81">
        <f t="shared" si="11"/>
        <v>184902698</v>
      </c>
      <c r="AB25" s="81">
        <f t="shared" si="12"/>
        <v>1831633102</v>
      </c>
      <c r="AC25" s="40">
        <f t="shared" si="13"/>
        <v>0.6203149480805501</v>
      </c>
      <c r="AD25" s="80">
        <v>541014875</v>
      </c>
      <c r="AE25" s="81">
        <v>55074871</v>
      </c>
      <c r="AF25" s="81">
        <f t="shared" si="14"/>
        <v>596089746</v>
      </c>
      <c r="AG25" s="40">
        <f t="shared" si="15"/>
        <v>0.7092073995000706</v>
      </c>
      <c r="AH25" s="40">
        <f t="shared" si="16"/>
        <v>-0.3897495965313921</v>
      </c>
      <c r="AI25" s="12">
        <v>2640773000</v>
      </c>
      <c r="AJ25" s="12">
        <v>2640773000</v>
      </c>
      <c r="AK25" s="12">
        <v>1872855752</v>
      </c>
      <c r="AL25" s="12"/>
    </row>
    <row r="26" spans="1:38" s="13" customFormat="1" ht="12.75">
      <c r="A26" s="29" t="s">
        <v>97</v>
      </c>
      <c r="B26" s="63" t="s">
        <v>413</v>
      </c>
      <c r="C26" s="39" t="s">
        <v>414</v>
      </c>
      <c r="D26" s="80">
        <v>290870783</v>
      </c>
      <c r="E26" s="81">
        <v>108028198</v>
      </c>
      <c r="F26" s="82">
        <f t="shared" si="0"/>
        <v>398898981</v>
      </c>
      <c r="G26" s="80">
        <v>309643246</v>
      </c>
      <c r="H26" s="81">
        <v>98302147</v>
      </c>
      <c r="I26" s="83">
        <f t="shared" si="1"/>
        <v>407945393</v>
      </c>
      <c r="J26" s="80">
        <v>78118636</v>
      </c>
      <c r="K26" s="81">
        <v>1391907</v>
      </c>
      <c r="L26" s="81">
        <f t="shared" si="2"/>
        <v>79510543</v>
      </c>
      <c r="M26" s="40">
        <f t="shared" si="3"/>
        <v>0.19932500905536282</v>
      </c>
      <c r="N26" s="108">
        <v>67883228</v>
      </c>
      <c r="O26" s="109">
        <v>2483704</v>
      </c>
      <c r="P26" s="110">
        <f t="shared" si="4"/>
        <v>70366932</v>
      </c>
      <c r="Q26" s="40">
        <f t="shared" si="5"/>
        <v>0.17640288732650336</v>
      </c>
      <c r="R26" s="108">
        <v>54587099</v>
      </c>
      <c r="S26" s="110">
        <v>3910306</v>
      </c>
      <c r="T26" s="110">
        <f t="shared" si="6"/>
        <v>58497405</v>
      </c>
      <c r="U26" s="40">
        <f t="shared" si="7"/>
        <v>0.14339518475699517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200588963</v>
      </c>
      <c r="AA26" s="81">
        <f t="shared" si="11"/>
        <v>7785917</v>
      </c>
      <c r="AB26" s="81">
        <f t="shared" si="12"/>
        <v>208374880</v>
      </c>
      <c r="AC26" s="40">
        <f t="shared" si="13"/>
        <v>0.5107911097307085</v>
      </c>
      <c r="AD26" s="80">
        <v>0</v>
      </c>
      <c r="AE26" s="81">
        <v>16526929</v>
      </c>
      <c r="AF26" s="81">
        <f t="shared" si="14"/>
        <v>16526929</v>
      </c>
      <c r="AG26" s="40">
        <f t="shared" si="15"/>
        <v>0.2975655043703749</v>
      </c>
      <c r="AH26" s="40">
        <f t="shared" si="16"/>
        <v>2.539520560655885</v>
      </c>
      <c r="AI26" s="12">
        <v>365472263</v>
      </c>
      <c r="AJ26" s="12">
        <v>441928910</v>
      </c>
      <c r="AK26" s="12">
        <v>131502799</v>
      </c>
      <c r="AL26" s="12"/>
    </row>
    <row r="27" spans="1:38" s="13" customFormat="1" ht="12.75">
      <c r="A27" s="29" t="s">
        <v>116</v>
      </c>
      <c r="B27" s="63" t="s">
        <v>415</v>
      </c>
      <c r="C27" s="39" t="s">
        <v>416</v>
      </c>
      <c r="D27" s="80">
        <v>535200855</v>
      </c>
      <c r="E27" s="81">
        <v>272653145</v>
      </c>
      <c r="F27" s="82">
        <f t="shared" si="0"/>
        <v>807854000</v>
      </c>
      <c r="G27" s="80">
        <v>577895094</v>
      </c>
      <c r="H27" s="81">
        <v>325760508</v>
      </c>
      <c r="I27" s="83">
        <f t="shared" si="1"/>
        <v>903655602</v>
      </c>
      <c r="J27" s="80">
        <v>190460702</v>
      </c>
      <c r="K27" s="81">
        <v>6470911</v>
      </c>
      <c r="L27" s="81">
        <f t="shared" si="2"/>
        <v>196931613</v>
      </c>
      <c r="M27" s="40">
        <f t="shared" si="3"/>
        <v>0.24377129159476837</v>
      </c>
      <c r="N27" s="108">
        <v>190376875</v>
      </c>
      <c r="O27" s="109">
        <v>32732038</v>
      </c>
      <c r="P27" s="110">
        <f t="shared" si="4"/>
        <v>223108913</v>
      </c>
      <c r="Q27" s="40">
        <f t="shared" si="5"/>
        <v>0.27617479519814225</v>
      </c>
      <c r="R27" s="108">
        <v>195560370</v>
      </c>
      <c r="S27" s="110">
        <v>40128557</v>
      </c>
      <c r="T27" s="110">
        <f t="shared" si="6"/>
        <v>235688927</v>
      </c>
      <c r="U27" s="40">
        <f t="shared" si="7"/>
        <v>0.2608172034549065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576397947</v>
      </c>
      <c r="AA27" s="81">
        <f t="shared" si="11"/>
        <v>79331506</v>
      </c>
      <c r="AB27" s="81">
        <f t="shared" si="12"/>
        <v>655729453</v>
      </c>
      <c r="AC27" s="40">
        <f t="shared" si="13"/>
        <v>0.7256408874672146</v>
      </c>
      <c r="AD27" s="80">
        <v>182532940</v>
      </c>
      <c r="AE27" s="81">
        <v>50567525</v>
      </c>
      <c r="AF27" s="81">
        <f t="shared" si="14"/>
        <v>233100465</v>
      </c>
      <c r="AG27" s="40">
        <f t="shared" si="15"/>
        <v>0.6812217803333288</v>
      </c>
      <c r="AH27" s="40">
        <f t="shared" si="16"/>
        <v>0.011104490932697164</v>
      </c>
      <c r="AI27" s="12">
        <v>1009007533</v>
      </c>
      <c r="AJ27" s="12">
        <v>1009007533</v>
      </c>
      <c r="AK27" s="12">
        <v>687357908</v>
      </c>
      <c r="AL27" s="12"/>
    </row>
    <row r="28" spans="1:38" s="59" customFormat="1" ht="12.75">
      <c r="A28" s="64"/>
      <c r="B28" s="65" t="s">
        <v>417</v>
      </c>
      <c r="C28" s="32"/>
      <c r="D28" s="84">
        <f>SUM(D22:D27)</f>
        <v>3686870540</v>
      </c>
      <c r="E28" s="85">
        <f>SUM(E22:E27)</f>
        <v>1019548828</v>
      </c>
      <c r="F28" s="93">
        <f t="shared" si="0"/>
        <v>4706419368</v>
      </c>
      <c r="G28" s="84">
        <f>SUM(G22:G27)</f>
        <v>3829908342</v>
      </c>
      <c r="H28" s="85">
        <f>SUM(H22:H27)</f>
        <v>1086589300</v>
      </c>
      <c r="I28" s="86">
        <f t="shared" si="1"/>
        <v>4916497642</v>
      </c>
      <c r="J28" s="84">
        <f>SUM(J22:J27)</f>
        <v>1104520128</v>
      </c>
      <c r="K28" s="85">
        <f>SUM(K22:K27)</f>
        <v>65192959</v>
      </c>
      <c r="L28" s="85">
        <f t="shared" si="2"/>
        <v>1169713087</v>
      </c>
      <c r="M28" s="44">
        <f t="shared" si="3"/>
        <v>0.24853566916563818</v>
      </c>
      <c r="N28" s="114">
        <f>SUM(N22:N27)</f>
        <v>999021686</v>
      </c>
      <c r="O28" s="115">
        <f>SUM(O22:O27)</f>
        <v>171742184</v>
      </c>
      <c r="P28" s="116">
        <f t="shared" si="4"/>
        <v>1170763870</v>
      </c>
      <c r="Q28" s="44">
        <f t="shared" si="5"/>
        <v>0.24875893507499267</v>
      </c>
      <c r="R28" s="114">
        <f>SUM(R22:R27)</f>
        <v>685505251</v>
      </c>
      <c r="S28" s="116">
        <f>SUM(S22:S27)</f>
        <v>85167440</v>
      </c>
      <c r="T28" s="116">
        <f t="shared" si="6"/>
        <v>770672691</v>
      </c>
      <c r="U28" s="44">
        <f t="shared" si="7"/>
        <v>0.1567523768172693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2789047065</v>
      </c>
      <c r="AA28" s="85">
        <f t="shared" si="11"/>
        <v>322102583</v>
      </c>
      <c r="AB28" s="85">
        <f t="shared" si="12"/>
        <v>3111149648</v>
      </c>
      <c r="AC28" s="44">
        <f t="shared" si="13"/>
        <v>0.6327979538569257</v>
      </c>
      <c r="AD28" s="84">
        <f>SUM(AD22:AD27)</f>
        <v>785793464</v>
      </c>
      <c r="AE28" s="85">
        <f>SUM(AE22:AE27)</f>
        <v>152616899</v>
      </c>
      <c r="AF28" s="85">
        <f t="shared" si="14"/>
        <v>938410363</v>
      </c>
      <c r="AG28" s="44">
        <f t="shared" si="15"/>
        <v>0.6548926462384059</v>
      </c>
      <c r="AH28" s="44">
        <f t="shared" si="16"/>
        <v>-0.178746610879019</v>
      </c>
      <c r="AI28" s="66">
        <f>SUM(AI22:AI27)</f>
        <v>4549773142</v>
      </c>
      <c r="AJ28" s="66">
        <f>SUM(AJ22:AJ27)</f>
        <v>4692495284</v>
      </c>
      <c r="AK28" s="66">
        <f>SUM(AK22:AK27)</f>
        <v>3073080654</v>
      </c>
      <c r="AL28" s="66"/>
    </row>
    <row r="29" spans="1:38" s="13" customFormat="1" ht="12.75">
      <c r="A29" s="29" t="s">
        <v>97</v>
      </c>
      <c r="B29" s="63" t="s">
        <v>418</v>
      </c>
      <c r="C29" s="39" t="s">
        <v>419</v>
      </c>
      <c r="D29" s="80">
        <v>277455234</v>
      </c>
      <c r="E29" s="81">
        <v>114058000</v>
      </c>
      <c r="F29" s="82">
        <f t="shared" si="0"/>
        <v>391513234</v>
      </c>
      <c r="G29" s="80">
        <v>284050412</v>
      </c>
      <c r="H29" s="81">
        <v>1179516091</v>
      </c>
      <c r="I29" s="83">
        <f t="shared" si="1"/>
        <v>1463566503</v>
      </c>
      <c r="J29" s="80">
        <v>66299461</v>
      </c>
      <c r="K29" s="81">
        <v>3385784</v>
      </c>
      <c r="L29" s="81">
        <f t="shared" si="2"/>
        <v>69685245</v>
      </c>
      <c r="M29" s="40">
        <f t="shared" si="3"/>
        <v>0.1779895006052337</v>
      </c>
      <c r="N29" s="108">
        <v>83141034</v>
      </c>
      <c r="O29" s="109">
        <v>14374261</v>
      </c>
      <c r="P29" s="110">
        <f t="shared" si="4"/>
        <v>97515295</v>
      </c>
      <c r="Q29" s="40">
        <f t="shared" si="5"/>
        <v>0.24907279379475586</v>
      </c>
      <c r="R29" s="108">
        <v>60226214</v>
      </c>
      <c r="S29" s="110">
        <v>0</v>
      </c>
      <c r="T29" s="110">
        <f t="shared" si="6"/>
        <v>60226214</v>
      </c>
      <c r="U29" s="40">
        <f t="shared" si="7"/>
        <v>0.04115030910898075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209666709</v>
      </c>
      <c r="AA29" s="81">
        <f t="shared" si="11"/>
        <v>17760045</v>
      </c>
      <c r="AB29" s="81">
        <f t="shared" si="12"/>
        <v>227426754</v>
      </c>
      <c r="AC29" s="40">
        <f t="shared" si="13"/>
        <v>0.15539215576048204</v>
      </c>
      <c r="AD29" s="80">
        <v>0</v>
      </c>
      <c r="AE29" s="81">
        <v>0</v>
      </c>
      <c r="AF29" s="81">
        <f t="shared" si="14"/>
        <v>0</v>
      </c>
      <c r="AG29" s="40">
        <f t="shared" si="15"/>
        <v>0.09710251231823075</v>
      </c>
      <c r="AH29" s="40">
        <f t="shared" si="16"/>
        <v>0</v>
      </c>
      <c r="AI29" s="12">
        <v>444488157</v>
      </c>
      <c r="AJ29" s="12">
        <v>342270135</v>
      </c>
      <c r="AK29" s="12">
        <v>33235290</v>
      </c>
      <c r="AL29" s="12"/>
    </row>
    <row r="30" spans="1:38" s="13" customFormat="1" ht="12.75">
      <c r="A30" s="29" t="s">
        <v>97</v>
      </c>
      <c r="B30" s="63" t="s">
        <v>420</v>
      </c>
      <c r="C30" s="39" t="s">
        <v>421</v>
      </c>
      <c r="D30" s="80">
        <v>389947130</v>
      </c>
      <c r="E30" s="81">
        <v>70997600</v>
      </c>
      <c r="F30" s="82">
        <f t="shared" si="0"/>
        <v>460944730</v>
      </c>
      <c r="G30" s="80">
        <v>389947130</v>
      </c>
      <c r="H30" s="81">
        <v>70997600</v>
      </c>
      <c r="I30" s="83">
        <f t="shared" si="1"/>
        <v>460944730</v>
      </c>
      <c r="J30" s="80">
        <v>24193268</v>
      </c>
      <c r="K30" s="81">
        <v>18099715</v>
      </c>
      <c r="L30" s="81">
        <f t="shared" si="2"/>
        <v>42292983</v>
      </c>
      <c r="M30" s="40">
        <f t="shared" si="3"/>
        <v>0.09175282902138832</v>
      </c>
      <c r="N30" s="108">
        <v>0</v>
      </c>
      <c r="O30" s="109">
        <v>12558056</v>
      </c>
      <c r="P30" s="110">
        <f t="shared" si="4"/>
        <v>12558056</v>
      </c>
      <c r="Q30" s="40">
        <f t="shared" si="5"/>
        <v>0.027244168731465918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24193268</v>
      </c>
      <c r="AA30" s="81">
        <f t="shared" si="11"/>
        <v>30657771</v>
      </c>
      <c r="AB30" s="81">
        <f t="shared" si="12"/>
        <v>54851039</v>
      </c>
      <c r="AC30" s="40">
        <f t="shared" si="13"/>
        <v>0.11899699775285423</v>
      </c>
      <c r="AD30" s="80">
        <v>128985535</v>
      </c>
      <c r="AE30" s="81">
        <v>5292104</v>
      </c>
      <c r="AF30" s="81">
        <f t="shared" si="14"/>
        <v>134277639</v>
      </c>
      <c r="AG30" s="40">
        <f t="shared" si="15"/>
        <v>0.5953808955027213</v>
      </c>
      <c r="AH30" s="40">
        <f t="shared" si="16"/>
        <v>-1</v>
      </c>
      <c r="AI30" s="12">
        <v>433617600</v>
      </c>
      <c r="AJ30" s="12">
        <v>523529442</v>
      </c>
      <c r="AK30" s="12">
        <v>311699428</v>
      </c>
      <c r="AL30" s="12"/>
    </row>
    <row r="31" spans="1:38" s="13" customFormat="1" ht="12.75">
      <c r="A31" s="29" t="s">
        <v>97</v>
      </c>
      <c r="B31" s="63" t="s">
        <v>422</v>
      </c>
      <c r="C31" s="39" t="s">
        <v>423</v>
      </c>
      <c r="D31" s="80">
        <v>133423061</v>
      </c>
      <c r="E31" s="81">
        <v>18902000</v>
      </c>
      <c r="F31" s="83">
        <f t="shared" si="0"/>
        <v>152325061</v>
      </c>
      <c r="G31" s="80">
        <v>133423061</v>
      </c>
      <c r="H31" s="81">
        <v>18902000</v>
      </c>
      <c r="I31" s="83">
        <f t="shared" si="1"/>
        <v>152325061</v>
      </c>
      <c r="J31" s="80">
        <v>32550028</v>
      </c>
      <c r="K31" s="81">
        <v>561153</v>
      </c>
      <c r="L31" s="81">
        <f t="shared" si="2"/>
        <v>33111181</v>
      </c>
      <c r="M31" s="40">
        <f t="shared" si="3"/>
        <v>0.2173718545236624</v>
      </c>
      <c r="N31" s="108">
        <v>15745444</v>
      </c>
      <c r="O31" s="109">
        <v>0</v>
      </c>
      <c r="P31" s="110">
        <f t="shared" si="4"/>
        <v>15745444</v>
      </c>
      <c r="Q31" s="40">
        <f t="shared" si="5"/>
        <v>0.10336739008428823</v>
      </c>
      <c r="R31" s="108">
        <v>12030657</v>
      </c>
      <c r="S31" s="110">
        <v>0</v>
      </c>
      <c r="T31" s="110">
        <f t="shared" si="6"/>
        <v>12030657</v>
      </c>
      <c r="U31" s="40">
        <f t="shared" si="7"/>
        <v>0.07898015547159373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60326129</v>
      </c>
      <c r="AA31" s="81">
        <f t="shared" si="11"/>
        <v>561153</v>
      </c>
      <c r="AB31" s="81">
        <f t="shared" si="12"/>
        <v>60887282</v>
      </c>
      <c r="AC31" s="40">
        <f t="shared" si="13"/>
        <v>0.3997194000795444</v>
      </c>
      <c r="AD31" s="80">
        <v>29935395</v>
      </c>
      <c r="AE31" s="81">
        <v>4594577</v>
      </c>
      <c r="AF31" s="81">
        <f t="shared" si="14"/>
        <v>34529972</v>
      </c>
      <c r="AG31" s="40">
        <f t="shared" si="15"/>
        <v>0.6597693883660845</v>
      </c>
      <c r="AH31" s="40">
        <f t="shared" si="16"/>
        <v>-0.6515879885451399</v>
      </c>
      <c r="AI31" s="12">
        <v>160655744</v>
      </c>
      <c r="AJ31" s="12">
        <v>153483150</v>
      </c>
      <c r="AK31" s="12">
        <v>101263484</v>
      </c>
      <c r="AL31" s="12"/>
    </row>
    <row r="32" spans="1:38" s="13" customFormat="1" ht="12.75">
      <c r="A32" s="29" t="s">
        <v>97</v>
      </c>
      <c r="B32" s="63" t="s">
        <v>424</v>
      </c>
      <c r="C32" s="39" t="s">
        <v>425</v>
      </c>
      <c r="D32" s="80">
        <v>265482064</v>
      </c>
      <c r="E32" s="81">
        <v>59672757</v>
      </c>
      <c r="F32" s="82">
        <f t="shared" si="0"/>
        <v>325154821</v>
      </c>
      <c r="G32" s="80">
        <v>225779307</v>
      </c>
      <c r="H32" s="81">
        <v>74120933</v>
      </c>
      <c r="I32" s="83">
        <f t="shared" si="1"/>
        <v>299900240</v>
      </c>
      <c r="J32" s="80">
        <v>65344867</v>
      </c>
      <c r="K32" s="81">
        <v>8333180</v>
      </c>
      <c r="L32" s="81">
        <f t="shared" si="2"/>
        <v>73678047</v>
      </c>
      <c r="M32" s="40">
        <f t="shared" si="3"/>
        <v>0.22659374009404584</v>
      </c>
      <c r="N32" s="108">
        <v>62998229</v>
      </c>
      <c r="O32" s="109">
        <v>10255414</v>
      </c>
      <c r="P32" s="110">
        <f t="shared" si="4"/>
        <v>73253643</v>
      </c>
      <c r="Q32" s="40">
        <f t="shared" si="5"/>
        <v>0.2252885034111181</v>
      </c>
      <c r="R32" s="108">
        <v>58996513</v>
      </c>
      <c r="S32" s="110">
        <v>12016532</v>
      </c>
      <c r="T32" s="110">
        <f t="shared" si="6"/>
        <v>71013045</v>
      </c>
      <c r="U32" s="40">
        <f t="shared" si="7"/>
        <v>0.23678889019895416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187339609</v>
      </c>
      <c r="AA32" s="81">
        <f t="shared" si="11"/>
        <v>30605126</v>
      </c>
      <c r="AB32" s="81">
        <f t="shared" si="12"/>
        <v>217944735</v>
      </c>
      <c r="AC32" s="40">
        <f t="shared" si="13"/>
        <v>0.7267241099907089</v>
      </c>
      <c r="AD32" s="80">
        <v>47592054</v>
      </c>
      <c r="AE32" s="81">
        <v>5670656</v>
      </c>
      <c r="AF32" s="81">
        <f t="shared" si="14"/>
        <v>53262710</v>
      </c>
      <c r="AG32" s="40">
        <f t="shared" si="15"/>
        <v>0.5865819911222557</v>
      </c>
      <c r="AH32" s="40">
        <f t="shared" si="16"/>
        <v>0.333260080082294</v>
      </c>
      <c r="AI32" s="12">
        <v>260412395</v>
      </c>
      <c r="AJ32" s="12">
        <v>322704273</v>
      </c>
      <c r="AK32" s="12">
        <v>189292515</v>
      </c>
      <c r="AL32" s="12"/>
    </row>
    <row r="33" spans="1:38" s="13" customFormat="1" ht="12.75">
      <c r="A33" s="29" t="s">
        <v>97</v>
      </c>
      <c r="B33" s="63" t="s">
        <v>426</v>
      </c>
      <c r="C33" s="39" t="s">
        <v>427</v>
      </c>
      <c r="D33" s="80">
        <v>254424566</v>
      </c>
      <c r="E33" s="81">
        <v>19346750</v>
      </c>
      <c r="F33" s="82">
        <f t="shared" si="0"/>
        <v>273771316</v>
      </c>
      <c r="G33" s="80">
        <v>254424566</v>
      </c>
      <c r="H33" s="81">
        <v>19346750</v>
      </c>
      <c r="I33" s="83">
        <f t="shared" si="1"/>
        <v>273771316</v>
      </c>
      <c r="J33" s="80">
        <v>77990095</v>
      </c>
      <c r="K33" s="81">
        <v>0</v>
      </c>
      <c r="L33" s="81">
        <f t="shared" si="2"/>
        <v>77990095</v>
      </c>
      <c r="M33" s="40">
        <f t="shared" si="3"/>
        <v>0.2848731420789167</v>
      </c>
      <c r="N33" s="108">
        <v>23359789</v>
      </c>
      <c r="O33" s="109">
        <v>0</v>
      </c>
      <c r="P33" s="110">
        <f t="shared" si="4"/>
        <v>23359789</v>
      </c>
      <c r="Q33" s="40">
        <f t="shared" si="5"/>
        <v>0.0853259185122228</v>
      </c>
      <c r="R33" s="108">
        <v>19233976</v>
      </c>
      <c r="S33" s="110">
        <v>0</v>
      </c>
      <c r="T33" s="110">
        <f t="shared" si="6"/>
        <v>19233976</v>
      </c>
      <c r="U33" s="40">
        <f t="shared" si="7"/>
        <v>0.0702556289717364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120583860</v>
      </c>
      <c r="AA33" s="81">
        <f t="shared" si="11"/>
        <v>0</v>
      </c>
      <c r="AB33" s="81">
        <f t="shared" si="12"/>
        <v>120583860</v>
      </c>
      <c r="AC33" s="40">
        <f t="shared" si="13"/>
        <v>0.4404546895628759</v>
      </c>
      <c r="AD33" s="80">
        <v>45357410</v>
      </c>
      <c r="AE33" s="81">
        <v>914058</v>
      </c>
      <c r="AF33" s="81">
        <f t="shared" si="14"/>
        <v>46271468</v>
      </c>
      <c r="AG33" s="40">
        <f t="shared" si="15"/>
        <v>0.7053534951877076</v>
      </c>
      <c r="AH33" s="40">
        <f t="shared" si="16"/>
        <v>-0.5843231945872129</v>
      </c>
      <c r="AI33" s="12">
        <v>257267241</v>
      </c>
      <c r="AJ33" s="12">
        <v>265754325</v>
      </c>
      <c r="AK33" s="12">
        <v>187450742</v>
      </c>
      <c r="AL33" s="12"/>
    </row>
    <row r="34" spans="1:38" s="13" customFormat="1" ht="12.75">
      <c r="A34" s="29" t="s">
        <v>97</v>
      </c>
      <c r="B34" s="63" t="s">
        <v>428</v>
      </c>
      <c r="C34" s="39" t="s">
        <v>429</v>
      </c>
      <c r="D34" s="80">
        <v>873345654</v>
      </c>
      <c r="E34" s="81">
        <v>378248544</v>
      </c>
      <c r="F34" s="82">
        <f t="shared" si="0"/>
        <v>1251594198</v>
      </c>
      <c r="G34" s="80">
        <v>994358792</v>
      </c>
      <c r="H34" s="81">
        <v>378248544</v>
      </c>
      <c r="I34" s="83">
        <f t="shared" si="1"/>
        <v>1372607336</v>
      </c>
      <c r="J34" s="80">
        <v>353620296</v>
      </c>
      <c r="K34" s="81">
        <v>49733749</v>
      </c>
      <c r="L34" s="81">
        <f t="shared" si="2"/>
        <v>403354045</v>
      </c>
      <c r="M34" s="40">
        <f t="shared" si="3"/>
        <v>0.32227222341278383</v>
      </c>
      <c r="N34" s="108">
        <v>815230306</v>
      </c>
      <c r="O34" s="109">
        <v>65759532</v>
      </c>
      <c r="P34" s="110">
        <f t="shared" si="4"/>
        <v>880989838</v>
      </c>
      <c r="Q34" s="40">
        <f t="shared" si="5"/>
        <v>0.7038941530791596</v>
      </c>
      <c r="R34" s="108">
        <v>1385097293</v>
      </c>
      <c r="S34" s="110">
        <v>68832300</v>
      </c>
      <c r="T34" s="110">
        <f t="shared" si="6"/>
        <v>1453929593</v>
      </c>
      <c r="U34" s="40">
        <f t="shared" si="7"/>
        <v>1.059246555709797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2553947895</v>
      </c>
      <c r="AA34" s="81">
        <f t="shared" si="11"/>
        <v>184325581</v>
      </c>
      <c r="AB34" s="81">
        <f t="shared" si="12"/>
        <v>2738273476</v>
      </c>
      <c r="AC34" s="40">
        <f t="shared" si="13"/>
        <v>1.9949430577719134</v>
      </c>
      <c r="AD34" s="80">
        <v>95360477</v>
      </c>
      <c r="AE34" s="81">
        <v>105111727</v>
      </c>
      <c r="AF34" s="81">
        <f t="shared" si="14"/>
        <v>200472204</v>
      </c>
      <c r="AG34" s="40">
        <f t="shared" si="15"/>
        <v>0.4136497357320999</v>
      </c>
      <c r="AH34" s="40">
        <f t="shared" si="16"/>
        <v>6.25252460934684</v>
      </c>
      <c r="AI34" s="12">
        <v>1060585153</v>
      </c>
      <c r="AJ34" s="12">
        <v>1475113511</v>
      </c>
      <c r="AK34" s="12">
        <v>610180314</v>
      </c>
      <c r="AL34" s="12"/>
    </row>
    <row r="35" spans="1:38" s="13" customFormat="1" ht="12.75">
      <c r="A35" s="29" t="s">
        <v>116</v>
      </c>
      <c r="B35" s="63" t="s">
        <v>430</v>
      </c>
      <c r="C35" s="39" t="s">
        <v>431</v>
      </c>
      <c r="D35" s="80">
        <v>106309527</v>
      </c>
      <c r="E35" s="81">
        <v>6729000</v>
      </c>
      <c r="F35" s="82">
        <f t="shared" si="0"/>
        <v>113038527</v>
      </c>
      <c r="G35" s="80">
        <v>109839899</v>
      </c>
      <c r="H35" s="81">
        <v>13037566</v>
      </c>
      <c r="I35" s="83">
        <f t="shared" si="1"/>
        <v>122877465</v>
      </c>
      <c r="J35" s="80">
        <v>41425491</v>
      </c>
      <c r="K35" s="81">
        <v>217473</v>
      </c>
      <c r="L35" s="81">
        <f t="shared" si="2"/>
        <v>41642964</v>
      </c>
      <c r="M35" s="40">
        <f t="shared" si="3"/>
        <v>0.36839620176579263</v>
      </c>
      <c r="N35" s="108">
        <v>35925568</v>
      </c>
      <c r="O35" s="109">
        <v>2403567</v>
      </c>
      <c r="P35" s="110">
        <f t="shared" si="4"/>
        <v>38329135</v>
      </c>
      <c r="Q35" s="40">
        <f t="shared" si="5"/>
        <v>0.33908027658569895</v>
      </c>
      <c r="R35" s="108">
        <v>26991889</v>
      </c>
      <c r="S35" s="110">
        <v>689261</v>
      </c>
      <c r="T35" s="110">
        <f t="shared" si="6"/>
        <v>27681150</v>
      </c>
      <c r="U35" s="40">
        <f t="shared" si="7"/>
        <v>0.2252744227755675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104342948</v>
      </c>
      <c r="AA35" s="81">
        <f t="shared" si="11"/>
        <v>3310301</v>
      </c>
      <c r="AB35" s="81">
        <f t="shared" si="12"/>
        <v>107653249</v>
      </c>
      <c r="AC35" s="40">
        <f t="shared" si="13"/>
        <v>0.8761024570290411</v>
      </c>
      <c r="AD35" s="80">
        <v>25320012</v>
      </c>
      <c r="AE35" s="81">
        <v>2911076</v>
      </c>
      <c r="AF35" s="81">
        <f t="shared" si="14"/>
        <v>28231088</v>
      </c>
      <c r="AG35" s="40">
        <f t="shared" si="15"/>
        <v>0.7788014902537079</v>
      </c>
      <c r="AH35" s="40">
        <f t="shared" si="16"/>
        <v>-0.01947987268503426</v>
      </c>
      <c r="AI35" s="12">
        <v>116681950</v>
      </c>
      <c r="AJ35" s="12">
        <v>130079059</v>
      </c>
      <c r="AK35" s="12">
        <v>101305765</v>
      </c>
      <c r="AL35" s="12"/>
    </row>
    <row r="36" spans="1:38" s="59" customFormat="1" ht="12.75">
      <c r="A36" s="64"/>
      <c r="B36" s="65" t="s">
        <v>432</v>
      </c>
      <c r="C36" s="32"/>
      <c r="D36" s="84">
        <f>SUM(D29:D35)</f>
        <v>2300387236</v>
      </c>
      <c r="E36" s="85">
        <f>SUM(E29:E35)</f>
        <v>667954651</v>
      </c>
      <c r="F36" s="93">
        <f t="shared" si="0"/>
        <v>2968341887</v>
      </c>
      <c r="G36" s="84">
        <f>SUM(G29:G35)</f>
        <v>2391823167</v>
      </c>
      <c r="H36" s="85">
        <f>SUM(H29:H35)</f>
        <v>1754169484</v>
      </c>
      <c r="I36" s="86">
        <f t="shared" si="1"/>
        <v>4145992651</v>
      </c>
      <c r="J36" s="84">
        <f>SUM(J29:J35)</f>
        <v>661423506</v>
      </c>
      <c r="K36" s="85">
        <f>SUM(K29:K35)</f>
        <v>80331054</v>
      </c>
      <c r="L36" s="85">
        <f t="shared" si="2"/>
        <v>741754560</v>
      </c>
      <c r="M36" s="44">
        <f t="shared" si="3"/>
        <v>0.24988851966431183</v>
      </c>
      <c r="N36" s="114">
        <f>SUM(N29:N35)</f>
        <v>1036400370</v>
      </c>
      <c r="O36" s="115">
        <f>SUM(O29:O35)</f>
        <v>105350830</v>
      </c>
      <c r="P36" s="116">
        <f t="shared" si="4"/>
        <v>1141751200</v>
      </c>
      <c r="Q36" s="44">
        <f t="shared" si="5"/>
        <v>0.3846427545965496</v>
      </c>
      <c r="R36" s="114">
        <f>SUM(R29:R35)</f>
        <v>1562576542</v>
      </c>
      <c r="S36" s="116">
        <f>SUM(S29:S35)</f>
        <v>81538093</v>
      </c>
      <c r="T36" s="116">
        <f t="shared" si="6"/>
        <v>1644114635</v>
      </c>
      <c r="U36" s="44">
        <f t="shared" si="7"/>
        <v>0.39655512524930425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3260400418</v>
      </c>
      <c r="AA36" s="85">
        <f t="shared" si="11"/>
        <v>267219977</v>
      </c>
      <c r="AB36" s="85">
        <f t="shared" si="12"/>
        <v>3527620395</v>
      </c>
      <c r="AC36" s="44">
        <f t="shared" si="13"/>
        <v>0.8508506145444202</v>
      </c>
      <c r="AD36" s="84">
        <f>SUM(AD29:AD35)</f>
        <v>372550883</v>
      </c>
      <c r="AE36" s="85">
        <f>SUM(AE29:AE35)</f>
        <v>124494198</v>
      </c>
      <c r="AF36" s="85">
        <f t="shared" si="14"/>
        <v>497045081</v>
      </c>
      <c r="AG36" s="44">
        <f t="shared" si="15"/>
        <v>0.4775783094659655</v>
      </c>
      <c r="AH36" s="44">
        <f t="shared" si="16"/>
        <v>2.3077777003490754</v>
      </c>
      <c r="AI36" s="66">
        <f>SUM(AI29:AI35)</f>
        <v>2733708240</v>
      </c>
      <c r="AJ36" s="66">
        <f>SUM(AJ29:AJ35)</f>
        <v>3212933895</v>
      </c>
      <c r="AK36" s="66">
        <f>SUM(AK29:AK35)</f>
        <v>1534427538</v>
      </c>
      <c r="AL36" s="66"/>
    </row>
    <row r="37" spans="1:38" s="13" customFormat="1" ht="12.75">
      <c r="A37" s="29" t="s">
        <v>97</v>
      </c>
      <c r="B37" s="63" t="s">
        <v>433</v>
      </c>
      <c r="C37" s="39" t="s">
        <v>434</v>
      </c>
      <c r="D37" s="80">
        <v>202526184</v>
      </c>
      <c r="E37" s="81">
        <v>71685000</v>
      </c>
      <c r="F37" s="82">
        <f t="shared" si="0"/>
        <v>274211184</v>
      </c>
      <c r="G37" s="80">
        <v>202526184</v>
      </c>
      <c r="H37" s="81">
        <v>71685000</v>
      </c>
      <c r="I37" s="83">
        <f t="shared" si="1"/>
        <v>274211184</v>
      </c>
      <c r="J37" s="80">
        <v>73557319</v>
      </c>
      <c r="K37" s="81">
        <v>0</v>
      </c>
      <c r="L37" s="81">
        <f t="shared" si="2"/>
        <v>73557319</v>
      </c>
      <c r="M37" s="40">
        <f t="shared" si="3"/>
        <v>0.26825061591944405</v>
      </c>
      <c r="N37" s="108">
        <v>50659641</v>
      </c>
      <c r="O37" s="109">
        <v>4029521</v>
      </c>
      <c r="P37" s="110">
        <f t="shared" si="4"/>
        <v>54689162</v>
      </c>
      <c r="Q37" s="40">
        <f t="shared" si="5"/>
        <v>0.19944176310474632</v>
      </c>
      <c r="R37" s="108">
        <v>47105025</v>
      </c>
      <c r="S37" s="110">
        <v>7463189</v>
      </c>
      <c r="T37" s="110">
        <f t="shared" si="6"/>
        <v>54568214</v>
      </c>
      <c r="U37" s="40">
        <f t="shared" si="7"/>
        <v>0.19900068700334264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171321985</v>
      </c>
      <c r="AA37" s="81">
        <f t="shared" si="11"/>
        <v>11492710</v>
      </c>
      <c r="AB37" s="81">
        <f t="shared" si="12"/>
        <v>182814695</v>
      </c>
      <c r="AC37" s="40">
        <f t="shared" si="13"/>
        <v>0.666693066027533</v>
      </c>
      <c r="AD37" s="80">
        <v>37565227</v>
      </c>
      <c r="AE37" s="81">
        <v>4275725</v>
      </c>
      <c r="AF37" s="81">
        <f t="shared" si="14"/>
        <v>41840952</v>
      </c>
      <c r="AG37" s="40">
        <f t="shared" si="15"/>
        <v>0.6784907226966919</v>
      </c>
      <c r="AH37" s="40">
        <f t="shared" si="16"/>
        <v>0.30418194117571695</v>
      </c>
      <c r="AI37" s="12">
        <v>227936324</v>
      </c>
      <c r="AJ37" s="12">
        <v>234071737</v>
      </c>
      <c r="AK37" s="12">
        <v>158815502</v>
      </c>
      <c r="AL37" s="12"/>
    </row>
    <row r="38" spans="1:38" s="13" customFormat="1" ht="12.75">
      <c r="A38" s="29" t="s">
        <v>97</v>
      </c>
      <c r="B38" s="63" t="s">
        <v>435</v>
      </c>
      <c r="C38" s="39" t="s">
        <v>436</v>
      </c>
      <c r="D38" s="80">
        <v>317198600</v>
      </c>
      <c r="E38" s="81">
        <v>59996000</v>
      </c>
      <c r="F38" s="82">
        <f t="shared" si="0"/>
        <v>377194600</v>
      </c>
      <c r="G38" s="80">
        <v>303926180</v>
      </c>
      <c r="H38" s="81">
        <v>71842000</v>
      </c>
      <c r="I38" s="83">
        <f t="shared" si="1"/>
        <v>375768180</v>
      </c>
      <c r="J38" s="80">
        <v>88288019</v>
      </c>
      <c r="K38" s="81">
        <v>212877</v>
      </c>
      <c r="L38" s="81">
        <f t="shared" si="2"/>
        <v>88500896</v>
      </c>
      <c r="M38" s="40">
        <f t="shared" si="3"/>
        <v>0.23462927624096422</v>
      </c>
      <c r="N38" s="108">
        <v>90740944</v>
      </c>
      <c r="O38" s="109">
        <v>5119967</v>
      </c>
      <c r="P38" s="110">
        <f t="shared" si="4"/>
        <v>95860911</v>
      </c>
      <c r="Q38" s="40">
        <f t="shared" si="5"/>
        <v>0.2541417904710195</v>
      </c>
      <c r="R38" s="108">
        <v>59685045</v>
      </c>
      <c r="S38" s="110">
        <v>5979407</v>
      </c>
      <c r="T38" s="110">
        <f t="shared" si="6"/>
        <v>65664452</v>
      </c>
      <c r="U38" s="40">
        <f t="shared" si="7"/>
        <v>0.1747472391089634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238714008</v>
      </c>
      <c r="AA38" s="81">
        <f t="shared" si="11"/>
        <v>11312251</v>
      </c>
      <c r="AB38" s="81">
        <f t="shared" si="12"/>
        <v>250026259</v>
      </c>
      <c r="AC38" s="40">
        <f t="shared" si="13"/>
        <v>0.6653736859784136</v>
      </c>
      <c r="AD38" s="80">
        <v>63378903</v>
      </c>
      <c r="AE38" s="81">
        <v>8380493</v>
      </c>
      <c r="AF38" s="81">
        <f t="shared" si="14"/>
        <v>71759396</v>
      </c>
      <c r="AG38" s="40">
        <f t="shared" si="15"/>
        <v>0.8055096527322253</v>
      </c>
      <c r="AH38" s="40">
        <f t="shared" si="16"/>
        <v>-0.08493583195711407</v>
      </c>
      <c r="AI38" s="12">
        <v>336343993</v>
      </c>
      <c r="AJ38" s="12">
        <v>336343993</v>
      </c>
      <c r="AK38" s="12">
        <v>270928333</v>
      </c>
      <c r="AL38" s="12"/>
    </row>
    <row r="39" spans="1:38" s="13" customFormat="1" ht="12.75">
      <c r="A39" s="29" t="s">
        <v>97</v>
      </c>
      <c r="B39" s="63" t="s">
        <v>437</v>
      </c>
      <c r="C39" s="39" t="s">
        <v>438</v>
      </c>
      <c r="D39" s="80">
        <v>268641460</v>
      </c>
      <c r="E39" s="81">
        <v>147719902</v>
      </c>
      <c r="F39" s="82">
        <f t="shared" si="0"/>
        <v>416361362</v>
      </c>
      <c r="G39" s="80">
        <v>290541225</v>
      </c>
      <c r="H39" s="81">
        <v>151152727</v>
      </c>
      <c r="I39" s="83">
        <f t="shared" si="1"/>
        <v>441693952</v>
      </c>
      <c r="J39" s="80">
        <v>78758344</v>
      </c>
      <c r="K39" s="81">
        <v>15641147</v>
      </c>
      <c r="L39" s="81">
        <f t="shared" si="2"/>
        <v>94399491</v>
      </c>
      <c r="M39" s="40">
        <f t="shared" si="3"/>
        <v>0.226724906813039</v>
      </c>
      <c r="N39" s="108">
        <v>90224076</v>
      </c>
      <c r="O39" s="109">
        <v>8612623</v>
      </c>
      <c r="P39" s="110">
        <f t="shared" si="4"/>
        <v>98836699</v>
      </c>
      <c r="Q39" s="40">
        <f t="shared" si="5"/>
        <v>0.2373820148085691</v>
      </c>
      <c r="R39" s="108">
        <v>58982452</v>
      </c>
      <c r="S39" s="110">
        <v>22334785</v>
      </c>
      <c r="T39" s="110">
        <f t="shared" si="6"/>
        <v>81317237</v>
      </c>
      <c r="U39" s="40">
        <f t="shared" si="7"/>
        <v>0.1841031253242064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227964872</v>
      </c>
      <c r="AA39" s="81">
        <f t="shared" si="11"/>
        <v>46588555</v>
      </c>
      <c r="AB39" s="81">
        <f t="shared" si="12"/>
        <v>274553427</v>
      </c>
      <c r="AC39" s="40">
        <f t="shared" si="13"/>
        <v>0.6215919999737737</v>
      </c>
      <c r="AD39" s="80">
        <v>46261544</v>
      </c>
      <c r="AE39" s="81">
        <v>9350526</v>
      </c>
      <c r="AF39" s="81">
        <f t="shared" si="14"/>
        <v>55612070</v>
      </c>
      <c r="AG39" s="40">
        <f t="shared" si="15"/>
        <v>0.7647009709752818</v>
      </c>
      <c r="AH39" s="40">
        <f t="shared" si="16"/>
        <v>0.4622228052291526</v>
      </c>
      <c r="AI39" s="12">
        <v>365028855</v>
      </c>
      <c r="AJ39" s="12">
        <v>341571826</v>
      </c>
      <c r="AK39" s="12">
        <v>261200307</v>
      </c>
      <c r="AL39" s="12"/>
    </row>
    <row r="40" spans="1:38" s="13" customFormat="1" ht="12.75">
      <c r="A40" s="29" t="s">
        <v>97</v>
      </c>
      <c r="B40" s="63" t="s">
        <v>439</v>
      </c>
      <c r="C40" s="39" t="s">
        <v>440</v>
      </c>
      <c r="D40" s="80">
        <v>91217789</v>
      </c>
      <c r="E40" s="81">
        <v>23866952</v>
      </c>
      <c r="F40" s="82">
        <f t="shared" si="0"/>
        <v>115084741</v>
      </c>
      <c r="G40" s="80">
        <v>102255158</v>
      </c>
      <c r="H40" s="81">
        <v>31536113</v>
      </c>
      <c r="I40" s="83">
        <f t="shared" si="1"/>
        <v>133791271</v>
      </c>
      <c r="J40" s="80">
        <v>28553419</v>
      </c>
      <c r="K40" s="81">
        <v>1973332</v>
      </c>
      <c r="L40" s="81">
        <f t="shared" si="2"/>
        <v>30526751</v>
      </c>
      <c r="M40" s="40">
        <f t="shared" si="3"/>
        <v>0.26525454838535023</v>
      </c>
      <c r="N40" s="108">
        <v>26473429</v>
      </c>
      <c r="O40" s="109">
        <v>1259026</v>
      </c>
      <c r="P40" s="110">
        <f t="shared" si="4"/>
        <v>27732455</v>
      </c>
      <c r="Q40" s="40">
        <f t="shared" si="5"/>
        <v>0.2409742139490065</v>
      </c>
      <c r="R40" s="108">
        <v>27525325</v>
      </c>
      <c r="S40" s="110">
        <v>9141769</v>
      </c>
      <c r="T40" s="110">
        <f t="shared" si="6"/>
        <v>36667094</v>
      </c>
      <c r="U40" s="40">
        <f t="shared" si="7"/>
        <v>0.2740619303930523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82552173</v>
      </c>
      <c r="AA40" s="81">
        <f t="shared" si="11"/>
        <v>12374127</v>
      </c>
      <c r="AB40" s="81">
        <f t="shared" si="12"/>
        <v>94926300</v>
      </c>
      <c r="AC40" s="40">
        <f t="shared" si="13"/>
        <v>0.709510413426</v>
      </c>
      <c r="AD40" s="80">
        <v>18249468</v>
      </c>
      <c r="AE40" s="81">
        <v>3696052</v>
      </c>
      <c r="AF40" s="81">
        <f t="shared" si="14"/>
        <v>21945520</v>
      </c>
      <c r="AG40" s="40">
        <f t="shared" si="15"/>
        <v>0.6800225590619536</v>
      </c>
      <c r="AH40" s="40">
        <f t="shared" si="16"/>
        <v>0.670823657858187</v>
      </c>
      <c r="AI40" s="12">
        <v>83300063</v>
      </c>
      <c r="AJ40" s="12">
        <v>109185391</v>
      </c>
      <c r="AK40" s="12">
        <v>74248529</v>
      </c>
      <c r="AL40" s="12"/>
    </row>
    <row r="41" spans="1:38" s="13" customFormat="1" ht="12.75">
      <c r="A41" s="29" t="s">
        <v>97</v>
      </c>
      <c r="B41" s="63" t="s">
        <v>441</v>
      </c>
      <c r="C41" s="39" t="s">
        <v>442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175692934</v>
      </c>
      <c r="K41" s="81">
        <v>0</v>
      </c>
      <c r="L41" s="81">
        <f t="shared" si="2"/>
        <v>175692934</v>
      </c>
      <c r="M41" s="40">
        <f t="shared" si="3"/>
        <v>0</v>
      </c>
      <c r="N41" s="108">
        <v>68225344</v>
      </c>
      <c r="O41" s="109">
        <v>0</v>
      </c>
      <c r="P41" s="110">
        <f t="shared" si="4"/>
        <v>68225344</v>
      </c>
      <c r="Q41" s="40">
        <f t="shared" si="5"/>
        <v>0</v>
      </c>
      <c r="R41" s="108">
        <v>64090046</v>
      </c>
      <c r="S41" s="110">
        <v>0</v>
      </c>
      <c r="T41" s="110">
        <f t="shared" si="6"/>
        <v>64090046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308008324</v>
      </c>
      <c r="AA41" s="81">
        <f t="shared" si="11"/>
        <v>0</v>
      </c>
      <c r="AB41" s="81">
        <f t="shared" si="12"/>
        <v>308008324</v>
      </c>
      <c r="AC41" s="40">
        <f t="shared" si="13"/>
        <v>0</v>
      </c>
      <c r="AD41" s="80">
        <v>61160716</v>
      </c>
      <c r="AE41" s="81">
        <v>200502</v>
      </c>
      <c r="AF41" s="81">
        <f t="shared" si="14"/>
        <v>61361218</v>
      </c>
      <c r="AG41" s="40">
        <f t="shared" si="15"/>
        <v>3.884059609375</v>
      </c>
      <c r="AH41" s="40">
        <f t="shared" si="16"/>
        <v>0.04447154226958139</v>
      </c>
      <c r="AI41" s="12">
        <v>51200000</v>
      </c>
      <c r="AJ41" s="12">
        <v>51200000</v>
      </c>
      <c r="AK41" s="12">
        <v>198863852</v>
      </c>
      <c r="AL41" s="12"/>
    </row>
    <row r="42" spans="1:38" s="13" customFormat="1" ht="12.75">
      <c r="A42" s="29" t="s">
        <v>116</v>
      </c>
      <c r="B42" s="63" t="s">
        <v>443</v>
      </c>
      <c r="C42" s="39" t="s">
        <v>444</v>
      </c>
      <c r="D42" s="80">
        <v>1371581064</v>
      </c>
      <c r="E42" s="81">
        <v>849317000</v>
      </c>
      <c r="F42" s="82">
        <f t="shared" si="0"/>
        <v>2220898064</v>
      </c>
      <c r="G42" s="80">
        <v>1519776000</v>
      </c>
      <c r="H42" s="81">
        <v>849317000</v>
      </c>
      <c r="I42" s="83">
        <f t="shared" si="1"/>
        <v>2369093000</v>
      </c>
      <c r="J42" s="80">
        <v>290775017</v>
      </c>
      <c r="K42" s="81">
        <v>71089934</v>
      </c>
      <c r="L42" s="81">
        <f t="shared" si="2"/>
        <v>361864951</v>
      </c>
      <c r="M42" s="40">
        <f t="shared" si="3"/>
        <v>0.1629363170087396</v>
      </c>
      <c r="N42" s="108">
        <v>355565484</v>
      </c>
      <c r="O42" s="109">
        <v>199409783</v>
      </c>
      <c r="P42" s="110">
        <f t="shared" si="4"/>
        <v>554975267</v>
      </c>
      <c r="Q42" s="40">
        <f t="shared" si="5"/>
        <v>0.2498877710760164</v>
      </c>
      <c r="R42" s="108">
        <v>290423891</v>
      </c>
      <c r="S42" s="110">
        <v>144093000</v>
      </c>
      <c r="T42" s="110">
        <f t="shared" si="6"/>
        <v>434516891</v>
      </c>
      <c r="U42" s="40">
        <f t="shared" si="7"/>
        <v>0.18341065167133583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936764392</v>
      </c>
      <c r="AA42" s="81">
        <f t="shared" si="11"/>
        <v>414592717</v>
      </c>
      <c r="AB42" s="81">
        <f t="shared" si="12"/>
        <v>1351357109</v>
      </c>
      <c r="AC42" s="40">
        <f t="shared" si="13"/>
        <v>0.5704111695910629</v>
      </c>
      <c r="AD42" s="80">
        <v>428112795</v>
      </c>
      <c r="AE42" s="81">
        <v>89083084</v>
      </c>
      <c r="AF42" s="81">
        <f t="shared" si="14"/>
        <v>517195879</v>
      </c>
      <c r="AG42" s="40">
        <f t="shared" si="15"/>
        <v>0.5702844715612254</v>
      </c>
      <c r="AH42" s="40">
        <f t="shared" si="16"/>
        <v>-0.15986010592323374</v>
      </c>
      <c r="AI42" s="12">
        <v>2087924000</v>
      </c>
      <c r="AJ42" s="12">
        <v>2087924000</v>
      </c>
      <c r="AK42" s="12">
        <v>1190710635</v>
      </c>
      <c r="AL42" s="12"/>
    </row>
    <row r="43" spans="1:38" s="59" customFormat="1" ht="12.75">
      <c r="A43" s="64"/>
      <c r="B43" s="65" t="s">
        <v>445</v>
      </c>
      <c r="C43" s="32"/>
      <c r="D43" s="84">
        <f>SUM(D37:D42)</f>
        <v>2251165097</v>
      </c>
      <c r="E43" s="85">
        <f>SUM(E37:E42)</f>
        <v>1152584854</v>
      </c>
      <c r="F43" s="86">
        <f t="shared" si="0"/>
        <v>3403749951</v>
      </c>
      <c r="G43" s="84">
        <f>SUM(G37:G42)</f>
        <v>2419024747</v>
      </c>
      <c r="H43" s="85">
        <f>SUM(H37:H42)</f>
        <v>1175532840</v>
      </c>
      <c r="I43" s="93">
        <f t="shared" si="1"/>
        <v>3594557587</v>
      </c>
      <c r="J43" s="84">
        <f>SUM(J37:J42)</f>
        <v>735625052</v>
      </c>
      <c r="K43" s="95">
        <f>SUM(K37:K42)</f>
        <v>88917290</v>
      </c>
      <c r="L43" s="85">
        <f t="shared" si="2"/>
        <v>824542342</v>
      </c>
      <c r="M43" s="44">
        <f t="shared" si="3"/>
        <v>0.242245274732286</v>
      </c>
      <c r="N43" s="114">
        <f>SUM(N37:N42)</f>
        <v>681888918</v>
      </c>
      <c r="O43" s="115">
        <f>SUM(O37:O42)</f>
        <v>218430920</v>
      </c>
      <c r="P43" s="116">
        <f t="shared" si="4"/>
        <v>900319838</v>
      </c>
      <c r="Q43" s="44">
        <f t="shared" si="5"/>
        <v>0.26450821915854655</v>
      </c>
      <c r="R43" s="114">
        <f>SUM(R37:R42)</f>
        <v>547811784</v>
      </c>
      <c r="S43" s="116">
        <f>SUM(S37:S42)</f>
        <v>189012150</v>
      </c>
      <c r="T43" s="116">
        <f t="shared" si="6"/>
        <v>736823934</v>
      </c>
      <c r="U43" s="44">
        <f t="shared" si="7"/>
        <v>0.20498320479404245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1965325754</v>
      </c>
      <c r="AA43" s="85">
        <f t="shared" si="11"/>
        <v>496360360</v>
      </c>
      <c r="AB43" s="85">
        <f t="shared" si="12"/>
        <v>2461686114</v>
      </c>
      <c r="AC43" s="44">
        <f t="shared" si="13"/>
        <v>0.6848370221979142</v>
      </c>
      <c r="AD43" s="84">
        <f>SUM(AD37:AD42)</f>
        <v>654728653</v>
      </c>
      <c r="AE43" s="85">
        <f>SUM(AE37:AE42)</f>
        <v>114986382</v>
      </c>
      <c r="AF43" s="85">
        <f t="shared" si="14"/>
        <v>769715035</v>
      </c>
      <c r="AG43" s="44">
        <f t="shared" si="15"/>
        <v>0.6818242697242336</v>
      </c>
      <c r="AH43" s="44">
        <f t="shared" si="16"/>
        <v>-0.042731529857670036</v>
      </c>
      <c r="AI43" s="66">
        <f>SUM(AI37:AI42)</f>
        <v>3151733235</v>
      </c>
      <c r="AJ43" s="66">
        <f>SUM(AJ37:AJ42)</f>
        <v>3160296947</v>
      </c>
      <c r="AK43" s="66">
        <f>SUM(AK37:AK42)</f>
        <v>2154767158</v>
      </c>
      <c r="AL43" s="66"/>
    </row>
    <row r="44" spans="1:38" s="59" customFormat="1" ht="12.75">
      <c r="A44" s="64"/>
      <c r="B44" s="65" t="s">
        <v>446</v>
      </c>
      <c r="C44" s="32"/>
      <c r="D44" s="84">
        <f>SUM(D9:D14,D16:D20,D22:D27,D29:D35,D37:D42)</f>
        <v>13632138080</v>
      </c>
      <c r="E44" s="85">
        <f>SUM(E9:E14,E16:E20,E22:E27,E29:E35,E37:E42)</f>
        <v>4891791867</v>
      </c>
      <c r="F44" s="86">
        <f t="shared" si="0"/>
        <v>18523929947</v>
      </c>
      <c r="G44" s="84">
        <f>SUM(G9:G14,G16:G20,G22:G27,G29:G35,G37:G42)</f>
        <v>12754004118</v>
      </c>
      <c r="H44" s="85">
        <f>SUM(H9:H14,H16:H20,H22:H27,H29:H35,H37:H42)</f>
        <v>6187521556</v>
      </c>
      <c r="I44" s="93">
        <f t="shared" si="1"/>
        <v>18941525674</v>
      </c>
      <c r="J44" s="84">
        <f>SUM(J9:J14,J16:J20,J22:J27,J29:J35,J37:J42)</f>
        <v>3916755574</v>
      </c>
      <c r="K44" s="95">
        <f>SUM(K9:K14,K16:K20,K22:K27,K29:K35,K37:K42)</f>
        <v>473651111</v>
      </c>
      <c r="L44" s="85">
        <f t="shared" si="2"/>
        <v>4390406685</v>
      </c>
      <c r="M44" s="44">
        <f t="shared" si="3"/>
        <v>0.2370127018166055</v>
      </c>
      <c r="N44" s="114">
        <f>SUM(N9:N14,N16:N20,N22:N27,N29:N35,N37:N42)</f>
        <v>3979760042</v>
      </c>
      <c r="O44" s="115">
        <f>SUM(O9:O14,O16:O20,O22:O27,O29:O35,O37:O42)</f>
        <v>872445078</v>
      </c>
      <c r="P44" s="116">
        <f t="shared" si="4"/>
        <v>4852205120</v>
      </c>
      <c r="Q44" s="44">
        <f t="shared" si="5"/>
        <v>0.26194253238286663</v>
      </c>
      <c r="R44" s="114">
        <f>SUM(R9:R14,R16:R20,R22:R27,R29:R35,R37:R42)</f>
        <v>4672528912</v>
      </c>
      <c r="S44" s="116">
        <f>SUM(S9:S14,S16:S20,S22:S27,S29:S35,S37:S42)</f>
        <v>573704497</v>
      </c>
      <c r="T44" s="116">
        <f t="shared" si="6"/>
        <v>5246233409</v>
      </c>
      <c r="U44" s="44">
        <f t="shared" si="7"/>
        <v>0.27696994947989956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12569044528</v>
      </c>
      <c r="AA44" s="85">
        <f t="shared" si="11"/>
        <v>1919800686</v>
      </c>
      <c r="AB44" s="85">
        <f t="shared" si="12"/>
        <v>14488845214</v>
      </c>
      <c r="AC44" s="44">
        <f t="shared" si="13"/>
        <v>0.7649249307244584</v>
      </c>
      <c r="AD44" s="84">
        <f>SUM(AD9:AD14,AD16:AD20,AD22:AD27,AD29:AD35,AD37:AD42)</f>
        <v>2935711450</v>
      </c>
      <c r="AE44" s="85">
        <f>SUM(AE9:AE14,AE16:AE20,AE22:AE27,AE29:AE35,AE37:AE42)</f>
        <v>632669834</v>
      </c>
      <c r="AF44" s="85">
        <f t="shared" si="14"/>
        <v>3568381284</v>
      </c>
      <c r="AG44" s="44">
        <f t="shared" si="15"/>
        <v>0.6366048186729687</v>
      </c>
      <c r="AH44" s="44">
        <f t="shared" si="16"/>
        <v>0.47019978849322985</v>
      </c>
      <c r="AI44" s="66">
        <f>SUM(AI9:AI14,AI16:AI20,AI22:AI27,AI29:AI35,AI37:AI42)</f>
        <v>17116005559</v>
      </c>
      <c r="AJ44" s="66">
        <f>SUM(AJ9:AJ14,AJ16:AJ20,AJ22:AJ27,AJ29:AJ35,AJ37:AJ42)</f>
        <v>17758002661</v>
      </c>
      <c r="AK44" s="66">
        <f>SUM(AK9:AK14,AK16:AK20,AK22:AK27,AK29:AK35,AK37:AK42)</f>
        <v>11304830064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B3" sqref="B3:AH3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447</v>
      </c>
      <c r="C9" s="39" t="s">
        <v>448</v>
      </c>
      <c r="D9" s="80">
        <v>273721488</v>
      </c>
      <c r="E9" s="81">
        <v>101978000</v>
      </c>
      <c r="F9" s="82">
        <f>$D9+$E9</f>
        <v>375699488</v>
      </c>
      <c r="G9" s="80">
        <v>274964149</v>
      </c>
      <c r="H9" s="81">
        <v>102901000</v>
      </c>
      <c r="I9" s="83">
        <f>$G9+$H9</f>
        <v>377865149</v>
      </c>
      <c r="J9" s="80">
        <v>108826116</v>
      </c>
      <c r="K9" s="81">
        <v>14147000</v>
      </c>
      <c r="L9" s="81">
        <f>$J9+$K9</f>
        <v>122973116</v>
      </c>
      <c r="M9" s="40">
        <f>IF($F9=0,0,$L9/$F9)</f>
        <v>0.32731776307344873</v>
      </c>
      <c r="N9" s="108">
        <v>82701928</v>
      </c>
      <c r="O9" s="109">
        <v>26408669</v>
      </c>
      <c r="P9" s="110">
        <f>$N9+$O9</f>
        <v>109110597</v>
      </c>
      <c r="Q9" s="40">
        <f>IF($F9=0,0,$P9/$F9)</f>
        <v>0.2904198714266015</v>
      </c>
      <c r="R9" s="108">
        <v>75626308</v>
      </c>
      <c r="S9" s="110">
        <v>24788127</v>
      </c>
      <c r="T9" s="110">
        <f>$R9+$S9</f>
        <v>100414435</v>
      </c>
      <c r="U9" s="40">
        <f>IF($I9=0,0,$T9/$I9)</f>
        <v>0.2657414563521972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267154352</v>
      </c>
      <c r="AA9" s="81">
        <f>$K9+$O9+$S9</f>
        <v>65343796</v>
      </c>
      <c r="AB9" s="81">
        <f>$Z9+$AA9</f>
        <v>332498148</v>
      </c>
      <c r="AC9" s="40">
        <f>IF($I9=0,0,$AB9/$I9)</f>
        <v>0.8799386471071456</v>
      </c>
      <c r="AD9" s="80">
        <v>90852362</v>
      </c>
      <c r="AE9" s="81">
        <v>32542514</v>
      </c>
      <c r="AF9" s="81">
        <f>$AD9+$AE9</f>
        <v>123394876</v>
      </c>
      <c r="AG9" s="40">
        <f>IF($AJ9=0,0,$AK9/$AJ9)</f>
        <v>1.5753639561451374</v>
      </c>
      <c r="AH9" s="40">
        <f>IF($AF9=0,0,(($T9/$AF9)-1))</f>
        <v>-0.1862349697567669</v>
      </c>
      <c r="AI9" s="12">
        <v>379660318</v>
      </c>
      <c r="AJ9" s="12">
        <v>234747788</v>
      </c>
      <c r="AK9" s="12">
        <v>369813204</v>
      </c>
      <c r="AL9" s="12"/>
    </row>
    <row r="10" spans="1:38" s="13" customFormat="1" ht="12.75">
      <c r="A10" s="29" t="s">
        <v>97</v>
      </c>
      <c r="B10" s="63" t="s">
        <v>449</v>
      </c>
      <c r="C10" s="39" t="s">
        <v>450</v>
      </c>
      <c r="D10" s="80">
        <v>454553425</v>
      </c>
      <c r="E10" s="81">
        <v>101268950</v>
      </c>
      <c r="F10" s="83">
        <f aca="true" t="shared" si="0" ref="F10:F33">$D10+$E10</f>
        <v>555822375</v>
      </c>
      <c r="G10" s="80">
        <v>477925499</v>
      </c>
      <c r="H10" s="81">
        <v>825652</v>
      </c>
      <c r="I10" s="83">
        <f aca="true" t="shared" si="1" ref="I10:I33">$G10+$H10</f>
        <v>478751151</v>
      </c>
      <c r="J10" s="80">
        <v>129582175</v>
      </c>
      <c r="K10" s="81">
        <v>11057254</v>
      </c>
      <c r="L10" s="81">
        <f aca="true" t="shared" si="2" ref="L10:L33">$J10+$K10</f>
        <v>140639429</v>
      </c>
      <c r="M10" s="40">
        <f aca="true" t="shared" si="3" ref="M10:M33">IF($F10=0,0,$L10/$F10)</f>
        <v>0.2530294484816305</v>
      </c>
      <c r="N10" s="108">
        <v>116245740</v>
      </c>
      <c r="O10" s="109">
        <v>10832926</v>
      </c>
      <c r="P10" s="110">
        <f aca="true" t="shared" si="4" ref="P10:P33">$N10+$O10</f>
        <v>127078666</v>
      </c>
      <c r="Q10" s="40">
        <f aca="true" t="shared" si="5" ref="Q10:Q33">IF($F10=0,0,$P10/$F10)</f>
        <v>0.22863179266577743</v>
      </c>
      <c r="R10" s="108">
        <v>94457768</v>
      </c>
      <c r="S10" s="110">
        <v>9228829</v>
      </c>
      <c r="T10" s="110">
        <f aca="true" t="shared" si="6" ref="T10:T33">$R10+$S10</f>
        <v>103686597</v>
      </c>
      <c r="U10" s="40">
        <f aca="true" t="shared" si="7" ref="U10:U33">IF($I10=0,0,$T10/$I10)</f>
        <v>0.21657722761276452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$J10+$N10+$R10</f>
        <v>340285683</v>
      </c>
      <c r="AA10" s="81">
        <f aca="true" t="shared" si="11" ref="AA10:AA33">$K10+$O10+$S10</f>
        <v>31119009</v>
      </c>
      <c r="AB10" s="81">
        <f aca="true" t="shared" si="12" ref="AB10:AB33">$Z10+$AA10</f>
        <v>371404692</v>
      </c>
      <c r="AC10" s="40">
        <f aca="true" t="shared" si="13" ref="AC10:AC33">IF($I10=0,0,$AB10/$I10)</f>
        <v>0.7757781704006806</v>
      </c>
      <c r="AD10" s="80">
        <v>104956164</v>
      </c>
      <c r="AE10" s="81">
        <v>1496695</v>
      </c>
      <c r="AF10" s="81">
        <f aca="true" t="shared" si="14" ref="AF10:AF33">$AD10+$AE10</f>
        <v>106452859</v>
      </c>
      <c r="AG10" s="40">
        <f aca="true" t="shared" si="15" ref="AG10:AG33">IF($AJ10=0,0,$AK10/$AJ10)</f>
        <v>0.6562001647509843</v>
      </c>
      <c r="AH10" s="40">
        <f aca="true" t="shared" si="16" ref="AH10:AH33">IF($AF10=0,0,(($T10/$AF10)-1))</f>
        <v>-0.025985793392359735</v>
      </c>
      <c r="AI10" s="12">
        <v>517940811</v>
      </c>
      <c r="AJ10" s="12">
        <v>513320150</v>
      </c>
      <c r="AK10" s="12">
        <v>336840767</v>
      </c>
      <c r="AL10" s="12"/>
    </row>
    <row r="11" spans="1:38" s="13" customFormat="1" ht="12.75">
      <c r="A11" s="29" t="s">
        <v>97</v>
      </c>
      <c r="B11" s="63" t="s">
        <v>451</v>
      </c>
      <c r="C11" s="39" t="s">
        <v>452</v>
      </c>
      <c r="D11" s="80">
        <v>365164921</v>
      </c>
      <c r="E11" s="81">
        <v>102668000</v>
      </c>
      <c r="F11" s="82">
        <f t="shared" si="0"/>
        <v>467832921</v>
      </c>
      <c r="G11" s="80">
        <v>306520901</v>
      </c>
      <c r="H11" s="81">
        <v>131654923</v>
      </c>
      <c r="I11" s="83">
        <f t="shared" si="1"/>
        <v>438175824</v>
      </c>
      <c r="J11" s="80">
        <v>92284690</v>
      </c>
      <c r="K11" s="81">
        <v>7121587</v>
      </c>
      <c r="L11" s="81">
        <f t="shared" si="2"/>
        <v>99406277</v>
      </c>
      <c r="M11" s="40">
        <f t="shared" si="3"/>
        <v>0.21248243237675016</v>
      </c>
      <c r="N11" s="108">
        <v>74759610</v>
      </c>
      <c r="O11" s="109">
        <v>21348584</v>
      </c>
      <c r="P11" s="110">
        <f t="shared" si="4"/>
        <v>96108194</v>
      </c>
      <c r="Q11" s="40">
        <f t="shared" si="5"/>
        <v>0.2054327296902648</v>
      </c>
      <c r="R11" s="108">
        <v>65159657</v>
      </c>
      <c r="S11" s="110">
        <v>16225181</v>
      </c>
      <c r="T11" s="110">
        <f t="shared" si="6"/>
        <v>81384838</v>
      </c>
      <c r="U11" s="40">
        <f t="shared" si="7"/>
        <v>0.18573557358107462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232203957</v>
      </c>
      <c r="AA11" s="81">
        <f t="shared" si="11"/>
        <v>44695352</v>
      </c>
      <c r="AB11" s="81">
        <f t="shared" si="12"/>
        <v>276899309</v>
      </c>
      <c r="AC11" s="40">
        <f t="shared" si="13"/>
        <v>0.6319365282918941</v>
      </c>
      <c r="AD11" s="80">
        <v>74674659</v>
      </c>
      <c r="AE11" s="81">
        <v>2391934</v>
      </c>
      <c r="AF11" s="81">
        <f t="shared" si="14"/>
        <v>77066593</v>
      </c>
      <c r="AG11" s="40">
        <f t="shared" si="15"/>
        <v>0.5794585848772967</v>
      </c>
      <c r="AH11" s="40">
        <f t="shared" si="16"/>
        <v>0.0560326443910657</v>
      </c>
      <c r="AI11" s="12">
        <v>366951057</v>
      </c>
      <c r="AJ11" s="12">
        <v>357097783</v>
      </c>
      <c r="AK11" s="12">
        <v>206923376</v>
      </c>
      <c r="AL11" s="12"/>
    </row>
    <row r="12" spans="1:38" s="13" customFormat="1" ht="12.75">
      <c r="A12" s="29" t="s">
        <v>97</v>
      </c>
      <c r="B12" s="63" t="s">
        <v>453</v>
      </c>
      <c r="C12" s="39" t="s">
        <v>454</v>
      </c>
      <c r="D12" s="80">
        <v>197838000</v>
      </c>
      <c r="E12" s="81">
        <v>29330944</v>
      </c>
      <c r="F12" s="82">
        <f t="shared" si="0"/>
        <v>227168944</v>
      </c>
      <c r="G12" s="80">
        <v>216151772</v>
      </c>
      <c r="H12" s="81">
        <v>39000673</v>
      </c>
      <c r="I12" s="83">
        <f t="shared" si="1"/>
        <v>255152445</v>
      </c>
      <c r="J12" s="80">
        <v>74474785</v>
      </c>
      <c r="K12" s="81">
        <v>2172403</v>
      </c>
      <c r="L12" s="81">
        <f t="shared" si="2"/>
        <v>76647188</v>
      </c>
      <c r="M12" s="40">
        <f t="shared" si="3"/>
        <v>0.33740170047187434</v>
      </c>
      <c r="N12" s="108">
        <v>69198531</v>
      </c>
      <c r="O12" s="109">
        <v>7169903</v>
      </c>
      <c r="P12" s="110">
        <f t="shared" si="4"/>
        <v>76368434</v>
      </c>
      <c r="Q12" s="40">
        <f t="shared" si="5"/>
        <v>0.3361746225311502</v>
      </c>
      <c r="R12" s="108">
        <v>66716215</v>
      </c>
      <c r="S12" s="110">
        <v>10531208</v>
      </c>
      <c r="T12" s="110">
        <f t="shared" si="6"/>
        <v>77247423</v>
      </c>
      <c r="U12" s="40">
        <f t="shared" si="7"/>
        <v>0.3027500794671985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210389531</v>
      </c>
      <c r="AA12" s="81">
        <f t="shared" si="11"/>
        <v>19873514</v>
      </c>
      <c r="AB12" s="81">
        <f t="shared" si="12"/>
        <v>230263045</v>
      </c>
      <c r="AC12" s="40">
        <f t="shared" si="13"/>
        <v>0.9024528257998861</v>
      </c>
      <c r="AD12" s="80">
        <v>51870824</v>
      </c>
      <c r="AE12" s="81">
        <v>5059993</v>
      </c>
      <c r="AF12" s="81">
        <f t="shared" si="14"/>
        <v>56930817</v>
      </c>
      <c r="AG12" s="40">
        <f t="shared" si="15"/>
        <v>0.6817063330219667</v>
      </c>
      <c r="AH12" s="40">
        <f t="shared" si="16"/>
        <v>0.35686482419530363</v>
      </c>
      <c r="AI12" s="12">
        <v>260954705</v>
      </c>
      <c r="AJ12" s="12">
        <v>228027000</v>
      </c>
      <c r="AK12" s="12">
        <v>155447450</v>
      </c>
      <c r="AL12" s="12"/>
    </row>
    <row r="13" spans="1:38" s="13" customFormat="1" ht="12.75">
      <c r="A13" s="29" t="s">
        <v>97</v>
      </c>
      <c r="B13" s="63" t="s">
        <v>455</v>
      </c>
      <c r="C13" s="39" t="s">
        <v>456</v>
      </c>
      <c r="D13" s="80">
        <v>449343146</v>
      </c>
      <c r="E13" s="81">
        <v>43308000</v>
      </c>
      <c r="F13" s="82">
        <f t="shared" si="0"/>
        <v>492651146</v>
      </c>
      <c r="G13" s="80">
        <v>436065830</v>
      </c>
      <c r="H13" s="81">
        <v>77920052</v>
      </c>
      <c r="I13" s="83">
        <f t="shared" si="1"/>
        <v>513985882</v>
      </c>
      <c r="J13" s="80">
        <v>85741861</v>
      </c>
      <c r="K13" s="81">
        <v>10185977</v>
      </c>
      <c r="L13" s="81">
        <f t="shared" si="2"/>
        <v>95927838</v>
      </c>
      <c r="M13" s="40">
        <f t="shared" si="3"/>
        <v>0.19471757810546125</v>
      </c>
      <c r="N13" s="108">
        <v>113095140</v>
      </c>
      <c r="O13" s="109">
        <v>13687753</v>
      </c>
      <c r="P13" s="110">
        <f t="shared" si="4"/>
        <v>126782893</v>
      </c>
      <c r="Q13" s="40">
        <f t="shared" si="5"/>
        <v>0.25734821491717386</v>
      </c>
      <c r="R13" s="108">
        <v>37175908</v>
      </c>
      <c r="S13" s="110">
        <v>14195707</v>
      </c>
      <c r="T13" s="110">
        <f t="shared" si="6"/>
        <v>51371615</v>
      </c>
      <c r="U13" s="40">
        <f t="shared" si="7"/>
        <v>0.0999475215157758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236012909</v>
      </c>
      <c r="AA13" s="81">
        <f t="shared" si="11"/>
        <v>38069437</v>
      </c>
      <c r="AB13" s="81">
        <f t="shared" si="12"/>
        <v>274082346</v>
      </c>
      <c r="AC13" s="40">
        <f t="shared" si="13"/>
        <v>0.5332487828916671</v>
      </c>
      <c r="AD13" s="80">
        <v>83103960</v>
      </c>
      <c r="AE13" s="81">
        <v>1683380</v>
      </c>
      <c r="AF13" s="81">
        <f t="shared" si="14"/>
        <v>84787340</v>
      </c>
      <c r="AG13" s="40">
        <f t="shared" si="15"/>
        <v>0.6430885497342851</v>
      </c>
      <c r="AH13" s="40">
        <f t="shared" si="16"/>
        <v>-0.39411219882590964</v>
      </c>
      <c r="AI13" s="12">
        <v>474533372</v>
      </c>
      <c r="AJ13" s="12">
        <v>474533372</v>
      </c>
      <c r="AK13" s="12">
        <v>305166978</v>
      </c>
      <c r="AL13" s="12"/>
    </row>
    <row r="14" spans="1:38" s="13" customFormat="1" ht="12.75">
      <c r="A14" s="29" t="s">
        <v>97</v>
      </c>
      <c r="B14" s="63" t="s">
        <v>457</v>
      </c>
      <c r="C14" s="39" t="s">
        <v>458</v>
      </c>
      <c r="D14" s="80">
        <v>176411993</v>
      </c>
      <c r="E14" s="81">
        <v>58332000</v>
      </c>
      <c r="F14" s="82">
        <f t="shared" si="0"/>
        <v>234743993</v>
      </c>
      <c r="G14" s="80">
        <v>141576849</v>
      </c>
      <c r="H14" s="81">
        <v>58332000</v>
      </c>
      <c r="I14" s="83">
        <f t="shared" si="1"/>
        <v>199908849</v>
      </c>
      <c r="J14" s="80">
        <v>46797301</v>
      </c>
      <c r="K14" s="81">
        <v>1854570</v>
      </c>
      <c r="L14" s="81">
        <f t="shared" si="2"/>
        <v>48651871</v>
      </c>
      <c r="M14" s="40">
        <f t="shared" si="3"/>
        <v>0.20725502015295447</v>
      </c>
      <c r="N14" s="108">
        <v>32994686</v>
      </c>
      <c r="O14" s="109">
        <v>5311504</v>
      </c>
      <c r="P14" s="110">
        <f t="shared" si="4"/>
        <v>38306190</v>
      </c>
      <c r="Q14" s="40">
        <f t="shared" si="5"/>
        <v>0.16318283382016086</v>
      </c>
      <c r="R14" s="108">
        <v>40042338</v>
      </c>
      <c r="S14" s="110">
        <v>2248424</v>
      </c>
      <c r="T14" s="110">
        <f t="shared" si="6"/>
        <v>42290762</v>
      </c>
      <c r="U14" s="40">
        <f t="shared" si="7"/>
        <v>0.21155022507282806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119834325</v>
      </c>
      <c r="AA14" s="81">
        <f t="shared" si="11"/>
        <v>9414498</v>
      </c>
      <c r="AB14" s="81">
        <f t="shared" si="12"/>
        <v>129248823</v>
      </c>
      <c r="AC14" s="40">
        <f t="shared" si="13"/>
        <v>0.6465387782808955</v>
      </c>
      <c r="AD14" s="80">
        <v>98275696</v>
      </c>
      <c r="AE14" s="81">
        <v>657968</v>
      </c>
      <c r="AF14" s="81">
        <f t="shared" si="14"/>
        <v>98933664</v>
      </c>
      <c r="AG14" s="40">
        <f t="shared" si="15"/>
        <v>0.9675906532418488</v>
      </c>
      <c r="AH14" s="40">
        <f t="shared" si="16"/>
        <v>-0.5725341578373162</v>
      </c>
      <c r="AI14" s="12">
        <v>199811525</v>
      </c>
      <c r="AJ14" s="12">
        <v>199811525</v>
      </c>
      <c r="AK14" s="12">
        <v>193335764</v>
      </c>
      <c r="AL14" s="12"/>
    </row>
    <row r="15" spans="1:38" s="13" customFormat="1" ht="12.75">
      <c r="A15" s="29" t="s">
        <v>97</v>
      </c>
      <c r="B15" s="63" t="s">
        <v>67</v>
      </c>
      <c r="C15" s="39" t="s">
        <v>68</v>
      </c>
      <c r="D15" s="80">
        <v>1594516756</v>
      </c>
      <c r="E15" s="81">
        <v>254288095</v>
      </c>
      <c r="F15" s="82">
        <f t="shared" si="0"/>
        <v>1848804851</v>
      </c>
      <c r="G15" s="80">
        <v>1594516756</v>
      </c>
      <c r="H15" s="81">
        <v>254288095</v>
      </c>
      <c r="I15" s="83">
        <f t="shared" si="1"/>
        <v>1848804851</v>
      </c>
      <c r="J15" s="80">
        <v>401099782</v>
      </c>
      <c r="K15" s="81">
        <v>39705844</v>
      </c>
      <c r="L15" s="81">
        <f t="shared" si="2"/>
        <v>440805626</v>
      </c>
      <c r="M15" s="40">
        <f t="shared" si="3"/>
        <v>0.23842734172921098</v>
      </c>
      <c r="N15" s="108">
        <v>379464256</v>
      </c>
      <c r="O15" s="109">
        <v>69314829</v>
      </c>
      <c r="P15" s="110">
        <f t="shared" si="4"/>
        <v>448779085</v>
      </c>
      <c r="Q15" s="40">
        <f t="shared" si="5"/>
        <v>0.24274010572682125</v>
      </c>
      <c r="R15" s="108">
        <v>429212468</v>
      </c>
      <c r="S15" s="110">
        <v>13043919</v>
      </c>
      <c r="T15" s="110">
        <f t="shared" si="6"/>
        <v>442256387</v>
      </c>
      <c r="U15" s="40">
        <f t="shared" si="7"/>
        <v>0.23921204380266958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1209776506</v>
      </c>
      <c r="AA15" s="81">
        <f t="shared" si="11"/>
        <v>122064592</v>
      </c>
      <c r="AB15" s="81">
        <f t="shared" si="12"/>
        <v>1331841098</v>
      </c>
      <c r="AC15" s="40">
        <f t="shared" si="13"/>
        <v>0.7203794912587018</v>
      </c>
      <c r="AD15" s="80">
        <v>368507315</v>
      </c>
      <c r="AE15" s="81">
        <v>24716102</v>
      </c>
      <c r="AF15" s="81">
        <f t="shared" si="14"/>
        <v>393223417</v>
      </c>
      <c r="AG15" s="40">
        <f t="shared" si="15"/>
        <v>0.7192873945075573</v>
      </c>
      <c r="AH15" s="40">
        <f t="shared" si="16"/>
        <v>0.12469493900969786</v>
      </c>
      <c r="AI15" s="12">
        <v>1702631959</v>
      </c>
      <c r="AJ15" s="12">
        <v>1577323178</v>
      </c>
      <c r="AK15" s="12">
        <v>1134548679</v>
      </c>
      <c r="AL15" s="12"/>
    </row>
    <row r="16" spans="1:38" s="13" customFormat="1" ht="12.75">
      <c r="A16" s="29" t="s">
        <v>116</v>
      </c>
      <c r="B16" s="63" t="s">
        <v>459</v>
      </c>
      <c r="C16" s="39" t="s">
        <v>460</v>
      </c>
      <c r="D16" s="80">
        <v>403486260</v>
      </c>
      <c r="E16" s="81">
        <v>40500300</v>
      </c>
      <c r="F16" s="82">
        <f t="shared" si="0"/>
        <v>443986560</v>
      </c>
      <c r="G16" s="80">
        <v>364329595</v>
      </c>
      <c r="H16" s="81">
        <v>24400300</v>
      </c>
      <c r="I16" s="83">
        <f t="shared" si="1"/>
        <v>388729895</v>
      </c>
      <c r="J16" s="80">
        <v>114092390</v>
      </c>
      <c r="K16" s="81">
        <v>2326013</v>
      </c>
      <c r="L16" s="81">
        <f t="shared" si="2"/>
        <v>116418403</v>
      </c>
      <c r="M16" s="40">
        <f t="shared" si="3"/>
        <v>0.26221154757477344</v>
      </c>
      <c r="N16" s="108">
        <v>90481523</v>
      </c>
      <c r="O16" s="109">
        <v>13698117</v>
      </c>
      <c r="P16" s="110">
        <f t="shared" si="4"/>
        <v>104179640</v>
      </c>
      <c r="Q16" s="40">
        <f t="shared" si="5"/>
        <v>0.23464593162459693</v>
      </c>
      <c r="R16" s="108">
        <v>84128005</v>
      </c>
      <c r="S16" s="110">
        <v>1318677</v>
      </c>
      <c r="T16" s="110">
        <f t="shared" si="6"/>
        <v>85446682</v>
      </c>
      <c r="U16" s="40">
        <f t="shared" si="7"/>
        <v>0.21980990682489188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288701918</v>
      </c>
      <c r="AA16" s="81">
        <f t="shared" si="11"/>
        <v>17342807</v>
      </c>
      <c r="AB16" s="81">
        <f t="shared" si="12"/>
        <v>306044725</v>
      </c>
      <c r="AC16" s="40">
        <f t="shared" si="13"/>
        <v>0.7872940284152831</v>
      </c>
      <c r="AD16" s="80">
        <v>74512885</v>
      </c>
      <c r="AE16" s="81">
        <v>1715045</v>
      </c>
      <c r="AF16" s="81">
        <f t="shared" si="14"/>
        <v>76227930</v>
      </c>
      <c r="AG16" s="40">
        <f t="shared" si="15"/>
        <v>0.7824534471467434</v>
      </c>
      <c r="AH16" s="40">
        <f t="shared" si="16"/>
        <v>0.12093666980068862</v>
      </c>
      <c r="AI16" s="12">
        <v>391502960</v>
      </c>
      <c r="AJ16" s="12">
        <v>355626752</v>
      </c>
      <c r="AK16" s="12">
        <v>278261378</v>
      </c>
      <c r="AL16" s="12"/>
    </row>
    <row r="17" spans="1:38" s="59" customFormat="1" ht="12.75">
      <c r="A17" s="64"/>
      <c r="B17" s="65" t="s">
        <v>461</v>
      </c>
      <c r="C17" s="32"/>
      <c r="D17" s="84">
        <f>SUM(D9:D16)</f>
        <v>3915035989</v>
      </c>
      <c r="E17" s="85">
        <f>SUM(E9:E16)</f>
        <v>731674289</v>
      </c>
      <c r="F17" s="93">
        <f t="shared" si="0"/>
        <v>4646710278</v>
      </c>
      <c r="G17" s="84">
        <f>SUM(G9:G16)</f>
        <v>3812051351</v>
      </c>
      <c r="H17" s="85">
        <f>SUM(H9:H16)</f>
        <v>689322695</v>
      </c>
      <c r="I17" s="86">
        <f t="shared" si="1"/>
        <v>4501374046</v>
      </c>
      <c r="J17" s="84">
        <f>SUM(J9:J16)</f>
        <v>1052899100</v>
      </c>
      <c r="K17" s="85">
        <f>SUM(K9:K16)</f>
        <v>88570648</v>
      </c>
      <c r="L17" s="85">
        <f t="shared" si="2"/>
        <v>1141469748</v>
      </c>
      <c r="M17" s="44">
        <f t="shared" si="3"/>
        <v>0.24565115527092907</v>
      </c>
      <c r="N17" s="114">
        <f>SUM(N9:N16)</f>
        <v>958941414</v>
      </c>
      <c r="O17" s="115">
        <f>SUM(O9:O16)</f>
        <v>167772285</v>
      </c>
      <c r="P17" s="116">
        <f t="shared" si="4"/>
        <v>1126713699</v>
      </c>
      <c r="Q17" s="44">
        <f t="shared" si="5"/>
        <v>0.24247556477417204</v>
      </c>
      <c r="R17" s="114">
        <f>SUM(R9:R16)</f>
        <v>892518667</v>
      </c>
      <c r="S17" s="116">
        <f>SUM(S9:S16)</f>
        <v>91580072</v>
      </c>
      <c r="T17" s="116">
        <f t="shared" si="6"/>
        <v>984098739</v>
      </c>
      <c r="U17" s="44">
        <f t="shared" si="7"/>
        <v>0.21862185389247699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2904359181</v>
      </c>
      <c r="AA17" s="85">
        <f t="shared" si="11"/>
        <v>347923005</v>
      </c>
      <c r="AB17" s="85">
        <f t="shared" si="12"/>
        <v>3252282186</v>
      </c>
      <c r="AC17" s="44">
        <f t="shared" si="13"/>
        <v>0.7225087612725797</v>
      </c>
      <c r="AD17" s="84">
        <f>SUM(AD9:AD16)</f>
        <v>946753865</v>
      </c>
      <c r="AE17" s="85">
        <f>SUM(AE9:AE16)</f>
        <v>70263631</v>
      </c>
      <c r="AF17" s="85">
        <f t="shared" si="14"/>
        <v>1017017496</v>
      </c>
      <c r="AG17" s="44">
        <f t="shared" si="15"/>
        <v>0.7563372703747471</v>
      </c>
      <c r="AH17" s="44">
        <f t="shared" si="16"/>
        <v>-0.032367935782296464</v>
      </c>
      <c r="AI17" s="66">
        <f>SUM(AI9:AI16)</f>
        <v>4293986707</v>
      </c>
      <c r="AJ17" s="66">
        <f>SUM(AJ9:AJ16)</f>
        <v>3940487548</v>
      </c>
      <c r="AK17" s="66">
        <f>SUM(AK9:AK16)</f>
        <v>2980337596</v>
      </c>
      <c r="AL17" s="66"/>
    </row>
    <row r="18" spans="1:38" s="13" customFormat="1" ht="12.75">
      <c r="A18" s="29" t="s">
        <v>97</v>
      </c>
      <c r="B18" s="63" t="s">
        <v>462</v>
      </c>
      <c r="C18" s="39" t="s">
        <v>463</v>
      </c>
      <c r="D18" s="80">
        <v>292029159</v>
      </c>
      <c r="E18" s="81">
        <v>102658000</v>
      </c>
      <c r="F18" s="82">
        <f t="shared" si="0"/>
        <v>394687159</v>
      </c>
      <c r="G18" s="80">
        <v>288193717</v>
      </c>
      <c r="H18" s="81">
        <v>102658000</v>
      </c>
      <c r="I18" s="83">
        <f t="shared" si="1"/>
        <v>390851717</v>
      </c>
      <c r="J18" s="80">
        <v>80367700</v>
      </c>
      <c r="K18" s="81">
        <v>622920</v>
      </c>
      <c r="L18" s="81">
        <f t="shared" si="2"/>
        <v>80990620</v>
      </c>
      <c r="M18" s="40">
        <f t="shared" si="3"/>
        <v>0.20520206485866443</v>
      </c>
      <c r="N18" s="108">
        <v>79530608</v>
      </c>
      <c r="O18" s="109">
        <v>3326086</v>
      </c>
      <c r="P18" s="110">
        <f t="shared" si="4"/>
        <v>82856694</v>
      </c>
      <c r="Q18" s="40">
        <f t="shared" si="5"/>
        <v>0.2099300474074962</v>
      </c>
      <c r="R18" s="108">
        <v>76464390</v>
      </c>
      <c r="S18" s="110">
        <v>25690923</v>
      </c>
      <c r="T18" s="110">
        <f t="shared" si="6"/>
        <v>102155313</v>
      </c>
      <c r="U18" s="40">
        <f t="shared" si="7"/>
        <v>0.261365905679263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236362698</v>
      </c>
      <c r="AA18" s="81">
        <f t="shared" si="11"/>
        <v>29639929</v>
      </c>
      <c r="AB18" s="81">
        <f t="shared" si="12"/>
        <v>266002627</v>
      </c>
      <c r="AC18" s="40">
        <f t="shared" si="13"/>
        <v>0.6805717243401543</v>
      </c>
      <c r="AD18" s="80">
        <v>66940584</v>
      </c>
      <c r="AE18" s="81">
        <v>34887867</v>
      </c>
      <c r="AF18" s="81">
        <f t="shared" si="14"/>
        <v>101828451</v>
      </c>
      <c r="AG18" s="40">
        <f t="shared" si="15"/>
        <v>0.9403313722581217</v>
      </c>
      <c r="AH18" s="40">
        <f t="shared" si="16"/>
        <v>0.0032099280386774787</v>
      </c>
      <c r="AI18" s="12">
        <v>260114110</v>
      </c>
      <c r="AJ18" s="12">
        <v>260114110</v>
      </c>
      <c r="AK18" s="12">
        <v>244593458</v>
      </c>
      <c r="AL18" s="12"/>
    </row>
    <row r="19" spans="1:38" s="13" customFormat="1" ht="12.75">
      <c r="A19" s="29" t="s">
        <v>97</v>
      </c>
      <c r="B19" s="63" t="s">
        <v>61</v>
      </c>
      <c r="C19" s="39" t="s">
        <v>62</v>
      </c>
      <c r="D19" s="80">
        <v>1887401357</v>
      </c>
      <c r="E19" s="81">
        <v>164632610</v>
      </c>
      <c r="F19" s="82">
        <f t="shared" si="0"/>
        <v>2052033967</v>
      </c>
      <c r="G19" s="80">
        <v>1887401357</v>
      </c>
      <c r="H19" s="81">
        <v>234312978</v>
      </c>
      <c r="I19" s="83">
        <f t="shared" si="1"/>
        <v>2121714335</v>
      </c>
      <c r="J19" s="80">
        <v>482816612</v>
      </c>
      <c r="K19" s="81">
        <v>574959</v>
      </c>
      <c r="L19" s="81">
        <f t="shared" si="2"/>
        <v>483391571</v>
      </c>
      <c r="M19" s="40">
        <f t="shared" si="3"/>
        <v>0.23556704166388684</v>
      </c>
      <c r="N19" s="108">
        <v>424556545</v>
      </c>
      <c r="O19" s="109">
        <v>7241356</v>
      </c>
      <c r="P19" s="110">
        <f t="shared" si="4"/>
        <v>431797901</v>
      </c>
      <c r="Q19" s="40">
        <f t="shared" si="5"/>
        <v>0.21042434381886624</v>
      </c>
      <c r="R19" s="108">
        <v>364546193</v>
      </c>
      <c r="S19" s="110">
        <v>4960217</v>
      </c>
      <c r="T19" s="110">
        <f t="shared" si="6"/>
        <v>369506410</v>
      </c>
      <c r="U19" s="40">
        <f t="shared" si="7"/>
        <v>0.174154646506642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1271919350</v>
      </c>
      <c r="AA19" s="81">
        <f t="shared" si="11"/>
        <v>12776532</v>
      </c>
      <c r="AB19" s="81">
        <f t="shared" si="12"/>
        <v>1284695882</v>
      </c>
      <c r="AC19" s="40">
        <f t="shared" si="13"/>
        <v>0.605498987685352</v>
      </c>
      <c r="AD19" s="80">
        <v>350474438</v>
      </c>
      <c r="AE19" s="81">
        <v>7453977</v>
      </c>
      <c r="AF19" s="81">
        <f t="shared" si="14"/>
        <v>357928415</v>
      </c>
      <c r="AG19" s="40">
        <f t="shared" si="15"/>
        <v>0.6549283212183501</v>
      </c>
      <c r="AH19" s="40">
        <f t="shared" si="16"/>
        <v>0.032347236248343014</v>
      </c>
      <c r="AI19" s="12">
        <v>1745132829</v>
      </c>
      <c r="AJ19" s="12">
        <v>1745132829</v>
      </c>
      <c r="AK19" s="12">
        <v>1142936914</v>
      </c>
      <c r="AL19" s="12"/>
    </row>
    <row r="20" spans="1:38" s="13" customFormat="1" ht="12.75">
      <c r="A20" s="29" t="s">
        <v>97</v>
      </c>
      <c r="B20" s="63" t="s">
        <v>89</v>
      </c>
      <c r="C20" s="39" t="s">
        <v>90</v>
      </c>
      <c r="D20" s="80">
        <v>1197861748</v>
      </c>
      <c r="E20" s="81">
        <v>269475860</v>
      </c>
      <c r="F20" s="82">
        <f t="shared" si="0"/>
        <v>1467337608</v>
      </c>
      <c r="G20" s="80">
        <v>1261389894</v>
      </c>
      <c r="H20" s="81">
        <v>348087182</v>
      </c>
      <c r="I20" s="83">
        <f t="shared" si="1"/>
        <v>1609477076</v>
      </c>
      <c r="J20" s="80">
        <v>303082156</v>
      </c>
      <c r="K20" s="81">
        <v>16134037</v>
      </c>
      <c r="L20" s="81">
        <f t="shared" si="2"/>
        <v>319216193</v>
      </c>
      <c r="M20" s="40">
        <f t="shared" si="3"/>
        <v>0.2175478848627725</v>
      </c>
      <c r="N20" s="108">
        <v>303687511</v>
      </c>
      <c r="O20" s="109">
        <v>50517230</v>
      </c>
      <c r="P20" s="110">
        <f t="shared" si="4"/>
        <v>354204741</v>
      </c>
      <c r="Q20" s="40">
        <f t="shared" si="5"/>
        <v>0.24139280494744875</v>
      </c>
      <c r="R20" s="108">
        <v>318529174</v>
      </c>
      <c r="S20" s="110">
        <v>108616113</v>
      </c>
      <c r="T20" s="110">
        <f t="shared" si="6"/>
        <v>427145287</v>
      </c>
      <c r="U20" s="40">
        <f t="shared" si="7"/>
        <v>0.2653938309339424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925298841</v>
      </c>
      <c r="AA20" s="81">
        <f t="shared" si="11"/>
        <v>175267380</v>
      </c>
      <c r="AB20" s="81">
        <f t="shared" si="12"/>
        <v>1100566221</v>
      </c>
      <c r="AC20" s="40">
        <f t="shared" si="13"/>
        <v>0.683803601437564</v>
      </c>
      <c r="AD20" s="80">
        <v>244232774</v>
      </c>
      <c r="AE20" s="81">
        <v>28339389</v>
      </c>
      <c r="AF20" s="81">
        <f t="shared" si="14"/>
        <v>272572163</v>
      </c>
      <c r="AG20" s="40">
        <f t="shared" si="15"/>
        <v>0.6718119866728534</v>
      </c>
      <c r="AH20" s="40">
        <f t="shared" si="16"/>
        <v>0.5670906460099523</v>
      </c>
      <c r="AI20" s="12">
        <v>1235407108</v>
      </c>
      <c r="AJ20" s="12">
        <v>1347929638</v>
      </c>
      <c r="AK20" s="12">
        <v>905555288</v>
      </c>
      <c r="AL20" s="12"/>
    </row>
    <row r="21" spans="1:38" s="13" customFormat="1" ht="12.75">
      <c r="A21" s="29" t="s">
        <v>97</v>
      </c>
      <c r="B21" s="63" t="s">
        <v>464</v>
      </c>
      <c r="C21" s="39" t="s">
        <v>465</v>
      </c>
      <c r="D21" s="80">
        <v>173449789</v>
      </c>
      <c r="E21" s="81">
        <v>17229383</v>
      </c>
      <c r="F21" s="83">
        <f t="shared" si="0"/>
        <v>190679172</v>
      </c>
      <c r="G21" s="80">
        <v>192399818</v>
      </c>
      <c r="H21" s="81">
        <v>32625386</v>
      </c>
      <c r="I21" s="83">
        <f t="shared" si="1"/>
        <v>225025204</v>
      </c>
      <c r="J21" s="80">
        <v>67872324</v>
      </c>
      <c r="K21" s="81">
        <v>264455</v>
      </c>
      <c r="L21" s="81">
        <f t="shared" si="2"/>
        <v>68136779</v>
      </c>
      <c r="M21" s="40">
        <f t="shared" si="3"/>
        <v>0.3573372921925631</v>
      </c>
      <c r="N21" s="108">
        <v>27317101</v>
      </c>
      <c r="O21" s="109">
        <v>1256676</v>
      </c>
      <c r="P21" s="110">
        <f t="shared" si="4"/>
        <v>28573777</v>
      </c>
      <c r="Q21" s="40">
        <f t="shared" si="5"/>
        <v>0.1498526383363989</v>
      </c>
      <c r="R21" s="108">
        <v>57136977</v>
      </c>
      <c r="S21" s="110">
        <v>7599927</v>
      </c>
      <c r="T21" s="110">
        <f t="shared" si="6"/>
        <v>64736904</v>
      </c>
      <c r="U21" s="40">
        <f t="shared" si="7"/>
        <v>0.28768734723600115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152326402</v>
      </c>
      <c r="AA21" s="81">
        <f t="shared" si="11"/>
        <v>9121058</v>
      </c>
      <c r="AB21" s="81">
        <f t="shared" si="12"/>
        <v>161447460</v>
      </c>
      <c r="AC21" s="40">
        <f t="shared" si="13"/>
        <v>0.717463897955182</v>
      </c>
      <c r="AD21" s="80">
        <v>32793761</v>
      </c>
      <c r="AE21" s="81">
        <v>1998550</v>
      </c>
      <c r="AF21" s="81">
        <f t="shared" si="14"/>
        <v>34792311</v>
      </c>
      <c r="AG21" s="40">
        <f t="shared" si="15"/>
        <v>0.8109061826593899</v>
      </c>
      <c r="AH21" s="40">
        <f t="shared" si="16"/>
        <v>0.8606669732286538</v>
      </c>
      <c r="AI21" s="12">
        <v>169913580</v>
      </c>
      <c r="AJ21" s="12">
        <v>178289055</v>
      </c>
      <c r="AK21" s="12">
        <v>144575697</v>
      </c>
      <c r="AL21" s="12"/>
    </row>
    <row r="22" spans="1:38" s="13" customFormat="1" ht="12.75">
      <c r="A22" s="29" t="s">
        <v>97</v>
      </c>
      <c r="B22" s="63" t="s">
        <v>466</v>
      </c>
      <c r="C22" s="39" t="s">
        <v>467</v>
      </c>
      <c r="D22" s="80">
        <v>450916550</v>
      </c>
      <c r="E22" s="81">
        <v>116207000</v>
      </c>
      <c r="F22" s="82">
        <f t="shared" si="0"/>
        <v>567123550</v>
      </c>
      <c r="G22" s="80">
        <v>446945932</v>
      </c>
      <c r="H22" s="81">
        <v>118145797</v>
      </c>
      <c r="I22" s="83">
        <f t="shared" si="1"/>
        <v>565091729</v>
      </c>
      <c r="J22" s="80">
        <v>128674693</v>
      </c>
      <c r="K22" s="81">
        <v>22949241</v>
      </c>
      <c r="L22" s="81">
        <f t="shared" si="2"/>
        <v>151623934</v>
      </c>
      <c r="M22" s="40">
        <f t="shared" si="3"/>
        <v>0.26735608845726827</v>
      </c>
      <c r="N22" s="108">
        <v>198310794</v>
      </c>
      <c r="O22" s="109">
        <v>11583522</v>
      </c>
      <c r="P22" s="110">
        <f t="shared" si="4"/>
        <v>209894316</v>
      </c>
      <c r="Q22" s="40">
        <f t="shared" si="5"/>
        <v>0.3701033328628303</v>
      </c>
      <c r="R22" s="108">
        <v>109003763</v>
      </c>
      <c r="S22" s="110">
        <v>10780406</v>
      </c>
      <c r="T22" s="110">
        <f t="shared" si="6"/>
        <v>119784169</v>
      </c>
      <c r="U22" s="40">
        <f t="shared" si="7"/>
        <v>0.21197296448131167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435989250</v>
      </c>
      <c r="AA22" s="81">
        <f t="shared" si="11"/>
        <v>45313169</v>
      </c>
      <c r="AB22" s="81">
        <f t="shared" si="12"/>
        <v>481302419</v>
      </c>
      <c r="AC22" s="40">
        <f t="shared" si="13"/>
        <v>0.8517244091534031</v>
      </c>
      <c r="AD22" s="80">
        <v>46434095</v>
      </c>
      <c r="AE22" s="81">
        <v>17653282</v>
      </c>
      <c r="AF22" s="81">
        <f t="shared" si="14"/>
        <v>64087377</v>
      </c>
      <c r="AG22" s="40">
        <f t="shared" si="15"/>
        <v>0.7260406047107707</v>
      </c>
      <c r="AH22" s="40">
        <f t="shared" si="16"/>
        <v>0.8690758556088198</v>
      </c>
      <c r="AI22" s="12">
        <v>450374000</v>
      </c>
      <c r="AJ22" s="12">
        <v>512489896</v>
      </c>
      <c r="AK22" s="12">
        <v>372088474</v>
      </c>
      <c r="AL22" s="12"/>
    </row>
    <row r="23" spans="1:38" s="13" customFormat="1" ht="12.75">
      <c r="A23" s="29" t="s">
        <v>97</v>
      </c>
      <c r="B23" s="63" t="s">
        <v>468</v>
      </c>
      <c r="C23" s="39" t="s">
        <v>469</v>
      </c>
      <c r="D23" s="80">
        <v>481155000</v>
      </c>
      <c r="E23" s="81">
        <v>129880549</v>
      </c>
      <c r="F23" s="82">
        <f t="shared" si="0"/>
        <v>611035549</v>
      </c>
      <c r="G23" s="80">
        <v>492740000</v>
      </c>
      <c r="H23" s="81">
        <v>190984557</v>
      </c>
      <c r="I23" s="83">
        <f t="shared" si="1"/>
        <v>683724557</v>
      </c>
      <c r="J23" s="80">
        <v>104886408</v>
      </c>
      <c r="K23" s="81">
        <v>1736776</v>
      </c>
      <c r="L23" s="81">
        <f t="shared" si="2"/>
        <v>106623184</v>
      </c>
      <c r="M23" s="40">
        <f t="shared" si="3"/>
        <v>0.17449587699847557</v>
      </c>
      <c r="N23" s="108">
        <v>79838790</v>
      </c>
      <c r="O23" s="109">
        <v>40689428</v>
      </c>
      <c r="P23" s="110">
        <f t="shared" si="4"/>
        <v>120528218</v>
      </c>
      <c r="Q23" s="40">
        <f t="shared" si="5"/>
        <v>0.197252382774214</v>
      </c>
      <c r="R23" s="108">
        <v>146112635</v>
      </c>
      <c r="S23" s="110">
        <v>18739667</v>
      </c>
      <c r="T23" s="110">
        <f t="shared" si="6"/>
        <v>164852302</v>
      </c>
      <c r="U23" s="40">
        <f t="shared" si="7"/>
        <v>0.2411092307746378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330837833</v>
      </c>
      <c r="AA23" s="81">
        <f t="shared" si="11"/>
        <v>61165871</v>
      </c>
      <c r="AB23" s="81">
        <f t="shared" si="12"/>
        <v>392003704</v>
      </c>
      <c r="AC23" s="40">
        <f t="shared" si="13"/>
        <v>0.5733357095143797</v>
      </c>
      <c r="AD23" s="80">
        <v>83888093</v>
      </c>
      <c r="AE23" s="81">
        <v>10896059</v>
      </c>
      <c r="AF23" s="81">
        <f t="shared" si="14"/>
        <v>94784152</v>
      </c>
      <c r="AG23" s="40">
        <f t="shared" si="15"/>
        <v>0.6876062394011289</v>
      </c>
      <c r="AH23" s="40">
        <f t="shared" si="16"/>
        <v>0.7392390871419094</v>
      </c>
      <c r="AI23" s="12">
        <v>541008751</v>
      </c>
      <c r="AJ23" s="12">
        <v>601341751</v>
      </c>
      <c r="AK23" s="12">
        <v>413486340</v>
      </c>
      <c r="AL23" s="12"/>
    </row>
    <row r="24" spans="1:38" s="13" customFormat="1" ht="12.75">
      <c r="A24" s="29" t="s">
        <v>116</v>
      </c>
      <c r="B24" s="63" t="s">
        <v>470</v>
      </c>
      <c r="C24" s="39" t="s">
        <v>471</v>
      </c>
      <c r="D24" s="80">
        <v>333623091</v>
      </c>
      <c r="E24" s="81">
        <v>56338215</v>
      </c>
      <c r="F24" s="82">
        <f t="shared" si="0"/>
        <v>389961306</v>
      </c>
      <c r="G24" s="80">
        <v>335642104</v>
      </c>
      <c r="H24" s="81">
        <v>43233718</v>
      </c>
      <c r="I24" s="83">
        <f t="shared" si="1"/>
        <v>378875822</v>
      </c>
      <c r="J24" s="80">
        <v>133700169</v>
      </c>
      <c r="K24" s="81">
        <v>100067</v>
      </c>
      <c r="L24" s="81">
        <f t="shared" si="2"/>
        <v>133800236</v>
      </c>
      <c r="M24" s="40">
        <f t="shared" si="3"/>
        <v>0.34311157015152677</v>
      </c>
      <c r="N24" s="108">
        <v>110108251</v>
      </c>
      <c r="O24" s="109">
        <v>2405115</v>
      </c>
      <c r="P24" s="110">
        <f t="shared" si="4"/>
        <v>112513366</v>
      </c>
      <c r="Q24" s="40">
        <f t="shared" si="5"/>
        <v>0.2885244363193306</v>
      </c>
      <c r="R24" s="108">
        <v>81207697</v>
      </c>
      <c r="S24" s="110">
        <v>1000552</v>
      </c>
      <c r="T24" s="110">
        <f t="shared" si="6"/>
        <v>82208249</v>
      </c>
      <c r="U24" s="40">
        <f t="shared" si="7"/>
        <v>0.2169794012350569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325016117</v>
      </c>
      <c r="AA24" s="81">
        <f t="shared" si="11"/>
        <v>3505734</v>
      </c>
      <c r="AB24" s="81">
        <f t="shared" si="12"/>
        <v>328521851</v>
      </c>
      <c r="AC24" s="40">
        <f t="shared" si="13"/>
        <v>0.867096372805758</v>
      </c>
      <c r="AD24" s="80">
        <v>80668077</v>
      </c>
      <c r="AE24" s="81">
        <v>500166</v>
      </c>
      <c r="AF24" s="81">
        <f t="shared" si="14"/>
        <v>81168243</v>
      </c>
      <c r="AG24" s="40">
        <f t="shared" si="15"/>
        <v>0.8921741396608823</v>
      </c>
      <c r="AH24" s="40">
        <f t="shared" si="16"/>
        <v>0.012812966765832323</v>
      </c>
      <c r="AI24" s="12">
        <v>394568736</v>
      </c>
      <c r="AJ24" s="12">
        <v>391328016</v>
      </c>
      <c r="AK24" s="12">
        <v>349132736</v>
      </c>
      <c r="AL24" s="12"/>
    </row>
    <row r="25" spans="1:38" s="59" customFormat="1" ht="12.75">
      <c r="A25" s="64"/>
      <c r="B25" s="65" t="s">
        <v>472</v>
      </c>
      <c r="C25" s="32"/>
      <c r="D25" s="84">
        <f>SUM(D18:D24)</f>
        <v>4816436694</v>
      </c>
      <c r="E25" s="85">
        <f>SUM(E18:E24)</f>
        <v>856421617</v>
      </c>
      <c r="F25" s="93">
        <f t="shared" si="0"/>
        <v>5672858311</v>
      </c>
      <c r="G25" s="84">
        <f>SUM(G18:G24)</f>
        <v>4904712822</v>
      </c>
      <c r="H25" s="85">
        <f>SUM(H18:H24)</f>
        <v>1070047618</v>
      </c>
      <c r="I25" s="86">
        <f t="shared" si="1"/>
        <v>5974760440</v>
      </c>
      <c r="J25" s="84">
        <f>SUM(J18:J24)</f>
        <v>1301400062</v>
      </c>
      <c r="K25" s="85">
        <f>SUM(K18:K24)</f>
        <v>42382455</v>
      </c>
      <c r="L25" s="85">
        <f t="shared" si="2"/>
        <v>1343782517</v>
      </c>
      <c r="M25" s="44">
        <f t="shared" si="3"/>
        <v>0.23687926673478307</v>
      </c>
      <c r="N25" s="114">
        <f>SUM(N18:N24)</f>
        <v>1223349600</v>
      </c>
      <c r="O25" s="115">
        <f>SUM(O18:O24)</f>
        <v>117019413</v>
      </c>
      <c r="P25" s="116">
        <f t="shared" si="4"/>
        <v>1340369013</v>
      </c>
      <c r="Q25" s="44">
        <f t="shared" si="5"/>
        <v>0.23627754114728144</v>
      </c>
      <c r="R25" s="114">
        <f>SUM(R18:R24)</f>
        <v>1153000829</v>
      </c>
      <c r="S25" s="116">
        <f>SUM(S18:S24)</f>
        <v>177387805</v>
      </c>
      <c r="T25" s="116">
        <f t="shared" si="6"/>
        <v>1330388634</v>
      </c>
      <c r="U25" s="44">
        <f t="shared" si="7"/>
        <v>0.22266811320053528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3677750491</v>
      </c>
      <c r="AA25" s="85">
        <f t="shared" si="11"/>
        <v>336789673</v>
      </c>
      <c r="AB25" s="85">
        <f t="shared" si="12"/>
        <v>4014540164</v>
      </c>
      <c r="AC25" s="44">
        <f t="shared" si="13"/>
        <v>0.6719165068315275</v>
      </c>
      <c r="AD25" s="84">
        <f>SUM(AD18:AD24)</f>
        <v>905431822</v>
      </c>
      <c r="AE25" s="85">
        <f>SUM(AE18:AE24)</f>
        <v>101729290</v>
      </c>
      <c r="AF25" s="85">
        <f t="shared" si="14"/>
        <v>1007161112</v>
      </c>
      <c r="AG25" s="44">
        <f t="shared" si="15"/>
        <v>0.7092782761795664</v>
      </c>
      <c r="AH25" s="44">
        <f t="shared" si="16"/>
        <v>0.3209293112579985</v>
      </c>
      <c r="AI25" s="66">
        <f>SUM(AI18:AI24)</f>
        <v>4796519114</v>
      </c>
      <c r="AJ25" s="66">
        <f>SUM(AJ18:AJ24)</f>
        <v>5036625295</v>
      </c>
      <c r="AK25" s="66">
        <f>SUM(AK18:AK24)</f>
        <v>3572368907</v>
      </c>
      <c r="AL25" s="66"/>
    </row>
    <row r="26" spans="1:38" s="13" customFormat="1" ht="12.75">
      <c r="A26" s="29" t="s">
        <v>97</v>
      </c>
      <c r="B26" s="63" t="s">
        <v>473</v>
      </c>
      <c r="C26" s="39" t="s">
        <v>474</v>
      </c>
      <c r="D26" s="80">
        <v>347950419</v>
      </c>
      <c r="E26" s="81">
        <v>57437550</v>
      </c>
      <c r="F26" s="82">
        <f t="shared" si="0"/>
        <v>405387969</v>
      </c>
      <c r="G26" s="80">
        <v>378658221</v>
      </c>
      <c r="H26" s="81">
        <v>56337550</v>
      </c>
      <c r="I26" s="83">
        <f t="shared" si="1"/>
        <v>434995771</v>
      </c>
      <c r="J26" s="80">
        <v>105493021</v>
      </c>
      <c r="K26" s="81">
        <v>0</v>
      </c>
      <c r="L26" s="81">
        <f t="shared" si="2"/>
        <v>105493021</v>
      </c>
      <c r="M26" s="40">
        <f t="shared" si="3"/>
        <v>0.2602273107912583</v>
      </c>
      <c r="N26" s="108">
        <v>67378209</v>
      </c>
      <c r="O26" s="109">
        <v>5119365</v>
      </c>
      <c r="P26" s="110">
        <f t="shared" si="4"/>
        <v>72497574</v>
      </c>
      <c r="Q26" s="40">
        <f t="shared" si="5"/>
        <v>0.17883504085934035</v>
      </c>
      <c r="R26" s="108">
        <v>65802323</v>
      </c>
      <c r="S26" s="110">
        <v>5087840</v>
      </c>
      <c r="T26" s="110">
        <f t="shared" si="6"/>
        <v>70890163</v>
      </c>
      <c r="U26" s="40">
        <f t="shared" si="7"/>
        <v>0.16296747629760291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238673553</v>
      </c>
      <c r="AA26" s="81">
        <f t="shared" si="11"/>
        <v>10207205</v>
      </c>
      <c r="AB26" s="81">
        <f t="shared" si="12"/>
        <v>248880758</v>
      </c>
      <c r="AC26" s="40">
        <f t="shared" si="13"/>
        <v>0.5721452358671322</v>
      </c>
      <c r="AD26" s="80">
        <v>66944521</v>
      </c>
      <c r="AE26" s="81">
        <v>4141275</v>
      </c>
      <c r="AF26" s="81">
        <f t="shared" si="14"/>
        <v>71085796</v>
      </c>
      <c r="AG26" s="40">
        <f t="shared" si="15"/>
        <v>0.6237777623143841</v>
      </c>
      <c r="AH26" s="40">
        <f t="shared" si="16"/>
        <v>-0.00275206878178591</v>
      </c>
      <c r="AI26" s="12">
        <v>390778930</v>
      </c>
      <c r="AJ26" s="12">
        <v>452682000</v>
      </c>
      <c r="AK26" s="12">
        <v>282372965</v>
      </c>
      <c r="AL26" s="12"/>
    </row>
    <row r="27" spans="1:38" s="13" customFormat="1" ht="12.75">
      <c r="A27" s="29" t="s">
        <v>97</v>
      </c>
      <c r="B27" s="63" t="s">
        <v>73</v>
      </c>
      <c r="C27" s="39" t="s">
        <v>74</v>
      </c>
      <c r="D27" s="80">
        <v>2006268003</v>
      </c>
      <c r="E27" s="81">
        <v>575919271</v>
      </c>
      <c r="F27" s="82">
        <f t="shared" si="0"/>
        <v>2582187274</v>
      </c>
      <c r="G27" s="80">
        <v>2094649633</v>
      </c>
      <c r="H27" s="81">
        <v>605452302</v>
      </c>
      <c r="I27" s="83">
        <f t="shared" si="1"/>
        <v>2700101935</v>
      </c>
      <c r="J27" s="80">
        <v>464062892</v>
      </c>
      <c r="K27" s="81">
        <v>28081360</v>
      </c>
      <c r="L27" s="81">
        <f t="shared" si="2"/>
        <v>492144252</v>
      </c>
      <c r="M27" s="40">
        <f t="shared" si="3"/>
        <v>0.19059200583760602</v>
      </c>
      <c r="N27" s="108">
        <v>544452308</v>
      </c>
      <c r="O27" s="109">
        <v>84599385</v>
      </c>
      <c r="P27" s="110">
        <f t="shared" si="4"/>
        <v>629051693</v>
      </c>
      <c r="Q27" s="40">
        <f t="shared" si="5"/>
        <v>0.24361195616364115</v>
      </c>
      <c r="R27" s="108">
        <v>374902492</v>
      </c>
      <c r="S27" s="110">
        <v>47202002</v>
      </c>
      <c r="T27" s="110">
        <f t="shared" si="6"/>
        <v>422104494</v>
      </c>
      <c r="U27" s="40">
        <f t="shared" si="7"/>
        <v>0.1563290957754156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1383417692</v>
      </c>
      <c r="AA27" s="81">
        <f t="shared" si="11"/>
        <v>159882747</v>
      </c>
      <c r="AB27" s="81">
        <f t="shared" si="12"/>
        <v>1543300439</v>
      </c>
      <c r="AC27" s="40">
        <f t="shared" si="13"/>
        <v>0.5715711762563512</v>
      </c>
      <c r="AD27" s="80">
        <v>575328155</v>
      </c>
      <c r="AE27" s="81">
        <v>44815499</v>
      </c>
      <c r="AF27" s="81">
        <f t="shared" si="14"/>
        <v>620143654</v>
      </c>
      <c r="AG27" s="40">
        <f t="shared" si="15"/>
        <v>0.6710496302886312</v>
      </c>
      <c r="AH27" s="40">
        <f t="shared" si="16"/>
        <v>-0.31934400799334794</v>
      </c>
      <c r="AI27" s="12">
        <v>2300857417</v>
      </c>
      <c r="AJ27" s="12">
        <v>2340041781</v>
      </c>
      <c r="AK27" s="12">
        <v>1570284172</v>
      </c>
      <c r="AL27" s="12"/>
    </row>
    <row r="28" spans="1:38" s="13" customFormat="1" ht="12.75">
      <c r="A28" s="29" t="s">
        <v>97</v>
      </c>
      <c r="B28" s="63" t="s">
        <v>475</v>
      </c>
      <c r="C28" s="39" t="s">
        <v>476</v>
      </c>
      <c r="D28" s="80">
        <v>278086312</v>
      </c>
      <c r="E28" s="81">
        <v>70537140</v>
      </c>
      <c r="F28" s="82">
        <f t="shared" si="0"/>
        <v>348623452</v>
      </c>
      <c r="G28" s="80">
        <v>273421915</v>
      </c>
      <c r="H28" s="81">
        <v>68569045</v>
      </c>
      <c r="I28" s="83">
        <f t="shared" si="1"/>
        <v>341990960</v>
      </c>
      <c r="J28" s="80">
        <v>54417436</v>
      </c>
      <c r="K28" s="81">
        <v>7280066</v>
      </c>
      <c r="L28" s="81">
        <f t="shared" si="2"/>
        <v>61697502</v>
      </c>
      <c r="M28" s="40">
        <f t="shared" si="3"/>
        <v>0.1769746173014201</v>
      </c>
      <c r="N28" s="108">
        <v>76409434</v>
      </c>
      <c r="O28" s="109">
        <v>15720583</v>
      </c>
      <c r="P28" s="110">
        <f t="shared" si="4"/>
        <v>92130017</v>
      </c>
      <c r="Q28" s="40">
        <f t="shared" si="5"/>
        <v>0.26426798447282884</v>
      </c>
      <c r="R28" s="108">
        <v>61722549</v>
      </c>
      <c r="S28" s="110">
        <v>18052017</v>
      </c>
      <c r="T28" s="110">
        <f t="shared" si="6"/>
        <v>79774566</v>
      </c>
      <c r="U28" s="40">
        <f t="shared" si="7"/>
        <v>0.23326513075082453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192549419</v>
      </c>
      <c r="AA28" s="81">
        <f t="shared" si="11"/>
        <v>41052666</v>
      </c>
      <c r="AB28" s="81">
        <f t="shared" si="12"/>
        <v>233602085</v>
      </c>
      <c r="AC28" s="40">
        <f t="shared" si="13"/>
        <v>0.6830650874514343</v>
      </c>
      <c r="AD28" s="80">
        <v>69966529</v>
      </c>
      <c r="AE28" s="81">
        <v>4443332</v>
      </c>
      <c r="AF28" s="81">
        <f t="shared" si="14"/>
        <v>74409861</v>
      </c>
      <c r="AG28" s="40">
        <f t="shared" si="15"/>
        <v>0.68920586725538</v>
      </c>
      <c r="AH28" s="40">
        <f t="shared" si="16"/>
        <v>0.07209669428088294</v>
      </c>
      <c r="AI28" s="12">
        <v>235653101</v>
      </c>
      <c r="AJ28" s="12">
        <v>254704168</v>
      </c>
      <c r="AK28" s="12">
        <v>175543607</v>
      </c>
      <c r="AL28" s="12"/>
    </row>
    <row r="29" spans="1:38" s="13" customFormat="1" ht="12.75">
      <c r="A29" s="29" t="s">
        <v>97</v>
      </c>
      <c r="B29" s="63" t="s">
        <v>477</v>
      </c>
      <c r="C29" s="39" t="s">
        <v>478</v>
      </c>
      <c r="D29" s="80">
        <v>696851268</v>
      </c>
      <c r="E29" s="81">
        <v>229757317</v>
      </c>
      <c r="F29" s="82">
        <f t="shared" si="0"/>
        <v>926608585</v>
      </c>
      <c r="G29" s="80">
        <v>696851268</v>
      </c>
      <c r="H29" s="81">
        <v>229757317</v>
      </c>
      <c r="I29" s="83">
        <f t="shared" si="1"/>
        <v>926608585</v>
      </c>
      <c r="J29" s="80">
        <v>169173625</v>
      </c>
      <c r="K29" s="81">
        <v>16393680</v>
      </c>
      <c r="L29" s="81">
        <f t="shared" si="2"/>
        <v>185567305</v>
      </c>
      <c r="M29" s="40">
        <f t="shared" si="3"/>
        <v>0.20026503963375214</v>
      </c>
      <c r="N29" s="108">
        <v>151466032</v>
      </c>
      <c r="O29" s="109">
        <v>31482766</v>
      </c>
      <c r="P29" s="110">
        <f t="shared" si="4"/>
        <v>182948798</v>
      </c>
      <c r="Q29" s="40">
        <f t="shared" si="5"/>
        <v>0.19743913553315504</v>
      </c>
      <c r="R29" s="108">
        <v>124481828</v>
      </c>
      <c r="S29" s="110">
        <v>36001937</v>
      </c>
      <c r="T29" s="110">
        <f t="shared" si="6"/>
        <v>160483765</v>
      </c>
      <c r="U29" s="40">
        <f t="shared" si="7"/>
        <v>0.17319477457679716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445121485</v>
      </c>
      <c r="AA29" s="81">
        <f t="shared" si="11"/>
        <v>83878383</v>
      </c>
      <c r="AB29" s="81">
        <f t="shared" si="12"/>
        <v>528999868</v>
      </c>
      <c r="AC29" s="40">
        <f t="shared" si="13"/>
        <v>0.5708989497437044</v>
      </c>
      <c r="AD29" s="80">
        <v>105646994</v>
      </c>
      <c r="AE29" s="81">
        <v>34785552</v>
      </c>
      <c r="AF29" s="81">
        <f t="shared" si="14"/>
        <v>140432546</v>
      </c>
      <c r="AG29" s="40">
        <f t="shared" si="15"/>
        <v>0.5888467378519499</v>
      </c>
      <c r="AH29" s="40">
        <f t="shared" si="16"/>
        <v>0.14278185200743998</v>
      </c>
      <c r="AI29" s="12">
        <v>791826309</v>
      </c>
      <c r="AJ29" s="12">
        <v>791826309</v>
      </c>
      <c r="AK29" s="12">
        <v>466264339</v>
      </c>
      <c r="AL29" s="12"/>
    </row>
    <row r="30" spans="1:38" s="13" customFormat="1" ht="12.75">
      <c r="A30" s="29" t="s">
        <v>97</v>
      </c>
      <c r="B30" s="63" t="s">
        <v>479</v>
      </c>
      <c r="C30" s="39" t="s">
        <v>480</v>
      </c>
      <c r="D30" s="80">
        <v>998878000</v>
      </c>
      <c r="E30" s="81">
        <v>397913000</v>
      </c>
      <c r="F30" s="82">
        <f t="shared" si="0"/>
        <v>1396791000</v>
      </c>
      <c r="G30" s="80">
        <v>998878000</v>
      </c>
      <c r="H30" s="81">
        <v>483019000</v>
      </c>
      <c r="I30" s="83">
        <f t="shared" si="1"/>
        <v>1481897000</v>
      </c>
      <c r="J30" s="80">
        <v>290834442</v>
      </c>
      <c r="K30" s="81">
        <v>49029752</v>
      </c>
      <c r="L30" s="81">
        <f t="shared" si="2"/>
        <v>339864194</v>
      </c>
      <c r="M30" s="40">
        <f t="shared" si="3"/>
        <v>0.24331785786134075</v>
      </c>
      <c r="N30" s="108">
        <v>176610880</v>
      </c>
      <c r="O30" s="109">
        <v>74309904</v>
      </c>
      <c r="P30" s="110">
        <f t="shared" si="4"/>
        <v>250920784</v>
      </c>
      <c r="Q30" s="40">
        <f t="shared" si="5"/>
        <v>0.17964089402065161</v>
      </c>
      <c r="R30" s="108">
        <v>310101778</v>
      </c>
      <c r="S30" s="110">
        <v>85314920</v>
      </c>
      <c r="T30" s="110">
        <f t="shared" si="6"/>
        <v>395416698</v>
      </c>
      <c r="U30" s="40">
        <f t="shared" si="7"/>
        <v>0.2668314316042208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777547100</v>
      </c>
      <c r="AA30" s="81">
        <f t="shared" si="11"/>
        <v>208654576</v>
      </c>
      <c r="AB30" s="81">
        <f t="shared" si="12"/>
        <v>986201676</v>
      </c>
      <c r="AC30" s="40">
        <f t="shared" si="13"/>
        <v>0.6654994753346555</v>
      </c>
      <c r="AD30" s="80">
        <v>256953976</v>
      </c>
      <c r="AE30" s="81">
        <v>0</v>
      </c>
      <c r="AF30" s="81">
        <f t="shared" si="14"/>
        <v>256953976</v>
      </c>
      <c r="AG30" s="40">
        <f t="shared" si="15"/>
        <v>0.4768216259761982</v>
      </c>
      <c r="AH30" s="40">
        <f t="shared" si="16"/>
        <v>0.5388619555744878</v>
      </c>
      <c r="AI30" s="12">
        <v>1115987000</v>
      </c>
      <c r="AJ30" s="12">
        <v>1649023696</v>
      </c>
      <c r="AK30" s="12">
        <v>786290160</v>
      </c>
      <c r="AL30" s="12"/>
    </row>
    <row r="31" spans="1:38" s="13" customFormat="1" ht="12.75">
      <c r="A31" s="29" t="s">
        <v>116</v>
      </c>
      <c r="B31" s="63" t="s">
        <v>481</v>
      </c>
      <c r="C31" s="39" t="s">
        <v>482</v>
      </c>
      <c r="D31" s="80">
        <v>230211000</v>
      </c>
      <c r="E31" s="81">
        <v>61710000</v>
      </c>
      <c r="F31" s="83">
        <f t="shared" si="0"/>
        <v>291921000</v>
      </c>
      <c r="G31" s="80">
        <v>230211000</v>
      </c>
      <c r="H31" s="81">
        <v>61710000</v>
      </c>
      <c r="I31" s="83">
        <f t="shared" si="1"/>
        <v>291921000</v>
      </c>
      <c r="J31" s="80">
        <v>78590854</v>
      </c>
      <c r="K31" s="81">
        <v>4911048</v>
      </c>
      <c r="L31" s="81">
        <f t="shared" si="2"/>
        <v>83501902</v>
      </c>
      <c r="M31" s="40">
        <f t="shared" si="3"/>
        <v>0.2860428061016508</v>
      </c>
      <c r="N31" s="108">
        <v>65384100</v>
      </c>
      <c r="O31" s="109">
        <v>10132099</v>
      </c>
      <c r="P31" s="110">
        <f t="shared" si="4"/>
        <v>75516199</v>
      </c>
      <c r="Q31" s="40">
        <f t="shared" si="5"/>
        <v>0.2586871071282984</v>
      </c>
      <c r="R31" s="108">
        <v>47597458</v>
      </c>
      <c r="S31" s="110">
        <v>2915024</v>
      </c>
      <c r="T31" s="110">
        <f t="shared" si="6"/>
        <v>50512482</v>
      </c>
      <c r="U31" s="40">
        <f t="shared" si="7"/>
        <v>0.173034766255254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191572412</v>
      </c>
      <c r="AA31" s="81">
        <f t="shared" si="11"/>
        <v>17958171</v>
      </c>
      <c r="AB31" s="81">
        <f t="shared" si="12"/>
        <v>209530583</v>
      </c>
      <c r="AC31" s="40">
        <f t="shared" si="13"/>
        <v>0.7177646794852032</v>
      </c>
      <c r="AD31" s="80">
        <v>45488119</v>
      </c>
      <c r="AE31" s="81">
        <v>4459868</v>
      </c>
      <c r="AF31" s="81">
        <f t="shared" si="14"/>
        <v>49947987</v>
      </c>
      <c r="AG31" s="40">
        <f t="shared" si="15"/>
        <v>0.8697662705480756</v>
      </c>
      <c r="AH31" s="40">
        <f t="shared" si="16"/>
        <v>0.011301656661358628</v>
      </c>
      <c r="AI31" s="12">
        <v>239878366</v>
      </c>
      <c r="AJ31" s="12">
        <v>239830366</v>
      </c>
      <c r="AK31" s="12">
        <v>208596363</v>
      </c>
      <c r="AL31" s="12"/>
    </row>
    <row r="32" spans="1:38" s="59" customFormat="1" ht="12.75">
      <c r="A32" s="64"/>
      <c r="B32" s="65" t="s">
        <v>483</v>
      </c>
      <c r="C32" s="32"/>
      <c r="D32" s="84">
        <f>SUM(D26:D31)</f>
        <v>4558245002</v>
      </c>
      <c r="E32" s="85">
        <f>SUM(E26:E31)</f>
        <v>1393274278</v>
      </c>
      <c r="F32" s="86">
        <f t="shared" si="0"/>
        <v>5951519280</v>
      </c>
      <c r="G32" s="84">
        <f>SUM(G26:G31)</f>
        <v>4672670037</v>
      </c>
      <c r="H32" s="85">
        <f>SUM(H26:H31)</f>
        <v>1504845214</v>
      </c>
      <c r="I32" s="93">
        <f t="shared" si="1"/>
        <v>6177515251</v>
      </c>
      <c r="J32" s="84">
        <f>SUM(J26:J31)</f>
        <v>1162572270</v>
      </c>
      <c r="K32" s="95">
        <f>SUM(K26:K31)</f>
        <v>105695906</v>
      </c>
      <c r="L32" s="85">
        <f t="shared" si="2"/>
        <v>1268268176</v>
      </c>
      <c r="M32" s="44">
        <f t="shared" si="3"/>
        <v>0.213099902114406</v>
      </c>
      <c r="N32" s="114">
        <f>SUM(N26:N31)</f>
        <v>1081700963</v>
      </c>
      <c r="O32" s="115">
        <f>SUM(O26:O31)</f>
        <v>221364102</v>
      </c>
      <c r="P32" s="116">
        <f t="shared" si="4"/>
        <v>1303065065</v>
      </c>
      <c r="Q32" s="44">
        <f t="shared" si="5"/>
        <v>0.2189466258437459</v>
      </c>
      <c r="R32" s="114">
        <f>SUM(R26:R31)</f>
        <v>984608428</v>
      </c>
      <c r="S32" s="116">
        <f>SUM(S26:S31)</f>
        <v>194573740</v>
      </c>
      <c r="T32" s="116">
        <f t="shared" si="6"/>
        <v>1179182168</v>
      </c>
      <c r="U32" s="44">
        <f t="shared" si="7"/>
        <v>0.19088292300194923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3228881661</v>
      </c>
      <c r="AA32" s="85">
        <f t="shared" si="11"/>
        <v>521633748</v>
      </c>
      <c r="AB32" s="85">
        <f t="shared" si="12"/>
        <v>3750515409</v>
      </c>
      <c r="AC32" s="44">
        <f t="shared" si="13"/>
        <v>0.6071236179292113</v>
      </c>
      <c r="AD32" s="84">
        <f>SUM(AD26:AD31)</f>
        <v>1120328294</v>
      </c>
      <c r="AE32" s="85">
        <f>SUM(AE26:AE31)</f>
        <v>92645526</v>
      </c>
      <c r="AF32" s="85">
        <f t="shared" si="14"/>
        <v>1212973820</v>
      </c>
      <c r="AG32" s="44">
        <f t="shared" si="15"/>
        <v>0.6091629925741349</v>
      </c>
      <c r="AH32" s="44">
        <f t="shared" si="16"/>
        <v>-0.027858517177229758</v>
      </c>
      <c r="AI32" s="66">
        <f>SUM(AI26:AI31)</f>
        <v>5074981123</v>
      </c>
      <c r="AJ32" s="66">
        <f>SUM(AJ26:AJ31)</f>
        <v>5728108320</v>
      </c>
      <c r="AK32" s="66">
        <f>SUM(AK26:AK31)</f>
        <v>3489351606</v>
      </c>
      <c r="AL32" s="66"/>
    </row>
    <row r="33" spans="1:38" s="59" customFormat="1" ht="12.75">
      <c r="A33" s="64"/>
      <c r="B33" s="65" t="s">
        <v>484</v>
      </c>
      <c r="C33" s="32"/>
      <c r="D33" s="84">
        <f>SUM(D9:D16,D18:D24,D26:D31)</f>
        <v>13289717685</v>
      </c>
      <c r="E33" s="85">
        <f>SUM(E9:E16,E18:E24,E26:E31)</f>
        <v>2981370184</v>
      </c>
      <c r="F33" s="93">
        <f t="shared" si="0"/>
        <v>16271087869</v>
      </c>
      <c r="G33" s="84">
        <f>SUM(G9:G16,G18:G24,G26:G31)</f>
        <v>13389434210</v>
      </c>
      <c r="H33" s="85">
        <f>SUM(H9:H16,H18:H24,H26:H31)</f>
        <v>3264215527</v>
      </c>
      <c r="I33" s="86">
        <f t="shared" si="1"/>
        <v>16653649737</v>
      </c>
      <c r="J33" s="84">
        <f>SUM(J9:J16,J18:J24,J26:J31)</f>
        <v>3516871432</v>
      </c>
      <c r="K33" s="85">
        <f>SUM(K9:K16,K18:K24,K26:K31)</f>
        <v>236649009</v>
      </c>
      <c r="L33" s="85">
        <f t="shared" si="2"/>
        <v>3753520441</v>
      </c>
      <c r="M33" s="44">
        <f t="shared" si="3"/>
        <v>0.2306865079470981</v>
      </c>
      <c r="N33" s="114">
        <f>SUM(N9:N16,N18:N24,N26:N31)</f>
        <v>3263991977</v>
      </c>
      <c r="O33" s="115">
        <f>SUM(O9:O16,O18:O24,O26:O31)</f>
        <v>506155800</v>
      </c>
      <c r="P33" s="116">
        <f t="shared" si="4"/>
        <v>3770147777</v>
      </c>
      <c r="Q33" s="44">
        <f t="shared" si="5"/>
        <v>0.23170840249612076</v>
      </c>
      <c r="R33" s="114">
        <f>SUM(R9:R16,R18:R24,R26:R31)</f>
        <v>3030127924</v>
      </c>
      <c r="S33" s="116">
        <f>SUM(S9:S16,S18:S24,S26:S31)</f>
        <v>463541617</v>
      </c>
      <c r="T33" s="116">
        <f t="shared" si="6"/>
        <v>3493669541</v>
      </c>
      <c r="U33" s="44">
        <f t="shared" si="7"/>
        <v>0.2097840170877373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9810991333</v>
      </c>
      <c r="AA33" s="85">
        <f t="shared" si="11"/>
        <v>1206346426</v>
      </c>
      <c r="AB33" s="85">
        <f t="shared" si="12"/>
        <v>11017337759</v>
      </c>
      <c r="AC33" s="44">
        <f t="shared" si="13"/>
        <v>0.6615569519588486</v>
      </c>
      <c r="AD33" s="84">
        <f>SUM(AD9:AD16,AD18:AD24,AD26:AD31)</f>
        <v>2972513981</v>
      </c>
      <c r="AE33" s="85">
        <f>SUM(AE9:AE16,AE18:AE24,AE26:AE31)</f>
        <v>264638447</v>
      </c>
      <c r="AF33" s="85">
        <f t="shared" si="14"/>
        <v>3237152428</v>
      </c>
      <c r="AG33" s="44">
        <f t="shared" si="15"/>
        <v>0.6828906548013677</v>
      </c>
      <c r="AH33" s="44">
        <f t="shared" si="16"/>
        <v>0.07924159232702022</v>
      </c>
      <c r="AI33" s="66">
        <f>SUM(AI9:AI16,AI18:AI24,AI26:AI31)</f>
        <v>14165486944</v>
      </c>
      <c r="AJ33" s="66">
        <f>SUM(AJ9:AJ16,AJ18:AJ24,AJ26:AJ31)</f>
        <v>14705221163</v>
      </c>
      <c r="AK33" s="66">
        <f>SUM(AK9:AK16,AK18:AK24,AK26:AK31)</f>
        <v>10042058109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2014-05-21T13:56:32Z</cp:lastPrinted>
  <dcterms:created xsi:type="dcterms:W3CDTF">2014-05-12T13:30:49Z</dcterms:created>
  <dcterms:modified xsi:type="dcterms:W3CDTF">2014-05-21T13:56:46Z</dcterms:modified>
  <cp:category/>
  <cp:version/>
  <cp:contentType/>
  <cp:contentStatus/>
</cp:coreProperties>
</file>