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<sst xmlns="http://schemas.openxmlformats.org/spreadsheetml/2006/main" count="1495" uniqueCount="657">
  <si>
    <t>Figures Finalised as at 2014/05/09</t>
  </si>
  <si>
    <t>Main appropriation</t>
  </si>
  <si>
    <t>Adjusted Budget</t>
  </si>
  <si>
    <t>First Quarter 2013/14</t>
  </si>
  <si>
    <t>Second Quarter 2013/14</t>
  </si>
  <si>
    <t>Third Quarter 2013/14</t>
  </si>
  <si>
    <t>Fourth Quarter 2013/14</t>
  </si>
  <si>
    <t>Year to date: 31 March 2014</t>
  </si>
  <si>
    <t>Third Quarter 2012/13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</si>
  <si>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</si>
  <si>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</si>
  <si>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</si>
  <si>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</si>
  <si>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</si>
  <si>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</si>
  <si>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</si>
  <si>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</si>
  <si>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</si>
  <si>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</si>
  <si>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Q3 of 2012/13 to Q3 of 2013/14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</si>
  <si>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</si>
  <si>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</si>
  <si>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</si>
  <si>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</si>
  <si>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</si>
  <si>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</si>
  <si>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</si>
  <si>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</si>
  <si>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</si>
  <si>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</si>
  <si>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</si>
  <si>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</si>
  <si>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</si>
  <si>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</si>
  <si>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</si>
  <si>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</si>
  <si>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</si>
  <si>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</si>
  <si>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</si>
  <si>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</si>
  <si>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</si>
  <si>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</si>
  <si>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</si>
  <si>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</si>
  <si>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</si>
  <si>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</si>
  <si>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</si>
  <si>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</si>
  <si>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</si>
  <si>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</si>
  <si>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</si>
  <si>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</si>
  <si>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</si>
  <si>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</si>
  <si>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</si>
  <si>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</si>
  <si>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</si>
  <si>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</si>
  <si>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</si>
  <si>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</si>
  <si>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</si>
  <si>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</si>
  <si>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</si>
  <si>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</si>
  <si>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</si>
  <si>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</si>
  <si>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</si>
  <si>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</si>
  <si>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</si>
  <si>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</si>
  <si>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</si>
  <si>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</si>
  <si>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</si>
  <si>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</si>
  <si>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</si>
  <si>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</si>
  <si>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</si>
  <si>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</si>
  <si>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</si>
  <si>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</si>
  <si>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</si>
  <si>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</si>
  <si>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</si>
  <si>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</si>
  <si>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</si>
  <si>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</si>
  <si>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</si>
  <si>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</si>
  <si>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</si>
  <si>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</si>
  <si>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</si>
  <si>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</si>
  <si>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</si>
  <si>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</si>
  <si>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</si>
  <si>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</si>
  <si>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</si>
  <si>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</si>
  <si>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</si>
  <si>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</si>
  <si>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</si>
  <si>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</si>
  <si>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</si>
  <si>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</si>
  <si>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</si>
  <si>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</si>
  <si>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</si>
  <si>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</si>
  <si>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</si>
  <si>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</si>
  <si>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</si>
  <si>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</si>
  <si>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</si>
  <si>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</si>
  <si>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</si>
  <si>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</si>
  <si>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</si>
  <si>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</si>
  <si>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</si>
  <si>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</si>
  <si>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</si>
  <si>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</si>
  <si>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</si>
  <si>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</si>
  <si>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</si>
  <si>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</si>
  <si>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</si>
  <si>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</si>
  <si>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</si>
  <si>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</si>
  <si>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</si>
  <si>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</si>
  <si>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</si>
  <si>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</si>
  <si>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</si>
  <si>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</si>
  <si>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</si>
  <si>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</si>
  <si>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</si>
  <si>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</si>
  <si>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</si>
  <si>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</si>
  <si>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</si>
  <si>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</si>
  <si>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</si>
  <si>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</si>
  <si>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</si>
  <si>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</si>
  <si>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</si>
  <si>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</si>
  <si>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</si>
  <si>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</si>
  <si>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</si>
  <si>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</si>
  <si>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</si>
  <si>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</si>
  <si>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</si>
  <si>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</si>
  <si>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</si>
  <si>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</si>
  <si>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</si>
  <si>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</si>
  <si>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</si>
  <si>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</si>
  <si>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</si>
  <si>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</si>
  <si>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</si>
  <si>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</si>
  <si>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</si>
  <si>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</si>
  <si>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</si>
  <si>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</si>
  <si>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</si>
  <si>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</si>
  <si>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</si>
  <si>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</si>
  <si>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</si>
  <si>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</si>
  <si>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</si>
  <si>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</si>
  <si>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</si>
  <si>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</si>
  <si>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</si>
  <si>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</si>
  <si>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</si>
  <si>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</si>
  <si>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</si>
  <si>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</si>
  <si>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</si>
  <si>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</si>
  <si>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</si>
  <si>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</si>
  <si>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</si>
  <si>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</si>
  <si>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</si>
  <si>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</si>
  <si>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</si>
  <si>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</si>
  <si>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</si>
  <si>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</si>
  <si>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</si>
  <si>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</si>
  <si>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</si>
  <si>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</si>
  <si>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</si>
  <si>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</si>
  <si>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</si>
  <si>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</si>
  <si>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</si>
  <si>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</si>
  <si>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</si>
  <si>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</si>
  <si>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</si>
  <si>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</si>
  <si>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</si>
  <si>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</si>
  <si>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</si>
  <si>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</si>
  <si>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</si>
  <si>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</si>
  <si>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</si>
  <si>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</si>
  <si>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</si>
  <si>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</si>
  <si>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</si>
  <si>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</si>
  <si>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</si>
  <si>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</si>
  <si>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</si>
  <si>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</si>
  <si>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</si>
  <si>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</si>
  <si>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</si>
  <si>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</si>
  <si>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</si>
  <si>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</si>
  <si>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</si>
  <si>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</si>
  <si>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</si>
  <si>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</si>
  <si>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</si>
  <si>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</si>
  <si>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</si>
  <si>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</si>
  <si>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</si>
  <si>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</si>
  <si>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</si>
  <si>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</si>
  <si>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</si>
  <si>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</si>
  <si>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</si>
  <si>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</si>
  <si>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</si>
  <si>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</si>
  <si>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</si>
  <si>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</si>
  <si>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</si>
  <si>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</si>
  <si>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</si>
  <si>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</si>
  <si>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</si>
  <si>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</si>
  <si>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</si>
  <si>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</si>
  <si>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</si>
  <si>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</si>
  <si>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</si>
  <si>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</si>
  <si>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</si>
  <si>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</si>
  <si>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</si>
  <si>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</si>
  <si>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</si>
  <si>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</si>
  <si>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</si>
  <si>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</si>
  <si>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</si>
  <si>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</si>
  <si>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</si>
  <si>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</si>
  <si>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</si>
  <si>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</si>
  <si>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</si>
  <si>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</si>
  <si>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</si>
  <si>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</si>
  <si>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</si>
  <si>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</si>
  <si>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</si>
  <si>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</si>
  <si>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</si>
  <si>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</si>
  <si>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</si>
  <si>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</si>
  <si>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</si>
  <si>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</si>
  <si>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</si>
  <si>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</si>
  <si>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</si>
  <si>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</si>
  <si>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</si>
  <si>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</si>
  <si>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</si>
  <si>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</si>
  <si>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</si>
  <si>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</si>
  <si>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</si>
  <si>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</si>
  <si>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</si>
  <si>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</si>
  <si>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</si>
  <si>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</si>
  <si>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</si>
  <si>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</si>
  <si>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</si>
  <si>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</si>
  <si>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</si>
  <si>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</si>
  <si>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</si>
  <si>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</si>
  <si>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</si>
  <si>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</si>
  <si>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</si>
  <si>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</si>
  <si>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</si>
  <si>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</si>
  <si>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</si>
  <si>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</si>
  <si>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</si>
  <si>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</si>
  <si>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</si>
  <si>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</si>
  <si>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</si>
  <si>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</si>
  <si>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</si>
  <si>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</si>
  <si>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</si>
  <si>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</si>
  <si>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</si>
  <si>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</si>
  <si>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</si>
  <si>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</si>
  <si>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</si>
  <si>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</si>
  <si>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</si>
  <si>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</si>
  <si>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</si>
  <si>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</si>
  <si>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</si>
  <si>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</si>
  <si>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</si>
  <si>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</si>
  <si>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</si>
  <si>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</si>
  <si>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</si>
  <si>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</si>
  <si>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</si>
  <si>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</si>
  <si>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</si>
  <si>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</si>
  <si>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</si>
  <si>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</si>
  <si>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</si>
  <si>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</si>
  <si>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</si>
  <si>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</si>
  <si>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</si>
  <si>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</si>
  <si>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</si>
  <si>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</si>
  <si>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</si>
  <si>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</si>
  <si>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</si>
  <si>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</si>
  <si>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</si>
  <si>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</si>
  <si>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</si>
  <si>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</si>
  <si>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</si>
  <si>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</si>
  <si>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</si>
  <si>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</si>
  <si>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</si>
  <si>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</si>
  <si>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</si>
  <si>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</si>
  <si>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</si>
  <si>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</si>
  <si>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</si>
  <si>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</si>
  <si>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</si>
  <si>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</si>
  <si>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</si>
  <si>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</si>
  <si>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</si>
  <si>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</si>
  <si>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</si>
  <si>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</si>
  <si>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</si>
  <si>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</si>
  <si>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</si>
  <si>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</si>
  <si>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</si>
  <si>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</si>
  <si>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</si>
  <si>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</si>
  <si>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</si>
  <si>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</si>
  <si>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</si>
  <si>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</si>
  <si>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</si>
  <si>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</si>
  <si>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</si>
  <si>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</si>
  <si>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</si>
  <si>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</si>
  <si>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</si>
  <si>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</si>
  <si>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</si>
  <si>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</si>
  <si>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</si>
  <si>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</si>
  <si>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</si>
  <si>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</si>
  <si>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</si>
  <si>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</si>
  <si>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</si>
  <si>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</si>
  <si>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</si>
  <si>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</si>
  <si>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</si>
  <si>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</si>
  <si>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</si>
  <si>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</si>
  <si>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</si>
  <si>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</si>
  <si>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</si>
  <si>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</si>
  <si>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</si>
  <si>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</si>
  <si>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</si>
  <si>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</si>
  <si>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</si>
  <si>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</si>
  <si>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</si>
  <si>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</si>
  <si>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</si>
  <si>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</si>
  <si>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</si>
  <si>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</si>
  <si>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</si>
  <si>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</si>
  <si>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</si>
  <si>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</si>
  <si>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</si>
  <si>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</si>
  <si>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</si>
  <si>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</si>
  <si>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</si>
  <si>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</si>
  <si>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</si>
  <si>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</si>
  <si>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</si>
  <si>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</si>
  <si>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</si>
  <si>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</si>
  <si>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</si>
  <si>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</si>
  <si>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</si>
  <si>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</si>
  <si>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</si>
  <si>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</si>
  <si>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</si>
  <si>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</si>
  <si>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</si>
  <si>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</si>
  <si>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</si>
  <si>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</si>
  <si>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</si>
  <si>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</si>
  <si>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</si>
  <si>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</si>
  <si>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</si>
  <si>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</si>
  <si>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</si>
  <si>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</si>
  <si>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</si>
  <si>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</si>
  <si>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</si>
  <si>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</si>
  <si>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</si>
  <si>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</si>
  <si>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</si>
  <si>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</si>
  <si>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</si>
  <si>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</si>
  <si>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</si>
  <si>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</si>
  <si>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</si>
  <si>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</si>
  <si>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</si>
  <si>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</si>
  <si>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</si>
  <si>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</si>
  <si>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</si>
  <si>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</si>
  <si>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</si>
  <si>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</si>
  <si>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</si>
  <si>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</si>
  <si>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</si>
  <si>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</si>
  <si>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</si>
  <si>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</si>
  <si>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</si>
  <si>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</si>
  <si>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</si>
  <si>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</si>
  <si>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</si>
  <si>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</si>
  <si>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</si>
  <si>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</si>
  <si>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</si>
  <si>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</si>
  <si>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</si>
  <si>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</si>
  <si>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</si>
  <si>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</si>
  <si>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</si>
  <si>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</si>
  <si>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</si>
  <si>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</si>
  <si>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</si>
  <si>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</si>
  <si>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</si>
  <si>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</si>
  <si>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</si>
  <si>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</si>
  <si>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</si>
  <si>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</si>
  <si>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</si>
  <si>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</si>
  <si>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</si>
  <si>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</si>
  <si>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</si>
  <si>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</si>
  <si>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</si>
  <si>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</si>
  <si>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</si>
  <si>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</si>
  <si>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</si>
  <si>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</si>
  <si>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</si>
  <si>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</si>
  <si>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</si>
  <si>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</si>
  <si>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</si>
  <si>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</si>
  <si>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</si>
  <si>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</si>
  <si>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</si>
  <si>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</si>
  <si>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</si>
  <si>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</si>
  <si>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</si>
  <si>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</si>
  <si>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</si>
  <si>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</si>
  <si>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</si>
  <si>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</si>
  <si>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</si>
  <si>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</si>
  <si>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</si>
  <si>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</si>
  <si>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</si>
  <si>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</si>
  <si>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</si>
  <si>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</si>
  <si>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</si>
  <si>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</si>
  <si>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</si>
  <si>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</si>
  <si>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</si>
  <si>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</si>
  <si>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</si>
  <si>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</si>
  <si>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</si>
  <si>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</si>
  <si>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</si>
  <si>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</si>
  <si>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</si>
  <si>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</si>
  <si>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</si>
  <si>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</si>
  <si>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</si>
  <si>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</si>
  <si>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</si>
  <si>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</si>
  <si>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</si>
  <si>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</si>
  <si>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</si>
  <si>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</si>
  <si>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</si>
  <si>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</si>
  <si>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</si>
  <si>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</si>
  <si>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</si>
  <si>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</si>
  <si>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</si>
  <si>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</si>
  <si>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</si>
  <si>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</si>
  <si>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</si>
  <si>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</si>
  <si>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</si>
  <si>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</si>
  <si>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</si>
  <si>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</si>
  <si>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</si>
  <si>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</si>
  <si>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</si>
  <si>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</si>
  <si>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</si>
  <si>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</si>
  <si>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</si>
  <si>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</si>
  <si>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</si>
  <si>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</si>
  <si>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</si>
  <si>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</si>
  <si>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</si>
  <si>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</si>
  <si>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</si>
  <si>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</si>
  <si>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</si>
  <si>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</si>
  <si>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</si>
  <si>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</si>
  <si>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</si>
  <si>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</si>
  <si>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</si>
  <si>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</si>
  <si>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</si>
  <si>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</si>
  <si>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</si>
  <si>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</si>
  <si>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</si>
  <si>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</si>
  <si>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</si>
  <si>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</si>
  <si>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</si>
  <si>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</si>
  <si>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</si>
  <si>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</si>
  <si>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</si>
  <si>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</si>
  <si>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3rd QUARTER ENDED 31 MARCH 2014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</si>
</sst>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21</v>
      </c>
      <c r="C9" s="39" t="s">
        <v>22</v>
      </c>
      <c r="D9" s="80">
        <v>22668003783</v>
      </c>
      <c r="E9" s="81">
        <v>5701779659</v>
      </c>
      <c r="F9" s="82">
        <f>$D9+$E9</f>
        <v>28369783442</v>
      </c>
      <c r="G9" s="80">
        <v>22516718735</v>
      </c>
      <c r="H9" s="81">
        <v>7136245432</v>
      </c>
      <c r="I9" s="83">
        <f>$G9+$H9</f>
        <v>29652964167</v>
      </c>
      <c r="J9" s="80">
        <v>4674334309</v>
      </c>
      <c r="K9" s="81">
        <v>818612768</v>
      </c>
      <c r="L9" s="81">
        <f>$J9+$K9</f>
        <v>5492947077</v>
      </c>
      <c r="M9" s="40">
        <f>IF($F9=0,0,$L9/$F9)</f>
        <v>0.19361963365811158</v>
      </c>
      <c r="N9" s="108">
        <v>5127226497</v>
      </c>
      <c r="O9" s="109">
        <v>1413126134</v>
      </c>
      <c r="P9" s="110">
        <f>$N9+$O9</f>
        <v>6540352631</v>
      </c>
      <c r="Q9" s="40">
        <f>IF($F9=0,0,$P9/$F9)</f>
        <v>0.230539392180109</v>
      </c>
      <c r="R9" s="108">
        <v>6444489462</v>
      </c>
      <c r="S9" s="110">
        <v>1216814916</v>
      </c>
      <c r="T9" s="110">
        <f>$R9+$S9</f>
        <v>7661304378</v>
      </c>
      <c r="U9" s="40">
        <f>IF($I9=0,0,$T9/$I9)</f>
        <v>0.2583655493883496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16246050268</v>
      </c>
      <c r="AA9" s="81">
        <f>$K9+$O9+$S9</f>
        <v>3448553818</v>
      </c>
      <c r="AB9" s="81">
        <f>$Z9+$AA9</f>
        <v>19694604086</v>
      </c>
      <c r="AC9" s="40">
        <f>IF($I9=0,0,$AB9/$I9)</f>
        <v>0.6641698271742291</v>
      </c>
      <c r="AD9" s="80">
        <v>4362194707</v>
      </c>
      <c r="AE9" s="81">
        <v>1008366600</v>
      </c>
      <c r="AF9" s="81">
        <f>$AD9+$AE9</f>
        <v>5370561307</v>
      </c>
      <c r="AG9" s="40">
        <f>IF($AJ9=0,0,$AK9/$AJ9)</f>
        <v>0.5449149608034615</v>
      </c>
      <c r="AH9" s="40">
        <f>IF($AF9=0,0,(($T9/$AF9)-1))</f>
        <v>0.42653699307263127</v>
      </c>
      <c r="AI9" s="12">
        <v>26551063488</v>
      </c>
      <c r="AJ9" s="12">
        <v>29208889678</v>
      </c>
      <c r="AK9" s="12">
        <v>15916360974</v>
      </c>
      <c r="AL9" s="12"/>
    </row>
    <row r="10" spans="1:38" s="13" customFormat="1" ht="12.75">
      <c r="A10" s="29"/>
      <c r="B10" s="38" t="s">
        <v>23</v>
      </c>
      <c r="C10" s="39" t="s">
        <v>24</v>
      </c>
      <c r="D10" s="80">
        <v>13814054416</v>
      </c>
      <c r="E10" s="81">
        <v>2589747824</v>
      </c>
      <c r="F10" s="83">
        <f aca="true" t="shared" si="0" ref="F10:F18">$D10+$E10</f>
        <v>16403802240</v>
      </c>
      <c r="G10" s="80">
        <v>13492858530</v>
      </c>
      <c r="H10" s="81">
        <v>3030699518</v>
      </c>
      <c r="I10" s="83">
        <f aca="true" t="shared" si="1" ref="I10:I18">$G10+$H10</f>
        <v>16523558048</v>
      </c>
      <c r="J10" s="80">
        <v>2798772108</v>
      </c>
      <c r="K10" s="81">
        <v>361440028</v>
      </c>
      <c r="L10" s="81">
        <f aca="true" t="shared" si="2" ref="L10:L18">$J10+$K10</f>
        <v>3160212136</v>
      </c>
      <c r="M10" s="40">
        <f aca="true" t="shared" si="3" ref="M10:M18">IF($F10=0,0,$L10/$F10)</f>
        <v>0.19265119694591</v>
      </c>
      <c r="N10" s="108">
        <v>2933694962</v>
      </c>
      <c r="O10" s="109">
        <v>494814257</v>
      </c>
      <c r="P10" s="110">
        <f aca="true" t="shared" si="4" ref="P10:P18">$N10+$O10</f>
        <v>3428509219</v>
      </c>
      <c r="Q10" s="40">
        <f aca="true" t="shared" si="5" ref="Q10:Q18">IF($F10=0,0,$P10/$F10)</f>
        <v>0.20900698318830743</v>
      </c>
      <c r="R10" s="108">
        <v>2269982988</v>
      </c>
      <c r="S10" s="110">
        <v>453256443</v>
      </c>
      <c r="T10" s="110">
        <f aca="true" t="shared" si="6" ref="T10:T18">$R10+$S10</f>
        <v>2723239431</v>
      </c>
      <c r="U10" s="40">
        <f aca="true" t="shared" si="7" ref="U10:U18">IF($I10=0,0,$T10/$I10)</f>
        <v>0.16480950550051893</v>
      </c>
      <c r="V10" s="108">
        <v>0</v>
      </c>
      <c r="W10" s="110">
        <v>0</v>
      </c>
      <c r="X10" s="110">
        <f aca="true" t="shared" si="8" ref="X10:X18">$V10+$W10</f>
        <v>0</v>
      </c>
      <c r="Y10" s="40">
        <f aca="true" t="shared" si="9" ref="Y10:Y18">IF($I10=0,0,$X10/$I10)</f>
        <v>0</v>
      </c>
      <c r="Z10" s="80">
        <f aca="true" t="shared" si="10" ref="Z10:Z18">$J10+$N10+$R10</f>
        <v>8002450058</v>
      </c>
      <c r="AA10" s="81">
        <f aca="true" t="shared" si="11" ref="AA10:AA18">$K10+$O10+$S10</f>
        <v>1309510728</v>
      </c>
      <c r="AB10" s="81">
        <f aca="true" t="shared" si="12" ref="AB10:AB18">$Z10+$AA10</f>
        <v>9311960786</v>
      </c>
      <c r="AC10" s="40">
        <f aca="true" t="shared" si="13" ref="AC10:AC18">IF($I10=0,0,$AB10/$I10)</f>
        <v>0.563556635861918</v>
      </c>
      <c r="AD10" s="80">
        <v>2367274719</v>
      </c>
      <c r="AE10" s="81">
        <v>432905806</v>
      </c>
      <c r="AF10" s="81">
        <f aca="true" t="shared" si="14" ref="AF10:AF18">$AD10+$AE10</f>
        <v>2800180525</v>
      </c>
      <c r="AG10" s="40">
        <f aca="true" t="shared" si="15" ref="AG10:AG18">IF($AJ10=0,0,$AK10/$AJ10)</f>
        <v>0.5466193407484823</v>
      </c>
      <c r="AH10" s="40">
        <f aca="true" t="shared" si="16" ref="AH10:AH18">IF($AF10=0,0,(($T10/$AF10)-1))</f>
        <v>-0.027477190600059598</v>
      </c>
      <c r="AI10" s="12">
        <v>13826643248</v>
      </c>
      <c r="AJ10" s="12">
        <v>15414026281</v>
      </c>
      <c r="AK10" s="12">
        <v>8425604884</v>
      </c>
      <c r="AL10" s="12"/>
    </row>
    <row r="11" spans="1:38" s="13" customFormat="1" ht="12.75">
      <c r="A11" s="29"/>
      <c r="B11" s="38" t="s">
        <v>25</v>
      </c>
      <c r="C11" s="39" t="s">
        <v>26</v>
      </c>
      <c r="D11" s="80">
        <v>92171494651</v>
      </c>
      <c r="E11" s="81">
        <v>16260676574</v>
      </c>
      <c r="F11" s="83">
        <f t="shared" si="0"/>
        <v>108432171225</v>
      </c>
      <c r="G11" s="80">
        <v>92853061076</v>
      </c>
      <c r="H11" s="81">
        <v>16470518132</v>
      </c>
      <c r="I11" s="83">
        <f t="shared" si="1"/>
        <v>109323579208</v>
      </c>
      <c r="J11" s="80">
        <v>21339693566</v>
      </c>
      <c r="K11" s="81">
        <v>1474858190</v>
      </c>
      <c r="L11" s="81">
        <f t="shared" si="2"/>
        <v>22814551756</v>
      </c>
      <c r="M11" s="40">
        <f t="shared" si="3"/>
        <v>0.2104039004130898</v>
      </c>
      <c r="N11" s="108">
        <v>22538991828</v>
      </c>
      <c r="O11" s="109">
        <v>3064928335</v>
      </c>
      <c r="P11" s="110">
        <f t="shared" si="4"/>
        <v>25603920163</v>
      </c>
      <c r="Q11" s="40">
        <f t="shared" si="5"/>
        <v>0.23612844669384236</v>
      </c>
      <c r="R11" s="108">
        <v>20270965907</v>
      </c>
      <c r="S11" s="110">
        <v>2478880212</v>
      </c>
      <c r="T11" s="110">
        <f t="shared" si="6"/>
        <v>22749846119</v>
      </c>
      <c r="U11" s="40">
        <f t="shared" si="7"/>
        <v>0.20809642607580514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64149651301</v>
      </c>
      <c r="AA11" s="81">
        <f t="shared" si="11"/>
        <v>7018666737</v>
      </c>
      <c r="AB11" s="81">
        <f t="shared" si="12"/>
        <v>71168318038</v>
      </c>
      <c r="AC11" s="40">
        <f t="shared" si="13"/>
        <v>0.6509878157446212</v>
      </c>
      <c r="AD11" s="80">
        <v>17820106122</v>
      </c>
      <c r="AE11" s="81">
        <v>1795516030</v>
      </c>
      <c r="AF11" s="81">
        <f t="shared" si="14"/>
        <v>19615622152</v>
      </c>
      <c r="AG11" s="40">
        <f t="shared" si="15"/>
        <v>0.627774727545326</v>
      </c>
      <c r="AH11" s="40">
        <f t="shared" si="16"/>
        <v>0.15978203203105834</v>
      </c>
      <c r="AI11" s="12">
        <v>98922031932</v>
      </c>
      <c r="AJ11" s="12">
        <v>99795851386</v>
      </c>
      <c r="AK11" s="12">
        <v>62649313414</v>
      </c>
      <c r="AL11" s="12"/>
    </row>
    <row r="12" spans="1:38" s="13" customFormat="1" ht="12.75">
      <c r="A12" s="29"/>
      <c r="B12" s="38" t="s">
        <v>27</v>
      </c>
      <c r="C12" s="39" t="s">
        <v>28</v>
      </c>
      <c r="D12" s="80">
        <v>42934712698</v>
      </c>
      <c r="E12" s="81">
        <v>11886116657</v>
      </c>
      <c r="F12" s="83">
        <f t="shared" si="0"/>
        <v>54820829355</v>
      </c>
      <c r="G12" s="80">
        <v>44026942372</v>
      </c>
      <c r="H12" s="81">
        <v>12502982941</v>
      </c>
      <c r="I12" s="83">
        <f t="shared" si="1"/>
        <v>56529925313</v>
      </c>
      <c r="J12" s="80">
        <v>10090525260</v>
      </c>
      <c r="K12" s="81">
        <v>1701002121</v>
      </c>
      <c r="L12" s="81">
        <f t="shared" si="2"/>
        <v>11791527381</v>
      </c>
      <c r="M12" s="40">
        <f t="shared" si="3"/>
        <v>0.21509210130044373</v>
      </c>
      <c r="N12" s="108">
        <v>10196538718</v>
      </c>
      <c r="O12" s="109">
        <v>2533192154</v>
      </c>
      <c r="P12" s="110">
        <f t="shared" si="4"/>
        <v>12729730872</v>
      </c>
      <c r="Q12" s="40">
        <f t="shared" si="5"/>
        <v>0.23220609796993102</v>
      </c>
      <c r="R12" s="108">
        <v>9553068721</v>
      </c>
      <c r="S12" s="110">
        <v>2164224557</v>
      </c>
      <c r="T12" s="110">
        <f t="shared" si="6"/>
        <v>11717293278</v>
      </c>
      <c r="U12" s="40">
        <f t="shared" si="7"/>
        <v>0.20727593771126765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29840132699</v>
      </c>
      <c r="AA12" s="81">
        <f t="shared" si="11"/>
        <v>6398418832</v>
      </c>
      <c r="AB12" s="81">
        <f t="shared" si="12"/>
        <v>36238551531</v>
      </c>
      <c r="AC12" s="40">
        <f t="shared" si="13"/>
        <v>0.6410507590510887</v>
      </c>
      <c r="AD12" s="80">
        <v>8640419110</v>
      </c>
      <c r="AE12" s="81">
        <v>1570238921</v>
      </c>
      <c r="AF12" s="81">
        <f t="shared" si="14"/>
        <v>10210658031</v>
      </c>
      <c r="AG12" s="40">
        <f t="shared" si="15"/>
        <v>0.6278636846108803</v>
      </c>
      <c r="AH12" s="40">
        <f t="shared" si="16"/>
        <v>0.1475551568200395</v>
      </c>
      <c r="AI12" s="12">
        <v>51085921792</v>
      </c>
      <c r="AJ12" s="12">
        <v>51468212601</v>
      </c>
      <c r="AK12" s="12">
        <v>32315021604</v>
      </c>
      <c r="AL12" s="12"/>
    </row>
    <row r="13" spans="1:38" s="13" customFormat="1" ht="12.75">
      <c r="A13" s="29"/>
      <c r="B13" s="38" t="s">
        <v>29</v>
      </c>
      <c r="C13" s="39" t="s">
        <v>30</v>
      </c>
      <c r="D13" s="80">
        <v>11028475596</v>
      </c>
      <c r="E13" s="81">
        <v>4891791867</v>
      </c>
      <c r="F13" s="83">
        <f t="shared" si="0"/>
        <v>15920267463</v>
      </c>
      <c r="G13" s="80">
        <v>11235901558</v>
      </c>
      <c r="H13" s="81">
        <v>6187521556</v>
      </c>
      <c r="I13" s="83">
        <f t="shared" si="1"/>
        <v>17423423114</v>
      </c>
      <c r="J13" s="80">
        <v>2089450352</v>
      </c>
      <c r="K13" s="81">
        <v>473651110</v>
      </c>
      <c r="L13" s="81">
        <f t="shared" si="2"/>
        <v>2563101462</v>
      </c>
      <c r="M13" s="40">
        <f t="shared" si="3"/>
        <v>0.16099613074697752</v>
      </c>
      <c r="N13" s="108">
        <v>2884316732</v>
      </c>
      <c r="O13" s="109">
        <v>872445078</v>
      </c>
      <c r="P13" s="110">
        <f t="shared" si="4"/>
        <v>3756761810</v>
      </c>
      <c r="Q13" s="40">
        <f t="shared" si="5"/>
        <v>0.23597353616897584</v>
      </c>
      <c r="R13" s="108">
        <v>2860276718</v>
      </c>
      <c r="S13" s="110">
        <v>573704497</v>
      </c>
      <c r="T13" s="110">
        <f t="shared" si="6"/>
        <v>3433981215</v>
      </c>
      <c r="U13" s="40">
        <f t="shared" si="7"/>
        <v>0.19708992845617926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7834043802</v>
      </c>
      <c r="AA13" s="81">
        <f t="shared" si="11"/>
        <v>1919800685</v>
      </c>
      <c r="AB13" s="81">
        <f t="shared" si="12"/>
        <v>9753844487</v>
      </c>
      <c r="AC13" s="40">
        <f t="shared" si="13"/>
        <v>0.5598121806020213</v>
      </c>
      <c r="AD13" s="80">
        <v>2120628436</v>
      </c>
      <c r="AE13" s="81">
        <v>632669833</v>
      </c>
      <c r="AF13" s="81">
        <f t="shared" si="14"/>
        <v>2753298269</v>
      </c>
      <c r="AG13" s="40">
        <f t="shared" si="15"/>
        <v>0.5337476819866156</v>
      </c>
      <c r="AH13" s="40">
        <f t="shared" si="16"/>
        <v>0.24722455742044414</v>
      </c>
      <c r="AI13" s="12">
        <v>14726322503</v>
      </c>
      <c r="AJ13" s="12">
        <v>14782345620</v>
      </c>
      <c r="AK13" s="12">
        <v>7890042709</v>
      </c>
      <c r="AL13" s="12"/>
    </row>
    <row r="14" spans="1:38" s="13" customFormat="1" ht="12.75">
      <c r="A14" s="29"/>
      <c r="B14" s="38" t="s">
        <v>31</v>
      </c>
      <c r="C14" s="39" t="s">
        <v>32</v>
      </c>
      <c r="D14" s="80">
        <v>12973206776</v>
      </c>
      <c r="E14" s="81">
        <v>2981370184</v>
      </c>
      <c r="F14" s="83">
        <f t="shared" si="0"/>
        <v>15954576960</v>
      </c>
      <c r="G14" s="80">
        <v>13521582824</v>
      </c>
      <c r="H14" s="81">
        <v>3264215527</v>
      </c>
      <c r="I14" s="83">
        <f t="shared" si="1"/>
        <v>16785798351</v>
      </c>
      <c r="J14" s="80">
        <v>2354895494</v>
      </c>
      <c r="K14" s="81">
        <v>236649011</v>
      </c>
      <c r="L14" s="81">
        <f t="shared" si="2"/>
        <v>2591544505</v>
      </c>
      <c r="M14" s="40">
        <f t="shared" si="3"/>
        <v>0.16243266816145027</v>
      </c>
      <c r="N14" s="108">
        <v>2630090440</v>
      </c>
      <c r="O14" s="109">
        <v>506155800</v>
      </c>
      <c r="P14" s="110">
        <f t="shared" si="4"/>
        <v>3136246240</v>
      </c>
      <c r="Q14" s="40">
        <f t="shared" si="5"/>
        <v>0.19657345023079822</v>
      </c>
      <c r="R14" s="108">
        <v>2572108661</v>
      </c>
      <c r="S14" s="110">
        <v>463541617</v>
      </c>
      <c r="T14" s="110">
        <f t="shared" si="6"/>
        <v>3035650278</v>
      </c>
      <c r="U14" s="40">
        <f t="shared" si="7"/>
        <v>0.18084634489959506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7557094595</v>
      </c>
      <c r="AA14" s="81">
        <f t="shared" si="11"/>
        <v>1206346428</v>
      </c>
      <c r="AB14" s="81">
        <f t="shared" si="12"/>
        <v>8763441023</v>
      </c>
      <c r="AC14" s="40">
        <f t="shared" si="13"/>
        <v>0.5220747229146789</v>
      </c>
      <c r="AD14" s="80">
        <v>2724093024</v>
      </c>
      <c r="AE14" s="81">
        <v>264638444</v>
      </c>
      <c r="AF14" s="81">
        <f t="shared" si="14"/>
        <v>2988731468</v>
      </c>
      <c r="AG14" s="40">
        <f t="shared" si="15"/>
        <v>0.5571474171737263</v>
      </c>
      <c r="AH14" s="40">
        <f t="shared" si="16"/>
        <v>0.015698569945929997</v>
      </c>
      <c r="AI14" s="12">
        <v>13972463600</v>
      </c>
      <c r="AJ14" s="12">
        <v>14287782351</v>
      </c>
      <c r="AK14" s="12">
        <v>7960401034</v>
      </c>
      <c r="AL14" s="12"/>
    </row>
    <row r="15" spans="1:38" s="13" customFormat="1" ht="12.75">
      <c r="A15" s="29"/>
      <c r="B15" s="38" t="s">
        <v>33</v>
      </c>
      <c r="C15" s="39" t="s">
        <v>34</v>
      </c>
      <c r="D15" s="80">
        <v>11511051190</v>
      </c>
      <c r="E15" s="81">
        <v>3368513360</v>
      </c>
      <c r="F15" s="83">
        <f t="shared" si="0"/>
        <v>14879564550</v>
      </c>
      <c r="G15" s="80">
        <v>11616817038</v>
      </c>
      <c r="H15" s="81">
        <v>3492294520</v>
      </c>
      <c r="I15" s="83">
        <f t="shared" si="1"/>
        <v>15109111558</v>
      </c>
      <c r="J15" s="80">
        <v>2385032012</v>
      </c>
      <c r="K15" s="81">
        <v>480141236</v>
      </c>
      <c r="L15" s="81">
        <f t="shared" si="2"/>
        <v>2865173248</v>
      </c>
      <c r="M15" s="40">
        <f t="shared" si="3"/>
        <v>0.19255760061876273</v>
      </c>
      <c r="N15" s="108">
        <v>2702330932</v>
      </c>
      <c r="O15" s="109">
        <v>691121266</v>
      </c>
      <c r="P15" s="110">
        <f t="shared" si="4"/>
        <v>3393452198</v>
      </c>
      <c r="Q15" s="40">
        <f t="shared" si="5"/>
        <v>0.22806125720930456</v>
      </c>
      <c r="R15" s="108">
        <v>3122004449</v>
      </c>
      <c r="S15" s="110">
        <v>409909510</v>
      </c>
      <c r="T15" s="110">
        <f t="shared" si="6"/>
        <v>3531913959</v>
      </c>
      <c r="U15" s="40">
        <f t="shared" si="7"/>
        <v>0.233760532208786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8209367393</v>
      </c>
      <c r="AA15" s="81">
        <f t="shared" si="11"/>
        <v>1581172012</v>
      </c>
      <c r="AB15" s="81">
        <f t="shared" si="12"/>
        <v>9790539405</v>
      </c>
      <c r="AC15" s="40">
        <f t="shared" si="13"/>
        <v>0.6479890870761417</v>
      </c>
      <c r="AD15" s="80">
        <v>2328101705</v>
      </c>
      <c r="AE15" s="81">
        <v>455023167</v>
      </c>
      <c r="AF15" s="81">
        <f t="shared" si="14"/>
        <v>2783124872</v>
      </c>
      <c r="AG15" s="40">
        <f t="shared" si="15"/>
        <v>0.5828112627876655</v>
      </c>
      <c r="AH15" s="40">
        <f t="shared" si="16"/>
        <v>0.26904616984070406</v>
      </c>
      <c r="AI15" s="12">
        <v>13715967900</v>
      </c>
      <c r="AJ15" s="12">
        <v>14013684346</v>
      </c>
      <c r="AK15" s="12">
        <v>8167333070</v>
      </c>
      <c r="AL15" s="12"/>
    </row>
    <row r="16" spans="1:38" s="13" customFormat="1" ht="12.75">
      <c r="A16" s="29"/>
      <c r="B16" s="38" t="s">
        <v>35</v>
      </c>
      <c r="C16" s="39" t="s">
        <v>36</v>
      </c>
      <c r="D16" s="80">
        <v>5171248737</v>
      </c>
      <c r="E16" s="81">
        <v>1254732032</v>
      </c>
      <c r="F16" s="83">
        <f t="shared" si="0"/>
        <v>6425980769</v>
      </c>
      <c r="G16" s="80">
        <v>5292893861</v>
      </c>
      <c r="H16" s="81">
        <v>1323926309</v>
      </c>
      <c r="I16" s="83">
        <f t="shared" si="1"/>
        <v>6616820170</v>
      </c>
      <c r="J16" s="80">
        <v>1163362640</v>
      </c>
      <c r="K16" s="81">
        <v>167850057</v>
      </c>
      <c r="L16" s="81">
        <f t="shared" si="2"/>
        <v>1331212697</v>
      </c>
      <c r="M16" s="40">
        <f t="shared" si="3"/>
        <v>0.20716101477022644</v>
      </c>
      <c r="N16" s="108">
        <v>1066407332</v>
      </c>
      <c r="O16" s="109">
        <v>266851051</v>
      </c>
      <c r="P16" s="110">
        <f t="shared" si="4"/>
        <v>1333258383</v>
      </c>
      <c r="Q16" s="40">
        <f t="shared" si="5"/>
        <v>0.20747936088322272</v>
      </c>
      <c r="R16" s="108">
        <v>1046330561</v>
      </c>
      <c r="S16" s="110">
        <v>189081582</v>
      </c>
      <c r="T16" s="110">
        <f t="shared" si="6"/>
        <v>1235412143</v>
      </c>
      <c r="U16" s="40">
        <f t="shared" si="7"/>
        <v>0.18670783114240205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3276100533</v>
      </c>
      <c r="AA16" s="81">
        <f t="shared" si="11"/>
        <v>623782690</v>
      </c>
      <c r="AB16" s="81">
        <f t="shared" si="12"/>
        <v>3899883223</v>
      </c>
      <c r="AC16" s="40">
        <f t="shared" si="13"/>
        <v>0.5893893324593708</v>
      </c>
      <c r="AD16" s="80">
        <v>929971284</v>
      </c>
      <c r="AE16" s="81">
        <v>170870360</v>
      </c>
      <c r="AF16" s="81">
        <f t="shared" si="14"/>
        <v>1100841644</v>
      </c>
      <c r="AG16" s="40">
        <f t="shared" si="15"/>
        <v>0.5801474842005163</v>
      </c>
      <c r="AH16" s="40">
        <f t="shared" si="16"/>
        <v>0.12224328515682492</v>
      </c>
      <c r="AI16" s="12">
        <v>5711128264</v>
      </c>
      <c r="AJ16" s="12">
        <v>6192641902</v>
      </c>
      <c r="AK16" s="12">
        <v>3592645620</v>
      </c>
      <c r="AL16" s="12"/>
    </row>
    <row r="17" spans="1:38" s="13" customFormat="1" ht="12.75">
      <c r="A17" s="29"/>
      <c r="B17" s="41" t="s">
        <v>37</v>
      </c>
      <c r="C17" s="39" t="s">
        <v>38</v>
      </c>
      <c r="D17" s="80">
        <v>48641506127</v>
      </c>
      <c r="E17" s="81">
        <v>7483037479</v>
      </c>
      <c r="F17" s="83">
        <f t="shared" si="0"/>
        <v>56124543606</v>
      </c>
      <c r="G17" s="80">
        <v>49111017586</v>
      </c>
      <c r="H17" s="81">
        <v>7904032138</v>
      </c>
      <c r="I17" s="83">
        <f t="shared" si="1"/>
        <v>57015049724</v>
      </c>
      <c r="J17" s="80">
        <v>10530519188</v>
      </c>
      <c r="K17" s="81">
        <v>755469349</v>
      </c>
      <c r="L17" s="81">
        <f t="shared" si="2"/>
        <v>11285988537</v>
      </c>
      <c r="M17" s="40">
        <f t="shared" si="3"/>
        <v>0.20108829064568945</v>
      </c>
      <c r="N17" s="108">
        <v>12225526669</v>
      </c>
      <c r="O17" s="109">
        <v>1519831747</v>
      </c>
      <c r="P17" s="110">
        <f t="shared" si="4"/>
        <v>13745358416</v>
      </c>
      <c r="Q17" s="40">
        <f t="shared" si="5"/>
        <v>0.24490815484387388</v>
      </c>
      <c r="R17" s="108">
        <v>10955520662</v>
      </c>
      <c r="S17" s="110">
        <v>1103832942</v>
      </c>
      <c r="T17" s="110">
        <f t="shared" si="6"/>
        <v>12059353604</v>
      </c>
      <c r="U17" s="40">
        <f t="shared" si="7"/>
        <v>0.21151176158535767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33711566519</v>
      </c>
      <c r="AA17" s="81">
        <f t="shared" si="11"/>
        <v>3379134038</v>
      </c>
      <c r="AB17" s="81">
        <f t="shared" si="12"/>
        <v>37090700557</v>
      </c>
      <c r="AC17" s="40">
        <f t="shared" si="13"/>
        <v>0.6505422820211447</v>
      </c>
      <c r="AD17" s="80">
        <v>10323497398</v>
      </c>
      <c r="AE17" s="81">
        <v>1302044491</v>
      </c>
      <c r="AF17" s="81">
        <f t="shared" si="14"/>
        <v>11625541889</v>
      </c>
      <c r="AG17" s="40">
        <f t="shared" si="15"/>
        <v>0.638593320644679</v>
      </c>
      <c r="AH17" s="40">
        <f t="shared" si="16"/>
        <v>0.037315397350249135</v>
      </c>
      <c r="AI17" s="12">
        <v>53249611937</v>
      </c>
      <c r="AJ17" s="12">
        <v>54161004860</v>
      </c>
      <c r="AK17" s="12">
        <v>34586855943</v>
      </c>
      <c r="AL17" s="12"/>
    </row>
    <row r="18" spans="1:38" s="13" customFormat="1" ht="12.75">
      <c r="A18" s="42"/>
      <c r="B18" s="43" t="s">
        <v>654</v>
      </c>
      <c r="C18" s="42"/>
      <c r="D18" s="84">
        <f>SUM(D9:D17)</f>
        <v>260913753974</v>
      </c>
      <c r="E18" s="85">
        <f>SUM(E9:E17)</f>
        <v>56417765636</v>
      </c>
      <c r="F18" s="86">
        <f t="shared" si="0"/>
        <v>317331519610</v>
      </c>
      <c r="G18" s="84">
        <f>SUM(G9:G17)</f>
        <v>263667793580</v>
      </c>
      <c r="H18" s="85">
        <f>SUM(H9:H17)</f>
        <v>61312436073</v>
      </c>
      <c r="I18" s="86">
        <f t="shared" si="1"/>
        <v>324980229653</v>
      </c>
      <c r="J18" s="84">
        <f>SUM(J9:J17)</f>
        <v>57426584929</v>
      </c>
      <c r="K18" s="85">
        <f>SUM(K9:K17)</f>
        <v>6469673870</v>
      </c>
      <c r="L18" s="85">
        <f t="shared" si="2"/>
        <v>63896258799</v>
      </c>
      <c r="M18" s="44">
        <f t="shared" si="3"/>
        <v>0.20135490756647312</v>
      </c>
      <c r="N18" s="111">
        <f>SUM(N9:N17)</f>
        <v>62305124110</v>
      </c>
      <c r="O18" s="112">
        <f>SUM(O9:O17)</f>
        <v>11362465822</v>
      </c>
      <c r="P18" s="113">
        <f t="shared" si="4"/>
        <v>73667589932</v>
      </c>
      <c r="Q18" s="44">
        <f t="shared" si="5"/>
        <v>0.23214709343256343</v>
      </c>
      <c r="R18" s="111">
        <f>SUM(R9:R17)</f>
        <v>59094748129</v>
      </c>
      <c r="S18" s="113">
        <f>SUM(S9:S17)</f>
        <v>9053246276</v>
      </c>
      <c r="T18" s="113">
        <f t="shared" si="6"/>
        <v>68147994405</v>
      </c>
      <c r="U18" s="44">
        <f t="shared" si="7"/>
        <v>0.20969889299963113</v>
      </c>
      <c r="V18" s="111">
        <f>SUM(V9:V17)</f>
        <v>0</v>
      </c>
      <c r="W18" s="113">
        <f>SUM(W9:W17)</f>
        <v>0</v>
      </c>
      <c r="X18" s="113">
        <f t="shared" si="8"/>
        <v>0</v>
      </c>
      <c r="Y18" s="44">
        <f t="shared" si="9"/>
        <v>0</v>
      </c>
      <c r="Z18" s="84">
        <f t="shared" si="10"/>
        <v>178826457168</v>
      </c>
      <c r="AA18" s="85">
        <f t="shared" si="11"/>
        <v>26885385968</v>
      </c>
      <c r="AB18" s="85">
        <f t="shared" si="12"/>
        <v>205711843136</v>
      </c>
      <c r="AC18" s="44">
        <f t="shared" si="13"/>
        <v>0.6329980237740933</v>
      </c>
      <c r="AD18" s="84">
        <f>SUM(AD9:AD17)</f>
        <v>51616286505</v>
      </c>
      <c r="AE18" s="85">
        <f>SUM(AE9:AE17)</f>
        <v>7632273652</v>
      </c>
      <c r="AF18" s="85">
        <f t="shared" si="14"/>
        <v>59248560157</v>
      </c>
      <c r="AG18" s="44">
        <f t="shared" si="15"/>
        <v>0.6063774138964997</v>
      </c>
      <c r="AH18" s="44">
        <f t="shared" si="16"/>
        <v>0.15020507206281142</v>
      </c>
      <c r="AI18" s="12">
        <f>SUM(AI9:AI17)</f>
        <v>291761154664</v>
      </c>
      <c r="AJ18" s="12">
        <f>SUM(AJ9:AJ17)</f>
        <v>299324439025</v>
      </c>
      <c r="AK18" s="12">
        <f>SUM(AK9:AK17)</f>
        <v>181503579252</v>
      </c>
      <c r="AL18" s="12"/>
    </row>
    <row r="19" spans="1:38" s="13" customFormat="1" ht="12.75" customHeight="1">
      <c r="A19" s="45"/>
      <c r="B19" s="46"/>
      <c r="C19" s="47"/>
      <c r="D19" s="87"/>
      <c r="E19" s="88"/>
      <c r="F19" s="89"/>
      <c r="G19" s="87"/>
      <c r="H19" s="88"/>
      <c r="I19" s="89"/>
      <c r="J19" s="90"/>
      <c r="K19" s="88"/>
      <c r="L19" s="89"/>
      <c r="M19" s="48"/>
      <c r="N19" s="90"/>
      <c r="O19" s="89"/>
      <c r="P19" s="88"/>
      <c r="Q19" s="48"/>
      <c r="R19" s="90"/>
      <c r="S19" s="88"/>
      <c r="T19" s="88"/>
      <c r="U19" s="48"/>
      <c r="V19" s="90"/>
      <c r="W19" s="88"/>
      <c r="X19" s="88"/>
      <c r="Y19" s="48"/>
      <c r="Z19" s="90"/>
      <c r="AA19" s="88"/>
      <c r="AB19" s="89"/>
      <c r="AC19" s="48"/>
      <c r="AD19" s="90"/>
      <c r="AE19" s="88"/>
      <c r="AF19" s="88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2"/>
      <c r="D20" s="91"/>
      <c r="E20" s="91"/>
      <c r="F20" s="91"/>
      <c r="G20" s="91"/>
      <c r="H20" s="91"/>
      <c r="I20" s="91"/>
      <c r="J20" s="91"/>
      <c r="K20" s="91"/>
      <c r="L20" s="91"/>
      <c r="M20" s="12"/>
      <c r="N20" s="91"/>
      <c r="O20" s="91"/>
      <c r="P20" s="91"/>
      <c r="Q20" s="12"/>
      <c r="R20" s="91"/>
      <c r="S20" s="91"/>
      <c r="T20" s="91"/>
      <c r="U20" s="12"/>
      <c r="V20" s="91"/>
      <c r="W20" s="91"/>
      <c r="X20" s="91"/>
      <c r="Y20" s="12"/>
      <c r="Z20" s="91"/>
      <c r="AA20" s="91"/>
      <c r="AB20" s="91"/>
      <c r="AC20" s="12"/>
      <c r="AD20" s="91"/>
      <c r="AE20" s="91"/>
      <c r="AF20" s="91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485</v>
      </c>
      <c r="C9" s="39" t="s">
        <v>486</v>
      </c>
      <c r="D9" s="80">
        <v>99698579</v>
      </c>
      <c r="E9" s="81">
        <v>81858824</v>
      </c>
      <c r="F9" s="82">
        <f>$D9+$E9</f>
        <v>181557403</v>
      </c>
      <c r="G9" s="80">
        <v>115255497</v>
      </c>
      <c r="H9" s="81">
        <v>119485408</v>
      </c>
      <c r="I9" s="83">
        <f>$G9+$H9</f>
        <v>234740905</v>
      </c>
      <c r="J9" s="80">
        <v>36091600</v>
      </c>
      <c r="K9" s="81">
        <v>30148476</v>
      </c>
      <c r="L9" s="81">
        <f>$J9+$K9</f>
        <v>66240076</v>
      </c>
      <c r="M9" s="40">
        <f>IF($F9=0,0,$L9/$F9)</f>
        <v>0.3648437073094728</v>
      </c>
      <c r="N9" s="108">
        <v>27850375</v>
      </c>
      <c r="O9" s="109">
        <v>35374889</v>
      </c>
      <c r="P9" s="110">
        <f>$N9+$O9</f>
        <v>63225264</v>
      </c>
      <c r="Q9" s="40">
        <f>IF($F9=0,0,$P9/$F9)</f>
        <v>0.3482384246265078</v>
      </c>
      <c r="R9" s="108">
        <v>26714608</v>
      </c>
      <c r="S9" s="110">
        <v>26631835</v>
      </c>
      <c r="T9" s="110">
        <f>$R9+$S9</f>
        <v>53346443</v>
      </c>
      <c r="U9" s="40">
        <f>IF($I9=0,0,$T9/$I9)</f>
        <v>0.22725669818815772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90656583</v>
      </c>
      <c r="AA9" s="81">
        <f>$K9+$O9+$S9</f>
        <v>92155200</v>
      </c>
      <c r="AB9" s="81">
        <f>$Z9+$AA9</f>
        <v>182811783</v>
      </c>
      <c r="AC9" s="40">
        <f>IF($I9=0,0,$AB9/$I9)</f>
        <v>0.7787811118816297</v>
      </c>
      <c r="AD9" s="80">
        <v>28513217</v>
      </c>
      <c r="AE9" s="81">
        <v>42786619</v>
      </c>
      <c r="AF9" s="81">
        <f>$AD9+$AE9</f>
        <v>71299836</v>
      </c>
      <c r="AG9" s="40">
        <f>IF($AJ9=0,0,$AK9/$AJ9)</f>
        <v>1.0197949269341962</v>
      </c>
      <c r="AH9" s="40">
        <f>IF($AF9=0,0,(($T9/$AF9)-1))</f>
        <v>-0.251801322516366</v>
      </c>
      <c r="AI9" s="12">
        <v>158438372</v>
      </c>
      <c r="AJ9" s="12">
        <v>203614745</v>
      </c>
      <c r="AK9" s="12">
        <v>207645284</v>
      </c>
      <c r="AL9" s="12"/>
    </row>
    <row r="10" spans="1:38" s="13" customFormat="1" ht="12.75">
      <c r="A10" s="29" t="s">
        <v>97</v>
      </c>
      <c r="B10" s="63" t="s">
        <v>487</v>
      </c>
      <c r="C10" s="39" t="s">
        <v>488</v>
      </c>
      <c r="D10" s="80">
        <v>271046601</v>
      </c>
      <c r="E10" s="81">
        <v>142802687</v>
      </c>
      <c r="F10" s="83">
        <f aca="true" t="shared" si="0" ref="F10:F46">$D10+$E10</f>
        <v>413849288</v>
      </c>
      <c r="G10" s="80">
        <v>305554693</v>
      </c>
      <c r="H10" s="81">
        <v>142802687</v>
      </c>
      <c r="I10" s="83">
        <f aca="true" t="shared" si="1" ref="I10:I46">$G10+$H10</f>
        <v>448357380</v>
      </c>
      <c r="J10" s="80">
        <v>61042428</v>
      </c>
      <c r="K10" s="81">
        <v>11568469</v>
      </c>
      <c r="L10" s="81">
        <f aca="true" t="shared" si="2" ref="L10:L46">$J10+$K10</f>
        <v>72610897</v>
      </c>
      <c r="M10" s="40">
        <f aca="true" t="shared" si="3" ref="M10:M46">IF($F10=0,0,$L10/$F10)</f>
        <v>0.1754525115916111</v>
      </c>
      <c r="N10" s="108">
        <v>63067412</v>
      </c>
      <c r="O10" s="109">
        <v>25051320</v>
      </c>
      <c r="P10" s="110">
        <f aca="true" t="shared" si="4" ref="P10:P46">$N10+$O10</f>
        <v>88118732</v>
      </c>
      <c r="Q10" s="40">
        <f aca="true" t="shared" si="5" ref="Q10:Q46">IF($F10=0,0,$P10/$F10)</f>
        <v>0.21292469156066302</v>
      </c>
      <c r="R10" s="108">
        <v>85954170</v>
      </c>
      <c r="S10" s="110">
        <v>15282041</v>
      </c>
      <c r="T10" s="110">
        <f aca="true" t="shared" si="6" ref="T10:T46">$R10+$S10</f>
        <v>101236211</v>
      </c>
      <c r="U10" s="40">
        <f aca="true" t="shared" si="7" ref="U10:U46">IF($I10=0,0,$T10/$I10)</f>
        <v>0.22579356449981933</v>
      </c>
      <c r="V10" s="108">
        <v>0</v>
      </c>
      <c r="W10" s="110">
        <v>0</v>
      </c>
      <c r="X10" s="110">
        <f aca="true" t="shared" si="8" ref="X10:X46">$V10+$W10</f>
        <v>0</v>
      </c>
      <c r="Y10" s="40">
        <f aca="true" t="shared" si="9" ref="Y10:Y46">IF($I10=0,0,$X10/$I10)</f>
        <v>0</v>
      </c>
      <c r="Z10" s="80">
        <f aca="true" t="shared" si="10" ref="Z10:Z46">$J10+$N10+$R10</f>
        <v>210064010</v>
      </c>
      <c r="AA10" s="81">
        <f aca="true" t="shared" si="11" ref="AA10:AA46">$K10+$O10+$S10</f>
        <v>51901830</v>
      </c>
      <c r="AB10" s="81">
        <f aca="true" t="shared" si="12" ref="AB10:AB46">$Z10+$AA10</f>
        <v>261965840</v>
      </c>
      <c r="AC10" s="40">
        <f aca="true" t="shared" si="13" ref="AC10:AC46">IF($I10=0,0,$AB10/$I10)</f>
        <v>0.5842790855812388</v>
      </c>
      <c r="AD10" s="80">
        <v>86598879</v>
      </c>
      <c r="AE10" s="81">
        <v>11543072</v>
      </c>
      <c r="AF10" s="81">
        <f aca="true" t="shared" si="14" ref="AF10:AF46">$AD10+$AE10</f>
        <v>98141951</v>
      </c>
      <c r="AG10" s="40">
        <f aca="true" t="shared" si="15" ref="AG10:AG46">IF($AJ10=0,0,$AK10/$AJ10)</f>
        <v>0.5735051415478202</v>
      </c>
      <c r="AH10" s="40">
        <f aca="true" t="shared" si="16" ref="AH10:AH46">IF($AF10=0,0,(($T10/$AF10)-1))</f>
        <v>0.03152841336932455</v>
      </c>
      <c r="AI10" s="12">
        <v>311379115</v>
      </c>
      <c r="AJ10" s="12">
        <v>377419129</v>
      </c>
      <c r="AK10" s="12">
        <v>216451811</v>
      </c>
      <c r="AL10" s="12"/>
    </row>
    <row r="11" spans="1:38" s="13" customFormat="1" ht="12.75">
      <c r="A11" s="29" t="s">
        <v>97</v>
      </c>
      <c r="B11" s="63" t="s">
        <v>489</v>
      </c>
      <c r="C11" s="39" t="s">
        <v>490</v>
      </c>
      <c r="D11" s="80">
        <v>214694892</v>
      </c>
      <c r="E11" s="81">
        <v>180030143</v>
      </c>
      <c r="F11" s="82">
        <f t="shared" si="0"/>
        <v>394725035</v>
      </c>
      <c r="G11" s="80">
        <v>214694892</v>
      </c>
      <c r="H11" s="81">
        <v>180030143</v>
      </c>
      <c r="I11" s="83">
        <f t="shared" si="1"/>
        <v>394725035</v>
      </c>
      <c r="J11" s="80">
        <v>49458637</v>
      </c>
      <c r="K11" s="81">
        <v>11395360</v>
      </c>
      <c r="L11" s="81">
        <f t="shared" si="2"/>
        <v>60853997</v>
      </c>
      <c r="M11" s="40">
        <f t="shared" si="3"/>
        <v>0.15416807043921094</v>
      </c>
      <c r="N11" s="108">
        <v>53922810</v>
      </c>
      <c r="O11" s="109">
        <v>28699539</v>
      </c>
      <c r="P11" s="110">
        <f t="shared" si="4"/>
        <v>82622349</v>
      </c>
      <c r="Q11" s="40">
        <f t="shared" si="5"/>
        <v>0.20931621172698103</v>
      </c>
      <c r="R11" s="108">
        <v>46383038</v>
      </c>
      <c r="S11" s="110">
        <v>14050758</v>
      </c>
      <c r="T11" s="110">
        <f t="shared" si="6"/>
        <v>60433796</v>
      </c>
      <c r="U11" s="40">
        <f t="shared" si="7"/>
        <v>0.153103529397369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149764485</v>
      </c>
      <c r="AA11" s="81">
        <f t="shared" si="11"/>
        <v>54145657</v>
      </c>
      <c r="AB11" s="81">
        <f t="shared" si="12"/>
        <v>203910142</v>
      </c>
      <c r="AC11" s="40">
        <f t="shared" si="13"/>
        <v>0.5165878115635609</v>
      </c>
      <c r="AD11" s="80">
        <v>41965689</v>
      </c>
      <c r="AE11" s="81">
        <v>9859917</v>
      </c>
      <c r="AF11" s="81">
        <f t="shared" si="14"/>
        <v>51825606</v>
      </c>
      <c r="AG11" s="40">
        <f t="shared" si="15"/>
        <v>0.4769087654420614</v>
      </c>
      <c r="AH11" s="40">
        <f t="shared" si="16"/>
        <v>0.1660991672726413</v>
      </c>
      <c r="AI11" s="12">
        <v>327903273</v>
      </c>
      <c r="AJ11" s="12">
        <v>367943428</v>
      </c>
      <c r="AK11" s="12">
        <v>175475446</v>
      </c>
      <c r="AL11" s="12"/>
    </row>
    <row r="12" spans="1:38" s="13" customFormat="1" ht="12.75">
      <c r="A12" s="29" t="s">
        <v>116</v>
      </c>
      <c r="B12" s="63" t="s">
        <v>491</v>
      </c>
      <c r="C12" s="39" t="s">
        <v>492</v>
      </c>
      <c r="D12" s="80">
        <v>79601651</v>
      </c>
      <c r="E12" s="81">
        <v>3107000</v>
      </c>
      <c r="F12" s="82">
        <f t="shared" si="0"/>
        <v>82708651</v>
      </c>
      <c r="G12" s="80">
        <v>79601651</v>
      </c>
      <c r="H12" s="81">
        <v>3107000</v>
      </c>
      <c r="I12" s="83">
        <f t="shared" si="1"/>
        <v>82708651</v>
      </c>
      <c r="J12" s="80">
        <v>16051385</v>
      </c>
      <c r="K12" s="81">
        <v>0</v>
      </c>
      <c r="L12" s="81">
        <f t="shared" si="2"/>
        <v>16051385</v>
      </c>
      <c r="M12" s="40">
        <f t="shared" si="3"/>
        <v>0.1940714158184009</v>
      </c>
      <c r="N12" s="108">
        <v>23366959</v>
      </c>
      <c r="O12" s="109">
        <v>206550</v>
      </c>
      <c r="P12" s="110">
        <f t="shared" si="4"/>
        <v>23573509</v>
      </c>
      <c r="Q12" s="40">
        <f t="shared" si="5"/>
        <v>0.28501866146988664</v>
      </c>
      <c r="R12" s="108">
        <v>16690940</v>
      </c>
      <c r="S12" s="110">
        <v>417315</v>
      </c>
      <c r="T12" s="110">
        <f t="shared" si="6"/>
        <v>17108255</v>
      </c>
      <c r="U12" s="40">
        <f t="shared" si="7"/>
        <v>0.2068496438177912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56109284</v>
      </c>
      <c r="AA12" s="81">
        <f t="shared" si="11"/>
        <v>623865</v>
      </c>
      <c r="AB12" s="81">
        <f t="shared" si="12"/>
        <v>56733149</v>
      </c>
      <c r="AC12" s="40">
        <f t="shared" si="13"/>
        <v>0.6859397211060787</v>
      </c>
      <c r="AD12" s="80">
        <v>15586235</v>
      </c>
      <c r="AE12" s="81">
        <v>47218</v>
      </c>
      <c r="AF12" s="81">
        <f t="shared" si="14"/>
        <v>15633453</v>
      </c>
      <c r="AG12" s="40">
        <f t="shared" si="15"/>
        <v>0.7058354404324542</v>
      </c>
      <c r="AH12" s="40">
        <f t="shared" si="16"/>
        <v>0.09433629282027467</v>
      </c>
      <c r="AI12" s="12">
        <v>65965098</v>
      </c>
      <c r="AJ12" s="12">
        <v>65965098</v>
      </c>
      <c r="AK12" s="12">
        <v>46560504</v>
      </c>
      <c r="AL12" s="12"/>
    </row>
    <row r="13" spans="1:38" s="59" customFormat="1" ht="12.75">
      <c r="A13" s="64"/>
      <c r="B13" s="65" t="s">
        <v>493</v>
      </c>
      <c r="C13" s="32"/>
      <c r="D13" s="84">
        <f>SUM(D9:D12)</f>
        <v>665041723</v>
      </c>
      <c r="E13" s="85">
        <f>SUM(E9:E12)</f>
        <v>407798654</v>
      </c>
      <c r="F13" s="93">
        <f t="shared" si="0"/>
        <v>1072840377</v>
      </c>
      <c r="G13" s="84">
        <f>SUM(G9:G12)</f>
        <v>715106733</v>
      </c>
      <c r="H13" s="85">
        <f>SUM(H9:H12)</f>
        <v>445425238</v>
      </c>
      <c r="I13" s="86">
        <f t="shared" si="1"/>
        <v>1160531971</v>
      </c>
      <c r="J13" s="84">
        <f>SUM(J9:J12)</f>
        <v>162644050</v>
      </c>
      <c r="K13" s="85">
        <f>SUM(K9:K12)</f>
        <v>53112305</v>
      </c>
      <c r="L13" s="85">
        <f t="shared" si="2"/>
        <v>215756355</v>
      </c>
      <c r="M13" s="44">
        <f t="shared" si="3"/>
        <v>0.20110760148990925</v>
      </c>
      <c r="N13" s="114">
        <f>SUM(N9:N12)</f>
        <v>168207556</v>
      </c>
      <c r="O13" s="115">
        <f>SUM(O9:O12)</f>
        <v>89332298</v>
      </c>
      <c r="P13" s="116">
        <f t="shared" si="4"/>
        <v>257539854</v>
      </c>
      <c r="Q13" s="44">
        <f t="shared" si="5"/>
        <v>0.24005421451433684</v>
      </c>
      <c r="R13" s="114">
        <f>SUM(R9:R12)</f>
        <v>175742756</v>
      </c>
      <c r="S13" s="116">
        <f>SUM(S9:S12)</f>
        <v>56381949</v>
      </c>
      <c r="T13" s="116">
        <f t="shared" si="6"/>
        <v>232124705</v>
      </c>
      <c r="U13" s="44">
        <f t="shared" si="7"/>
        <v>0.20001577793672</v>
      </c>
      <c r="V13" s="114">
        <f>SUM(V9:V12)</f>
        <v>0</v>
      </c>
      <c r="W13" s="116">
        <f>SUM(W9:W12)</f>
        <v>0</v>
      </c>
      <c r="X13" s="116">
        <f t="shared" si="8"/>
        <v>0</v>
      </c>
      <c r="Y13" s="44">
        <f t="shared" si="9"/>
        <v>0</v>
      </c>
      <c r="Z13" s="84">
        <f t="shared" si="10"/>
        <v>506594362</v>
      </c>
      <c r="AA13" s="85">
        <f t="shared" si="11"/>
        <v>198826552</v>
      </c>
      <c r="AB13" s="85">
        <f t="shared" si="12"/>
        <v>705420914</v>
      </c>
      <c r="AC13" s="44">
        <f t="shared" si="13"/>
        <v>0.6078427235332063</v>
      </c>
      <c r="AD13" s="84">
        <f>SUM(AD9:AD12)</f>
        <v>172664020</v>
      </c>
      <c r="AE13" s="85">
        <f>SUM(AE9:AE12)</f>
        <v>64236826</v>
      </c>
      <c r="AF13" s="85">
        <f t="shared" si="14"/>
        <v>236900846</v>
      </c>
      <c r="AG13" s="44">
        <f t="shared" si="15"/>
        <v>0.6366204082123281</v>
      </c>
      <c r="AH13" s="44">
        <f t="shared" si="16"/>
        <v>-0.02016092842488204</v>
      </c>
      <c r="AI13" s="66">
        <f>SUM(AI9:AI12)</f>
        <v>863685858</v>
      </c>
      <c r="AJ13" s="66">
        <f>SUM(AJ9:AJ12)</f>
        <v>1014942400</v>
      </c>
      <c r="AK13" s="66">
        <f>SUM(AK9:AK12)</f>
        <v>646133045</v>
      </c>
      <c r="AL13" s="66"/>
    </row>
    <row r="14" spans="1:38" s="13" customFormat="1" ht="12.75">
      <c r="A14" s="29" t="s">
        <v>97</v>
      </c>
      <c r="B14" s="63" t="s">
        <v>494</v>
      </c>
      <c r="C14" s="39" t="s">
        <v>495</v>
      </c>
      <c r="D14" s="80">
        <v>67451853</v>
      </c>
      <c r="E14" s="81">
        <v>19917000</v>
      </c>
      <c r="F14" s="82">
        <f t="shared" si="0"/>
        <v>87368853</v>
      </c>
      <c r="G14" s="80">
        <v>67451853</v>
      </c>
      <c r="H14" s="81">
        <v>19917000</v>
      </c>
      <c r="I14" s="83">
        <f t="shared" si="1"/>
        <v>87368853</v>
      </c>
      <c r="J14" s="80">
        <v>6485098</v>
      </c>
      <c r="K14" s="81">
        <v>17824</v>
      </c>
      <c r="L14" s="81">
        <f t="shared" si="2"/>
        <v>6502922</v>
      </c>
      <c r="M14" s="40">
        <f t="shared" si="3"/>
        <v>0.07443066695633511</v>
      </c>
      <c r="N14" s="108">
        <v>12265646</v>
      </c>
      <c r="O14" s="109">
        <v>45649</v>
      </c>
      <c r="P14" s="110">
        <f t="shared" si="4"/>
        <v>12311295</v>
      </c>
      <c r="Q14" s="40">
        <f t="shared" si="5"/>
        <v>0.14091171598647403</v>
      </c>
      <c r="R14" s="108">
        <v>8921396</v>
      </c>
      <c r="S14" s="110">
        <v>334283</v>
      </c>
      <c r="T14" s="110">
        <f t="shared" si="6"/>
        <v>9255679</v>
      </c>
      <c r="U14" s="40">
        <f t="shared" si="7"/>
        <v>0.10593797082353823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27672140</v>
      </c>
      <c r="AA14" s="81">
        <f t="shared" si="11"/>
        <v>397756</v>
      </c>
      <c r="AB14" s="81">
        <f t="shared" si="12"/>
        <v>28069896</v>
      </c>
      <c r="AC14" s="40">
        <f t="shared" si="13"/>
        <v>0.3212803537663474</v>
      </c>
      <c r="AD14" s="80">
        <v>9668991</v>
      </c>
      <c r="AE14" s="81">
        <v>955510</v>
      </c>
      <c r="AF14" s="81">
        <f t="shared" si="14"/>
        <v>10624501</v>
      </c>
      <c r="AG14" s="40">
        <f t="shared" si="15"/>
        <v>0.418461851277981</v>
      </c>
      <c r="AH14" s="40">
        <f t="shared" si="16"/>
        <v>-0.12883635664394966</v>
      </c>
      <c r="AI14" s="12">
        <v>78033247</v>
      </c>
      <c r="AJ14" s="12">
        <v>75109174</v>
      </c>
      <c r="AK14" s="12">
        <v>31430324</v>
      </c>
      <c r="AL14" s="12"/>
    </row>
    <row r="15" spans="1:38" s="13" customFormat="1" ht="12.75">
      <c r="A15" s="29" t="s">
        <v>97</v>
      </c>
      <c r="B15" s="63" t="s">
        <v>496</v>
      </c>
      <c r="C15" s="39" t="s">
        <v>497</v>
      </c>
      <c r="D15" s="80">
        <v>205312545</v>
      </c>
      <c r="E15" s="81">
        <v>36014150</v>
      </c>
      <c r="F15" s="82">
        <f t="shared" si="0"/>
        <v>241326695</v>
      </c>
      <c r="G15" s="80">
        <v>205312545</v>
      </c>
      <c r="H15" s="81">
        <v>36014150</v>
      </c>
      <c r="I15" s="83">
        <f t="shared" si="1"/>
        <v>241326695</v>
      </c>
      <c r="J15" s="80">
        <v>53210634</v>
      </c>
      <c r="K15" s="81">
        <v>10005943</v>
      </c>
      <c r="L15" s="81">
        <f t="shared" si="2"/>
        <v>63216577</v>
      </c>
      <c r="M15" s="40">
        <f t="shared" si="3"/>
        <v>0.26195434781883536</v>
      </c>
      <c r="N15" s="108">
        <v>51105257</v>
      </c>
      <c r="O15" s="109">
        <v>14944070</v>
      </c>
      <c r="P15" s="110">
        <f t="shared" si="4"/>
        <v>66049327</v>
      </c>
      <c r="Q15" s="40">
        <f t="shared" si="5"/>
        <v>0.27369258506606575</v>
      </c>
      <c r="R15" s="108">
        <v>46003203</v>
      </c>
      <c r="S15" s="110">
        <v>3424243</v>
      </c>
      <c r="T15" s="110">
        <f t="shared" si="6"/>
        <v>49427446</v>
      </c>
      <c r="U15" s="40">
        <f t="shared" si="7"/>
        <v>0.20481549295655005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150319094</v>
      </c>
      <c r="AA15" s="81">
        <f t="shared" si="11"/>
        <v>28374256</v>
      </c>
      <c r="AB15" s="81">
        <f t="shared" si="12"/>
        <v>178693350</v>
      </c>
      <c r="AC15" s="40">
        <f t="shared" si="13"/>
        <v>0.7404624258414512</v>
      </c>
      <c r="AD15" s="80">
        <v>37408949</v>
      </c>
      <c r="AE15" s="81">
        <v>3479819</v>
      </c>
      <c r="AF15" s="81">
        <f t="shared" si="14"/>
        <v>40888768</v>
      </c>
      <c r="AG15" s="40">
        <f t="shared" si="15"/>
        <v>0.49986433462549434</v>
      </c>
      <c r="AH15" s="40">
        <f t="shared" si="16"/>
        <v>0.20882698153194545</v>
      </c>
      <c r="AI15" s="12">
        <v>246657893</v>
      </c>
      <c r="AJ15" s="12">
        <v>242766440</v>
      </c>
      <c r="AK15" s="12">
        <v>121350285</v>
      </c>
      <c r="AL15" s="12"/>
    </row>
    <row r="16" spans="1:38" s="13" customFormat="1" ht="12.75">
      <c r="A16" s="29" t="s">
        <v>97</v>
      </c>
      <c r="B16" s="63" t="s">
        <v>498</v>
      </c>
      <c r="C16" s="39" t="s">
        <v>499</v>
      </c>
      <c r="D16" s="80">
        <v>36190000</v>
      </c>
      <c r="E16" s="81">
        <v>11095000</v>
      </c>
      <c r="F16" s="82">
        <f t="shared" si="0"/>
        <v>47285000</v>
      </c>
      <c r="G16" s="80">
        <v>36190000</v>
      </c>
      <c r="H16" s="81">
        <v>11095000</v>
      </c>
      <c r="I16" s="83">
        <f t="shared" si="1"/>
        <v>47285000</v>
      </c>
      <c r="J16" s="80">
        <v>8172042</v>
      </c>
      <c r="K16" s="81">
        <v>1722013</v>
      </c>
      <c r="L16" s="81">
        <f t="shared" si="2"/>
        <v>9894055</v>
      </c>
      <c r="M16" s="40">
        <f t="shared" si="3"/>
        <v>0.2092429946071693</v>
      </c>
      <c r="N16" s="108">
        <v>7533127</v>
      </c>
      <c r="O16" s="109">
        <v>816304</v>
      </c>
      <c r="P16" s="110">
        <f t="shared" si="4"/>
        <v>8349431</v>
      </c>
      <c r="Q16" s="40">
        <f t="shared" si="5"/>
        <v>0.17657673680871314</v>
      </c>
      <c r="R16" s="108">
        <v>7870640</v>
      </c>
      <c r="S16" s="110">
        <v>140168</v>
      </c>
      <c r="T16" s="110">
        <f t="shared" si="6"/>
        <v>8010808</v>
      </c>
      <c r="U16" s="40">
        <f t="shared" si="7"/>
        <v>0.16941541715131647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23575809</v>
      </c>
      <c r="AA16" s="81">
        <f t="shared" si="11"/>
        <v>2678485</v>
      </c>
      <c r="AB16" s="81">
        <f t="shared" si="12"/>
        <v>26254294</v>
      </c>
      <c r="AC16" s="40">
        <f t="shared" si="13"/>
        <v>0.5552351485671989</v>
      </c>
      <c r="AD16" s="80">
        <v>6103388</v>
      </c>
      <c r="AE16" s="81">
        <v>3275360</v>
      </c>
      <c r="AF16" s="81">
        <f t="shared" si="14"/>
        <v>9378748</v>
      </c>
      <c r="AG16" s="40">
        <f t="shared" si="15"/>
        <v>0.658829194514887</v>
      </c>
      <c r="AH16" s="40">
        <f t="shared" si="16"/>
        <v>-0.14585528900019495</v>
      </c>
      <c r="AI16" s="12">
        <v>48348597</v>
      </c>
      <c r="AJ16" s="12">
        <v>47668516</v>
      </c>
      <c r="AK16" s="12">
        <v>31405410</v>
      </c>
      <c r="AL16" s="12"/>
    </row>
    <row r="17" spans="1:38" s="13" customFormat="1" ht="12.75">
      <c r="A17" s="29" t="s">
        <v>97</v>
      </c>
      <c r="B17" s="63" t="s">
        <v>500</v>
      </c>
      <c r="C17" s="39" t="s">
        <v>501</v>
      </c>
      <c r="D17" s="80">
        <v>72230320</v>
      </c>
      <c r="E17" s="81">
        <v>23544070</v>
      </c>
      <c r="F17" s="82">
        <f t="shared" si="0"/>
        <v>95774390</v>
      </c>
      <c r="G17" s="80">
        <v>70992108</v>
      </c>
      <c r="H17" s="81">
        <v>28138417</v>
      </c>
      <c r="I17" s="83">
        <f t="shared" si="1"/>
        <v>99130525</v>
      </c>
      <c r="J17" s="80">
        <v>13081634</v>
      </c>
      <c r="K17" s="81">
        <v>1278928</v>
      </c>
      <c r="L17" s="81">
        <f t="shared" si="2"/>
        <v>14360562</v>
      </c>
      <c r="M17" s="40">
        <f t="shared" si="3"/>
        <v>0.14994156579853968</v>
      </c>
      <c r="N17" s="108">
        <v>14515816</v>
      </c>
      <c r="O17" s="109">
        <v>12139215</v>
      </c>
      <c r="P17" s="110">
        <f t="shared" si="4"/>
        <v>26655031</v>
      </c>
      <c r="Q17" s="40">
        <f t="shared" si="5"/>
        <v>0.2783106318923044</v>
      </c>
      <c r="R17" s="108">
        <v>12426008</v>
      </c>
      <c r="S17" s="110">
        <v>8177550</v>
      </c>
      <c r="T17" s="110">
        <f t="shared" si="6"/>
        <v>20603558</v>
      </c>
      <c r="U17" s="40">
        <f t="shared" si="7"/>
        <v>0.20784272049401534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40023458</v>
      </c>
      <c r="AA17" s="81">
        <f t="shared" si="11"/>
        <v>21595693</v>
      </c>
      <c r="AB17" s="81">
        <f t="shared" si="12"/>
        <v>61619151</v>
      </c>
      <c r="AC17" s="40">
        <f t="shared" si="13"/>
        <v>0.6215961329772035</v>
      </c>
      <c r="AD17" s="80">
        <v>12434104</v>
      </c>
      <c r="AE17" s="81">
        <v>1648905</v>
      </c>
      <c r="AF17" s="81">
        <f t="shared" si="14"/>
        <v>14083009</v>
      </c>
      <c r="AG17" s="40">
        <f t="shared" si="15"/>
        <v>0.6277305038717281</v>
      </c>
      <c r="AH17" s="40">
        <f t="shared" si="16"/>
        <v>0.46300822501782113</v>
      </c>
      <c r="AI17" s="12">
        <v>70968000</v>
      </c>
      <c r="AJ17" s="12">
        <v>84165647</v>
      </c>
      <c r="AK17" s="12">
        <v>52833344</v>
      </c>
      <c r="AL17" s="12"/>
    </row>
    <row r="18" spans="1:38" s="13" customFormat="1" ht="12.75">
      <c r="A18" s="29" t="s">
        <v>97</v>
      </c>
      <c r="B18" s="63" t="s">
        <v>502</v>
      </c>
      <c r="C18" s="39" t="s">
        <v>503</v>
      </c>
      <c r="D18" s="80">
        <v>54511963</v>
      </c>
      <c r="E18" s="81">
        <v>11805000</v>
      </c>
      <c r="F18" s="82">
        <f t="shared" si="0"/>
        <v>66316963</v>
      </c>
      <c r="G18" s="80">
        <v>54511963</v>
      </c>
      <c r="H18" s="81">
        <v>11805000</v>
      </c>
      <c r="I18" s="83">
        <f t="shared" si="1"/>
        <v>66316963</v>
      </c>
      <c r="J18" s="80">
        <v>7402666</v>
      </c>
      <c r="K18" s="81">
        <v>216492</v>
      </c>
      <c r="L18" s="81">
        <f t="shared" si="2"/>
        <v>7619158</v>
      </c>
      <c r="M18" s="40">
        <f t="shared" si="3"/>
        <v>0.11489003198171183</v>
      </c>
      <c r="N18" s="108">
        <v>9675165</v>
      </c>
      <c r="O18" s="109">
        <v>5555540</v>
      </c>
      <c r="P18" s="110">
        <f t="shared" si="4"/>
        <v>15230705</v>
      </c>
      <c r="Q18" s="40">
        <f t="shared" si="5"/>
        <v>0.22966529694672538</v>
      </c>
      <c r="R18" s="108">
        <v>7826894</v>
      </c>
      <c r="S18" s="110">
        <v>820126</v>
      </c>
      <c r="T18" s="110">
        <f t="shared" si="6"/>
        <v>8647020</v>
      </c>
      <c r="U18" s="40">
        <f t="shared" si="7"/>
        <v>0.13038926405601536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24904725</v>
      </c>
      <c r="AA18" s="81">
        <f t="shared" si="11"/>
        <v>6592158</v>
      </c>
      <c r="AB18" s="81">
        <f t="shared" si="12"/>
        <v>31496883</v>
      </c>
      <c r="AC18" s="40">
        <f t="shared" si="13"/>
        <v>0.4749445929844526</v>
      </c>
      <c r="AD18" s="80">
        <v>7897959</v>
      </c>
      <c r="AE18" s="81">
        <v>2949279</v>
      </c>
      <c r="AF18" s="81">
        <f t="shared" si="14"/>
        <v>10847238</v>
      </c>
      <c r="AG18" s="40">
        <f t="shared" si="15"/>
        <v>0.5049533212709736</v>
      </c>
      <c r="AH18" s="40">
        <f t="shared" si="16"/>
        <v>-0.2028367036843849</v>
      </c>
      <c r="AI18" s="12">
        <v>76823000</v>
      </c>
      <c r="AJ18" s="12">
        <v>76823000</v>
      </c>
      <c r="AK18" s="12">
        <v>38792029</v>
      </c>
      <c r="AL18" s="12"/>
    </row>
    <row r="19" spans="1:38" s="13" customFormat="1" ht="12.75">
      <c r="A19" s="29" t="s">
        <v>97</v>
      </c>
      <c r="B19" s="63" t="s">
        <v>504</v>
      </c>
      <c r="C19" s="39" t="s">
        <v>505</v>
      </c>
      <c r="D19" s="80">
        <v>50289190</v>
      </c>
      <c r="E19" s="81">
        <v>15803360</v>
      </c>
      <c r="F19" s="82">
        <f t="shared" si="0"/>
        <v>66092550</v>
      </c>
      <c r="G19" s="80">
        <v>50936240</v>
      </c>
      <c r="H19" s="81">
        <v>18074282</v>
      </c>
      <c r="I19" s="83">
        <f t="shared" si="1"/>
        <v>69010522</v>
      </c>
      <c r="J19" s="80">
        <v>6876515</v>
      </c>
      <c r="K19" s="81">
        <v>1262775</v>
      </c>
      <c r="L19" s="81">
        <f t="shared" si="2"/>
        <v>8139290</v>
      </c>
      <c r="M19" s="40">
        <f t="shared" si="3"/>
        <v>0.12314988603102771</v>
      </c>
      <c r="N19" s="108">
        <v>9220791</v>
      </c>
      <c r="O19" s="109">
        <v>1051428</v>
      </c>
      <c r="P19" s="110">
        <f t="shared" si="4"/>
        <v>10272219</v>
      </c>
      <c r="Q19" s="40">
        <f t="shared" si="5"/>
        <v>0.1554217381535438</v>
      </c>
      <c r="R19" s="108">
        <v>10921006</v>
      </c>
      <c r="S19" s="110">
        <v>2962958</v>
      </c>
      <c r="T19" s="110">
        <f t="shared" si="6"/>
        <v>13883964</v>
      </c>
      <c r="U19" s="40">
        <f t="shared" si="7"/>
        <v>0.20118619012909364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27018312</v>
      </c>
      <c r="AA19" s="81">
        <f t="shared" si="11"/>
        <v>5277161</v>
      </c>
      <c r="AB19" s="81">
        <f t="shared" si="12"/>
        <v>32295473</v>
      </c>
      <c r="AC19" s="40">
        <f t="shared" si="13"/>
        <v>0.46797896993157073</v>
      </c>
      <c r="AD19" s="80">
        <v>9347746</v>
      </c>
      <c r="AE19" s="81">
        <v>1051425</v>
      </c>
      <c r="AF19" s="81">
        <f t="shared" si="14"/>
        <v>10399171</v>
      </c>
      <c r="AG19" s="40">
        <f t="shared" si="15"/>
        <v>0.42477902458032757</v>
      </c>
      <c r="AH19" s="40">
        <f t="shared" si="16"/>
        <v>0.33510296157261</v>
      </c>
      <c r="AI19" s="12">
        <v>55877210</v>
      </c>
      <c r="AJ19" s="12">
        <v>59306370</v>
      </c>
      <c r="AK19" s="12">
        <v>25192102</v>
      </c>
      <c r="AL19" s="12"/>
    </row>
    <row r="20" spans="1:38" s="13" customFormat="1" ht="12.75">
      <c r="A20" s="29" t="s">
        <v>116</v>
      </c>
      <c r="B20" s="63" t="s">
        <v>506</v>
      </c>
      <c r="C20" s="39" t="s">
        <v>507</v>
      </c>
      <c r="D20" s="80">
        <v>89963346</v>
      </c>
      <c r="E20" s="81">
        <v>3400000</v>
      </c>
      <c r="F20" s="82">
        <f t="shared" si="0"/>
        <v>93363346</v>
      </c>
      <c r="G20" s="80">
        <v>84986161</v>
      </c>
      <c r="H20" s="81">
        <v>5147000</v>
      </c>
      <c r="I20" s="83">
        <f t="shared" si="1"/>
        <v>90133161</v>
      </c>
      <c r="J20" s="80">
        <v>12124505</v>
      </c>
      <c r="K20" s="81">
        <v>102989</v>
      </c>
      <c r="L20" s="81">
        <f t="shared" si="2"/>
        <v>12227494</v>
      </c>
      <c r="M20" s="40">
        <f t="shared" si="3"/>
        <v>0.1309667500562801</v>
      </c>
      <c r="N20" s="108">
        <v>18917076</v>
      </c>
      <c r="O20" s="109">
        <v>105824</v>
      </c>
      <c r="P20" s="110">
        <f t="shared" si="4"/>
        <v>19022900</v>
      </c>
      <c r="Q20" s="40">
        <f t="shared" si="5"/>
        <v>0.2037512665837833</v>
      </c>
      <c r="R20" s="108">
        <v>14322285</v>
      </c>
      <c r="S20" s="110">
        <v>938625</v>
      </c>
      <c r="T20" s="110">
        <f t="shared" si="6"/>
        <v>15260910</v>
      </c>
      <c r="U20" s="40">
        <f t="shared" si="7"/>
        <v>0.16931515360922492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45363866</v>
      </c>
      <c r="AA20" s="81">
        <f t="shared" si="11"/>
        <v>1147438</v>
      </c>
      <c r="AB20" s="81">
        <f t="shared" si="12"/>
        <v>46511304</v>
      </c>
      <c r="AC20" s="40">
        <f t="shared" si="13"/>
        <v>0.5160287677029324</v>
      </c>
      <c r="AD20" s="80">
        <v>12171683</v>
      </c>
      <c r="AE20" s="81">
        <v>188175</v>
      </c>
      <c r="AF20" s="81">
        <f t="shared" si="14"/>
        <v>12359858</v>
      </c>
      <c r="AG20" s="40">
        <f t="shared" si="15"/>
        <v>0.5303821164042669</v>
      </c>
      <c r="AH20" s="40">
        <f t="shared" si="16"/>
        <v>0.23471564155510527</v>
      </c>
      <c r="AI20" s="12">
        <v>85304479</v>
      </c>
      <c r="AJ20" s="12">
        <v>93691136</v>
      </c>
      <c r="AK20" s="12">
        <v>49692103</v>
      </c>
      <c r="AL20" s="12"/>
    </row>
    <row r="21" spans="1:38" s="59" customFormat="1" ht="12.75">
      <c r="A21" s="64"/>
      <c r="B21" s="65" t="s">
        <v>508</v>
      </c>
      <c r="C21" s="32"/>
      <c r="D21" s="84">
        <f>SUM(D14:D20)</f>
        <v>575949217</v>
      </c>
      <c r="E21" s="85">
        <f>SUM(E14:E20)</f>
        <v>121578580</v>
      </c>
      <c r="F21" s="86">
        <f t="shared" si="0"/>
        <v>697527797</v>
      </c>
      <c r="G21" s="84">
        <f>SUM(G14:G20)</f>
        <v>570380870</v>
      </c>
      <c r="H21" s="85">
        <f>SUM(H14:H20)</f>
        <v>130190849</v>
      </c>
      <c r="I21" s="86">
        <f t="shared" si="1"/>
        <v>700571719</v>
      </c>
      <c r="J21" s="84">
        <f>SUM(J14:J20)</f>
        <v>107353094</v>
      </c>
      <c r="K21" s="85">
        <f>SUM(K14:K20)</f>
        <v>14606964</v>
      </c>
      <c r="L21" s="85">
        <f t="shared" si="2"/>
        <v>121960058</v>
      </c>
      <c r="M21" s="44">
        <f t="shared" si="3"/>
        <v>0.17484616172221162</v>
      </c>
      <c r="N21" s="114">
        <f>SUM(N14:N20)</f>
        <v>123232878</v>
      </c>
      <c r="O21" s="115">
        <f>SUM(O14:O20)</f>
        <v>34658030</v>
      </c>
      <c r="P21" s="116">
        <f t="shared" si="4"/>
        <v>157890908</v>
      </c>
      <c r="Q21" s="44">
        <f t="shared" si="5"/>
        <v>0.2263578723013959</v>
      </c>
      <c r="R21" s="114">
        <f>SUM(R14:R20)</f>
        <v>108291432</v>
      </c>
      <c r="S21" s="116">
        <f>SUM(S14:S20)</f>
        <v>16797953</v>
      </c>
      <c r="T21" s="116">
        <f t="shared" si="6"/>
        <v>125089385</v>
      </c>
      <c r="U21" s="44">
        <f t="shared" si="7"/>
        <v>0.17855328955978025</v>
      </c>
      <c r="V21" s="114">
        <f>SUM(V14:V20)</f>
        <v>0</v>
      </c>
      <c r="W21" s="116">
        <f>SUM(W14:W20)</f>
        <v>0</v>
      </c>
      <c r="X21" s="116">
        <f t="shared" si="8"/>
        <v>0</v>
      </c>
      <c r="Y21" s="44">
        <f t="shared" si="9"/>
        <v>0</v>
      </c>
      <c r="Z21" s="84">
        <f t="shared" si="10"/>
        <v>338877404</v>
      </c>
      <c r="AA21" s="85">
        <f t="shared" si="11"/>
        <v>66062947</v>
      </c>
      <c r="AB21" s="85">
        <f t="shared" si="12"/>
        <v>404940351</v>
      </c>
      <c r="AC21" s="44">
        <f t="shared" si="13"/>
        <v>0.5780141276299507</v>
      </c>
      <c r="AD21" s="84">
        <f>SUM(AD14:AD20)</f>
        <v>95032820</v>
      </c>
      <c r="AE21" s="85">
        <f>SUM(AE14:AE20)</f>
        <v>13548473</v>
      </c>
      <c r="AF21" s="85">
        <f t="shared" si="14"/>
        <v>108581293</v>
      </c>
      <c r="AG21" s="44">
        <f t="shared" si="15"/>
        <v>0.5160853103584201</v>
      </c>
      <c r="AH21" s="44">
        <f t="shared" si="16"/>
        <v>0.1520344024637834</v>
      </c>
      <c r="AI21" s="66">
        <f>SUM(AI14:AI20)</f>
        <v>662012426</v>
      </c>
      <c r="AJ21" s="66">
        <f>SUM(AJ14:AJ20)</f>
        <v>679530283</v>
      </c>
      <c r="AK21" s="66">
        <f>SUM(AK14:AK20)</f>
        <v>350695597</v>
      </c>
      <c r="AL21" s="66"/>
    </row>
    <row r="22" spans="1:38" s="13" customFormat="1" ht="12.75">
      <c r="A22" s="29" t="s">
        <v>97</v>
      </c>
      <c r="B22" s="63" t="s">
        <v>509</v>
      </c>
      <c r="C22" s="39" t="s">
        <v>510</v>
      </c>
      <c r="D22" s="80">
        <v>90183770</v>
      </c>
      <c r="E22" s="81">
        <v>10927000</v>
      </c>
      <c r="F22" s="82">
        <f t="shared" si="0"/>
        <v>101110770</v>
      </c>
      <c r="G22" s="80">
        <v>90183770</v>
      </c>
      <c r="H22" s="81">
        <v>10927000</v>
      </c>
      <c r="I22" s="83">
        <f t="shared" si="1"/>
        <v>101110770</v>
      </c>
      <c r="J22" s="80">
        <v>14706996</v>
      </c>
      <c r="K22" s="81">
        <v>136</v>
      </c>
      <c r="L22" s="81">
        <f t="shared" si="2"/>
        <v>14707132</v>
      </c>
      <c r="M22" s="40">
        <f t="shared" si="3"/>
        <v>0.14545564236134292</v>
      </c>
      <c r="N22" s="108">
        <v>16933011</v>
      </c>
      <c r="O22" s="109">
        <v>42000</v>
      </c>
      <c r="P22" s="110">
        <f t="shared" si="4"/>
        <v>16975011</v>
      </c>
      <c r="Q22" s="40">
        <f t="shared" si="5"/>
        <v>0.16788529055806814</v>
      </c>
      <c r="R22" s="108">
        <v>18814830</v>
      </c>
      <c r="S22" s="110">
        <v>0</v>
      </c>
      <c r="T22" s="110">
        <f t="shared" si="6"/>
        <v>18814830</v>
      </c>
      <c r="U22" s="40">
        <f t="shared" si="7"/>
        <v>0.1860813640327336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50454837</v>
      </c>
      <c r="AA22" s="81">
        <f t="shared" si="11"/>
        <v>42136</v>
      </c>
      <c r="AB22" s="81">
        <f t="shared" si="12"/>
        <v>50496973</v>
      </c>
      <c r="AC22" s="40">
        <f t="shared" si="13"/>
        <v>0.4994222969521447</v>
      </c>
      <c r="AD22" s="80">
        <v>14686480</v>
      </c>
      <c r="AE22" s="81">
        <v>182137</v>
      </c>
      <c r="AF22" s="81">
        <f t="shared" si="14"/>
        <v>14868617</v>
      </c>
      <c r="AG22" s="40">
        <f t="shared" si="15"/>
        <v>0.5250950708073802</v>
      </c>
      <c r="AH22" s="40">
        <f t="shared" si="16"/>
        <v>0.2654055182132944</v>
      </c>
      <c r="AI22" s="12">
        <v>86297784</v>
      </c>
      <c r="AJ22" s="12">
        <v>86297784</v>
      </c>
      <c r="AK22" s="12">
        <v>45314541</v>
      </c>
      <c r="AL22" s="12"/>
    </row>
    <row r="23" spans="1:38" s="13" customFormat="1" ht="12.75">
      <c r="A23" s="29" t="s">
        <v>97</v>
      </c>
      <c r="B23" s="63" t="s">
        <v>511</v>
      </c>
      <c r="C23" s="39" t="s">
        <v>512</v>
      </c>
      <c r="D23" s="80">
        <v>116698274</v>
      </c>
      <c r="E23" s="81">
        <v>71016939</v>
      </c>
      <c r="F23" s="82">
        <f t="shared" si="0"/>
        <v>187715213</v>
      </c>
      <c r="G23" s="80">
        <v>129254213</v>
      </c>
      <c r="H23" s="81">
        <v>61792420</v>
      </c>
      <c r="I23" s="83">
        <f t="shared" si="1"/>
        <v>191046633</v>
      </c>
      <c r="J23" s="80">
        <v>27397686</v>
      </c>
      <c r="K23" s="81">
        <v>8294662</v>
      </c>
      <c r="L23" s="81">
        <f t="shared" si="2"/>
        <v>35692348</v>
      </c>
      <c r="M23" s="40">
        <f t="shared" si="3"/>
        <v>0.19014094504956291</v>
      </c>
      <c r="N23" s="108">
        <v>26627105</v>
      </c>
      <c r="O23" s="109">
        <v>9701453</v>
      </c>
      <c r="P23" s="110">
        <f t="shared" si="4"/>
        <v>36328558</v>
      </c>
      <c r="Q23" s="40">
        <f t="shared" si="5"/>
        <v>0.19353017488252272</v>
      </c>
      <c r="R23" s="108">
        <v>31314408</v>
      </c>
      <c r="S23" s="110">
        <v>17860313</v>
      </c>
      <c r="T23" s="110">
        <f t="shared" si="6"/>
        <v>49174721</v>
      </c>
      <c r="U23" s="40">
        <f t="shared" si="7"/>
        <v>0.257396428441636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85339199</v>
      </c>
      <c r="AA23" s="81">
        <f t="shared" si="11"/>
        <v>35856428</v>
      </c>
      <c r="AB23" s="81">
        <f t="shared" si="12"/>
        <v>121195627</v>
      </c>
      <c r="AC23" s="40">
        <f t="shared" si="13"/>
        <v>0.6343771941796011</v>
      </c>
      <c r="AD23" s="80">
        <v>16314155</v>
      </c>
      <c r="AE23" s="81">
        <v>11320226</v>
      </c>
      <c r="AF23" s="81">
        <f t="shared" si="14"/>
        <v>27634381</v>
      </c>
      <c r="AG23" s="40">
        <f t="shared" si="15"/>
        <v>0.4643820538101578</v>
      </c>
      <c r="AH23" s="40">
        <f t="shared" si="16"/>
        <v>0.7794761170876237</v>
      </c>
      <c r="AI23" s="12">
        <v>141386656</v>
      </c>
      <c r="AJ23" s="12">
        <v>169000508</v>
      </c>
      <c r="AK23" s="12">
        <v>78480803</v>
      </c>
      <c r="AL23" s="12"/>
    </row>
    <row r="24" spans="1:38" s="13" customFormat="1" ht="12.75">
      <c r="A24" s="29" t="s">
        <v>97</v>
      </c>
      <c r="B24" s="63" t="s">
        <v>513</v>
      </c>
      <c r="C24" s="39" t="s">
        <v>514</v>
      </c>
      <c r="D24" s="80">
        <v>186008600</v>
      </c>
      <c r="E24" s="81">
        <v>44038631</v>
      </c>
      <c r="F24" s="82">
        <f t="shared" si="0"/>
        <v>230047231</v>
      </c>
      <c r="G24" s="80">
        <v>183694564</v>
      </c>
      <c r="H24" s="81">
        <v>20833285</v>
      </c>
      <c r="I24" s="83">
        <f t="shared" si="1"/>
        <v>204527849</v>
      </c>
      <c r="J24" s="80">
        <v>42138929</v>
      </c>
      <c r="K24" s="81">
        <v>2039798</v>
      </c>
      <c r="L24" s="81">
        <f t="shared" si="2"/>
        <v>44178727</v>
      </c>
      <c r="M24" s="40">
        <f t="shared" si="3"/>
        <v>0.19204198549992546</v>
      </c>
      <c r="N24" s="108">
        <v>36646557</v>
      </c>
      <c r="O24" s="109">
        <v>2181621</v>
      </c>
      <c r="P24" s="110">
        <f t="shared" si="4"/>
        <v>38828178</v>
      </c>
      <c r="Q24" s="40">
        <f t="shared" si="5"/>
        <v>0.1687835051576865</v>
      </c>
      <c r="R24" s="108">
        <v>35880993</v>
      </c>
      <c r="S24" s="110">
        <v>3000425</v>
      </c>
      <c r="T24" s="110">
        <f t="shared" si="6"/>
        <v>38881418</v>
      </c>
      <c r="U24" s="40">
        <f t="shared" si="7"/>
        <v>0.19010329493075537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114666479</v>
      </c>
      <c r="AA24" s="81">
        <f t="shared" si="11"/>
        <v>7221844</v>
      </c>
      <c r="AB24" s="81">
        <f t="shared" si="12"/>
        <v>121888323</v>
      </c>
      <c r="AC24" s="40">
        <f t="shared" si="13"/>
        <v>0.5959497623230761</v>
      </c>
      <c r="AD24" s="80">
        <v>33526663</v>
      </c>
      <c r="AE24" s="81">
        <v>1265102</v>
      </c>
      <c r="AF24" s="81">
        <f t="shared" si="14"/>
        <v>34791765</v>
      </c>
      <c r="AG24" s="40">
        <f t="shared" si="15"/>
        <v>0.5985992523654697</v>
      </c>
      <c r="AH24" s="40">
        <f t="shared" si="16"/>
        <v>0.11754658034738963</v>
      </c>
      <c r="AI24" s="12">
        <v>191699935</v>
      </c>
      <c r="AJ24" s="12">
        <v>188054717</v>
      </c>
      <c r="AK24" s="12">
        <v>112569413</v>
      </c>
      <c r="AL24" s="12"/>
    </row>
    <row r="25" spans="1:38" s="13" customFormat="1" ht="12.75">
      <c r="A25" s="29" t="s">
        <v>97</v>
      </c>
      <c r="B25" s="63" t="s">
        <v>515</v>
      </c>
      <c r="C25" s="39" t="s">
        <v>516</v>
      </c>
      <c r="D25" s="80">
        <v>44985632</v>
      </c>
      <c r="E25" s="81">
        <v>9089000</v>
      </c>
      <c r="F25" s="82">
        <f t="shared" si="0"/>
        <v>54074632</v>
      </c>
      <c r="G25" s="80">
        <v>44985632</v>
      </c>
      <c r="H25" s="81">
        <v>9089000</v>
      </c>
      <c r="I25" s="83">
        <f t="shared" si="1"/>
        <v>54074632</v>
      </c>
      <c r="J25" s="80">
        <v>12236256</v>
      </c>
      <c r="K25" s="81">
        <v>39670</v>
      </c>
      <c r="L25" s="81">
        <f t="shared" si="2"/>
        <v>12275926</v>
      </c>
      <c r="M25" s="40">
        <f t="shared" si="3"/>
        <v>0.22701820698474656</v>
      </c>
      <c r="N25" s="108">
        <v>9177139</v>
      </c>
      <c r="O25" s="109">
        <v>408295</v>
      </c>
      <c r="P25" s="110">
        <f t="shared" si="4"/>
        <v>9585434</v>
      </c>
      <c r="Q25" s="40">
        <f t="shared" si="5"/>
        <v>0.1772630463763489</v>
      </c>
      <c r="R25" s="108">
        <v>7814164</v>
      </c>
      <c r="S25" s="110">
        <v>668749</v>
      </c>
      <c r="T25" s="110">
        <f t="shared" si="6"/>
        <v>8482913</v>
      </c>
      <c r="U25" s="40">
        <f t="shared" si="7"/>
        <v>0.15687416975856627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29227559</v>
      </c>
      <c r="AA25" s="81">
        <f t="shared" si="11"/>
        <v>1116714</v>
      </c>
      <c r="AB25" s="81">
        <f t="shared" si="12"/>
        <v>30344273</v>
      </c>
      <c r="AC25" s="40">
        <f t="shared" si="13"/>
        <v>0.5611554231196617</v>
      </c>
      <c r="AD25" s="80">
        <v>6653242</v>
      </c>
      <c r="AE25" s="81">
        <v>27019</v>
      </c>
      <c r="AF25" s="81">
        <f t="shared" si="14"/>
        <v>6680261</v>
      </c>
      <c r="AG25" s="40">
        <f t="shared" si="15"/>
        <v>0.4213192905962725</v>
      </c>
      <c r="AH25" s="40">
        <f t="shared" si="16"/>
        <v>0.26984754038801784</v>
      </c>
      <c r="AI25" s="12">
        <v>50577084</v>
      </c>
      <c r="AJ25" s="12">
        <v>63477084</v>
      </c>
      <c r="AK25" s="12">
        <v>26744120</v>
      </c>
      <c r="AL25" s="12"/>
    </row>
    <row r="26" spans="1:38" s="13" customFormat="1" ht="12.75">
      <c r="A26" s="29" t="s">
        <v>97</v>
      </c>
      <c r="B26" s="63" t="s">
        <v>517</v>
      </c>
      <c r="C26" s="39" t="s">
        <v>518</v>
      </c>
      <c r="D26" s="80">
        <v>60024600</v>
      </c>
      <c r="E26" s="81">
        <v>12639000</v>
      </c>
      <c r="F26" s="82">
        <f t="shared" si="0"/>
        <v>72663600</v>
      </c>
      <c r="G26" s="80">
        <v>60024600</v>
      </c>
      <c r="H26" s="81">
        <v>12639000</v>
      </c>
      <c r="I26" s="83">
        <f t="shared" si="1"/>
        <v>72663600</v>
      </c>
      <c r="J26" s="80">
        <v>15199585</v>
      </c>
      <c r="K26" s="81">
        <v>4542129</v>
      </c>
      <c r="L26" s="81">
        <f t="shared" si="2"/>
        <v>19741714</v>
      </c>
      <c r="M26" s="40">
        <f t="shared" si="3"/>
        <v>0.271686428968562</v>
      </c>
      <c r="N26" s="108">
        <v>9522900</v>
      </c>
      <c r="O26" s="109">
        <v>2180980</v>
      </c>
      <c r="P26" s="110">
        <f t="shared" si="4"/>
        <v>11703880</v>
      </c>
      <c r="Q26" s="40">
        <f t="shared" si="5"/>
        <v>0.1610693662301345</v>
      </c>
      <c r="R26" s="108">
        <v>3478401</v>
      </c>
      <c r="S26" s="110">
        <v>2099975</v>
      </c>
      <c r="T26" s="110">
        <f t="shared" si="6"/>
        <v>5578376</v>
      </c>
      <c r="U26" s="40">
        <f t="shared" si="7"/>
        <v>0.07676988203171876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28200886</v>
      </c>
      <c r="AA26" s="81">
        <f t="shared" si="11"/>
        <v>8823084</v>
      </c>
      <c r="AB26" s="81">
        <f t="shared" si="12"/>
        <v>37023970</v>
      </c>
      <c r="AC26" s="40">
        <f t="shared" si="13"/>
        <v>0.5095256772304152</v>
      </c>
      <c r="AD26" s="80">
        <v>2283062</v>
      </c>
      <c r="AE26" s="81">
        <v>0</v>
      </c>
      <c r="AF26" s="81">
        <f t="shared" si="14"/>
        <v>2283062</v>
      </c>
      <c r="AG26" s="40">
        <f t="shared" si="15"/>
        <v>0.1966485433867365</v>
      </c>
      <c r="AH26" s="40">
        <f t="shared" si="16"/>
        <v>1.4433747309534302</v>
      </c>
      <c r="AI26" s="12">
        <v>59449136</v>
      </c>
      <c r="AJ26" s="12">
        <v>59449136</v>
      </c>
      <c r="AK26" s="12">
        <v>11690586</v>
      </c>
      <c r="AL26" s="12"/>
    </row>
    <row r="27" spans="1:38" s="13" customFormat="1" ht="12.75">
      <c r="A27" s="29" t="s">
        <v>97</v>
      </c>
      <c r="B27" s="63" t="s">
        <v>519</v>
      </c>
      <c r="C27" s="39" t="s">
        <v>520</v>
      </c>
      <c r="D27" s="80">
        <v>56710801</v>
      </c>
      <c r="E27" s="81">
        <v>31372900</v>
      </c>
      <c r="F27" s="82">
        <f t="shared" si="0"/>
        <v>88083701</v>
      </c>
      <c r="G27" s="80">
        <v>50417576</v>
      </c>
      <c r="H27" s="81">
        <v>18074282</v>
      </c>
      <c r="I27" s="83">
        <f t="shared" si="1"/>
        <v>68491858</v>
      </c>
      <c r="J27" s="80">
        <v>7952610</v>
      </c>
      <c r="K27" s="81">
        <v>2207817</v>
      </c>
      <c r="L27" s="81">
        <f t="shared" si="2"/>
        <v>10160427</v>
      </c>
      <c r="M27" s="40">
        <f t="shared" si="3"/>
        <v>0.11534968313831409</v>
      </c>
      <c r="N27" s="108">
        <v>9645667</v>
      </c>
      <c r="O27" s="109">
        <v>1798951</v>
      </c>
      <c r="P27" s="110">
        <f t="shared" si="4"/>
        <v>11444618</v>
      </c>
      <c r="Q27" s="40">
        <f t="shared" si="5"/>
        <v>0.12992889569887622</v>
      </c>
      <c r="R27" s="108">
        <v>8960240</v>
      </c>
      <c r="S27" s="110">
        <v>2353005</v>
      </c>
      <c r="T27" s="110">
        <f t="shared" si="6"/>
        <v>11313245</v>
      </c>
      <c r="U27" s="40">
        <f t="shared" si="7"/>
        <v>0.16517649440901427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26558517</v>
      </c>
      <c r="AA27" s="81">
        <f t="shared" si="11"/>
        <v>6359773</v>
      </c>
      <c r="AB27" s="81">
        <f t="shared" si="12"/>
        <v>32918290</v>
      </c>
      <c r="AC27" s="40">
        <f t="shared" si="13"/>
        <v>0.48061610476386846</v>
      </c>
      <c r="AD27" s="80">
        <v>8156365</v>
      </c>
      <c r="AE27" s="81">
        <v>8975123</v>
      </c>
      <c r="AF27" s="81">
        <f t="shared" si="14"/>
        <v>17131488</v>
      </c>
      <c r="AG27" s="40">
        <f t="shared" si="15"/>
        <v>0.5817894486940051</v>
      </c>
      <c r="AH27" s="40">
        <f t="shared" si="16"/>
        <v>-0.33962274613857246</v>
      </c>
      <c r="AI27" s="12">
        <v>108479079</v>
      </c>
      <c r="AJ27" s="12">
        <v>88240887</v>
      </c>
      <c r="AK27" s="12">
        <v>51337617</v>
      </c>
      <c r="AL27" s="12"/>
    </row>
    <row r="28" spans="1:38" s="13" customFormat="1" ht="12.75">
      <c r="A28" s="29" t="s">
        <v>97</v>
      </c>
      <c r="B28" s="63" t="s">
        <v>521</v>
      </c>
      <c r="C28" s="39" t="s">
        <v>522</v>
      </c>
      <c r="D28" s="80">
        <v>96307000</v>
      </c>
      <c r="E28" s="81">
        <v>23035000</v>
      </c>
      <c r="F28" s="82">
        <f t="shared" si="0"/>
        <v>119342000</v>
      </c>
      <c r="G28" s="80">
        <v>87334611</v>
      </c>
      <c r="H28" s="81">
        <v>34200000</v>
      </c>
      <c r="I28" s="83">
        <f t="shared" si="1"/>
        <v>121534611</v>
      </c>
      <c r="J28" s="80">
        <v>16185215</v>
      </c>
      <c r="K28" s="81">
        <v>1543516</v>
      </c>
      <c r="L28" s="81">
        <f t="shared" si="2"/>
        <v>17728731</v>
      </c>
      <c r="M28" s="40">
        <f t="shared" si="3"/>
        <v>0.1485539960784971</v>
      </c>
      <c r="N28" s="108">
        <v>17751856</v>
      </c>
      <c r="O28" s="109">
        <v>4557325</v>
      </c>
      <c r="P28" s="110">
        <f t="shared" si="4"/>
        <v>22309181</v>
      </c>
      <c r="Q28" s="40">
        <f t="shared" si="5"/>
        <v>0.18693486785875887</v>
      </c>
      <c r="R28" s="108">
        <v>18404315</v>
      </c>
      <c r="S28" s="110">
        <v>2531450</v>
      </c>
      <c r="T28" s="110">
        <f t="shared" si="6"/>
        <v>20935765</v>
      </c>
      <c r="U28" s="40">
        <f t="shared" si="7"/>
        <v>0.17226175183956446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52341386</v>
      </c>
      <c r="AA28" s="81">
        <f t="shared" si="11"/>
        <v>8632291</v>
      </c>
      <c r="AB28" s="81">
        <f t="shared" si="12"/>
        <v>60973677</v>
      </c>
      <c r="AC28" s="40">
        <f t="shared" si="13"/>
        <v>0.5016980471513584</v>
      </c>
      <c r="AD28" s="80">
        <v>17984512</v>
      </c>
      <c r="AE28" s="81">
        <v>1844847</v>
      </c>
      <c r="AF28" s="81">
        <f t="shared" si="14"/>
        <v>19829359</v>
      </c>
      <c r="AG28" s="40">
        <f t="shared" si="15"/>
        <v>0.5540302768169129</v>
      </c>
      <c r="AH28" s="40">
        <f t="shared" si="16"/>
        <v>0.05579635731039012</v>
      </c>
      <c r="AI28" s="12">
        <v>99654135</v>
      </c>
      <c r="AJ28" s="12">
        <v>99654135</v>
      </c>
      <c r="AK28" s="12">
        <v>55211408</v>
      </c>
      <c r="AL28" s="12"/>
    </row>
    <row r="29" spans="1:38" s="13" customFormat="1" ht="12.75">
      <c r="A29" s="29" t="s">
        <v>97</v>
      </c>
      <c r="B29" s="63" t="s">
        <v>523</v>
      </c>
      <c r="C29" s="39" t="s">
        <v>524</v>
      </c>
      <c r="D29" s="80">
        <v>129327000</v>
      </c>
      <c r="E29" s="81">
        <v>26515000</v>
      </c>
      <c r="F29" s="82">
        <f t="shared" si="0"/>
        <v>155842000</v>
      </c>
      <c r="G29" s="80">
        <v>129327000</v>
      </c>
      <c r="H29" s="81">
        <v>26515000</v>
      </c>
      <c r="I29" s="83">
        <f t="shared" si="1"/>
        <v>155842000</v>
      </c>
      <c r="J29" s="80">
        <v>32957359</v>
      </c>
      <c r="K29" s="81">
        <v>5423135</v>
      </c>
      <c r="L29" s="81">
        <f t="shared" si="2"/>
        <v>38380494</v>
      </c>
      <c r="M29" s="40">
        <f t="shared" si="3"/>
        <v>0.246278243349033</v>
      </c>
      <c r="N29" s="108">
        <v>26764989</v>
      </c>
      <c r="O29" s="109">
        <v>4377813</v>
      </c>
      <c r="P29" s="110">
        <f t="shared" si="4"/>
        <v>31142802</v>
      </c>
      <c r="Q29" s="40">
        <f t="shared" si="5"/>
        <v>0.1998357438944572</v>
      </c>
      <c r="R29" s="108">
        <v>29424000</v>
      </c>
      <c r="S29" s="110">
        <v>3468218</v>
      </c>
      <c r="T29" s="110">
        <f t="shared" si="6"/>
        <v>32892218</v>
      </c>
      <c r="U29" s="40">
        <f t="shared" si="7"/>
        <v>0.21106131851490612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89146348</v>
      </c>
      <c r="AA29" s="81">
        <f t="shared" si="11"/>
        <v>13269166</v>
      </c>
      <c r="AB29" s="81">
        <f t="shared" si="12"/>
        <v>102415514</v>
      </c>
      <c r="AC29" s="40">
        <f t="shared" si="13"/>
        <v>0.6571753057583963</v>
      </c>
      <c r="AD29" s="80">
        <v>18907915</v>
      </c>
      <c r="AE29" s="81">
        <v>431374</v>
      </c>
      <c r="AF29" s="81">
        <f t="shared" si="14"/>
        <v>19339289</v>
      </c>
      <c r="AG29" s="40">
        <f t="shared" si="15"/>
        <v>2.317517831511251</v>
      </c>
      <c r="AH29" s="40">
        <f t="shared" si="16"/>
        <v>0.7007976870297559</v>
      </c>
      <c r="AI29" s="12">
        <v>27302369</v>
      </c>
      <c r="AJ29" s="12">
        <v>27302369</v>
      </c>
      <c r="AK29" s="12">
        <v>63273727</v>
      </c>
      <c r="AL29" s="12"/>
    </row>
    <row r="30" spans="1:38" s="13" customFormat="1" ht="12.75">
      <c r="A30" s="29" t="s">
        <v>116</v>
      </c>
      <c r="B30" s="63" t="s">
        <v>525</v>
      </c>
      <c r="C30" s="39" t="s">
        <v>526</v>
      </c>
      <c r="D30" s="80">
        <v>39284351</v>
      </c>
      <c r="E30" s="81">
        <v>350000</v>
      </c>
      <c r="F30" s="82">
        <f t="shared" si="0"/>
        <v>39634351</v>
      </c>
      <c r="G30" s="80">
        <v>47750396</v>
      </c>
      <c r="H30" s="81">
        <v>358000</v>
      </c>
      <c r="I30" s="83">
        <f t="shared" si="1"/>
        <v>48108396</v>
      </c>
      <c r="J30" s="80">
        <v>9964367</v>
      </c>
      <c r="K30" s="81">
        <v>412</v>
      </c>
      <c r="L30" s="81">
        <f t="shared" si="2"/>
        <v>9964779</v>
      </c>
      <c r="M30" s="40">
        <f t="shared" si="3"/>
        <v>0.25141774114075943</v>
      </c>
      <c r="N30" s="108">
        <v>10383301</v>
      </c>
      <c r="O30" s="109">
        <v>8698</v>
      </c>
      <c r="P30" s="110">
        <f t="shared" si="4"/>
        <v>10391999</v>
      </c>
      <c r="Q30" s="40">
        <f t="shared" si="5"/>
        <v>0.26219677471191594</v>
      </c>
      <c r="R30" s="108">
        <v>12355712</v>
      </c>
      <c r="S30" s="110">
        <v>54746</v>
      </c>
      <c r="T30" s="110">
        <f t="shared" si="6"/>
        <v>12410458</v>
      </c>
      <c r="U30" s="40">
        <f t="shared" si="7"/>
        <v>0.2579686506280525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32703380</v>
      </c>
      <c r="AA30" s="81">
        <f t="shared" si="11"/>
        <v>63856</v>
      </c>
      <c r="AB30" s="81">
        <f t="shared" si="12"/>
        <v>32767236</v>
      </c>
      <c r="AC30" s="40">
        <f t="shared" si="13"/>
        <v>0.6811126274091532</v>
      </c>
      <c r="AD30" s="80">
        <v>15290312</v>
      </c>
      <c r="AE30" s="81">
        <v>34950</v>
      </c>
      <c r="AF30" s="81">
        <f t="shared" si="14"/>
        <v>15325262</v>
      </c>
      <c r="AG30" s="40">
        <f t="shared" si="15"/>
        <v>0.6390461689910004</v>
      </c>
      <c r="AH30" s="40">
        <f t="shared" si="16"/>
        <v>-0.19019603058009704</v>
      </c>
      <c r="AI30" s="12">
        <v>54204780</v>
      </c>
      <c r="AJ30" s="12">
        <v>54204780</v>
      </c>
      <c r="AK30" s="12">
        <v>34639357</v>
      </c>
      <c r="AL30" s="12"/>
    </row>
    <row r="31" spans="1:38" s="59" customFormat="1" ht="12.75">
      <c r="A31" s="64"/>
      <c r="B31" s="65" t="s">
        <v>527</v>
      </c>
      <c r="C31" s="32"/>
      <c r="D31" s="84">
        <f>SUM(D22:D30)</f>
        <v>819530028</v>
      </c>
      <c r="E31" s="85">
        <f>SUM(E22:E30)</f>
        <v>228983470</v>
      </c>
      <c r="F31" s="86">
        <f t="shared" si="0"/>
        <v>1048513498</v>
      </c>
      <c r="G31" s="84">
        <f>SUM(G22:G30)</f>
        <v>822972362</v>
      </c>
      <c r="H31" s="85">
        <f>SUM(H22:H30)</f>
        <v>194427987</v>
      </c>
      <c r="I31" s="86">
        <f t="shared" si="1"/>
        <v>1017400349</v>
      </c>
      <c r="J31" s="84">
        <f>SUM(J22:J30)</f>
        <v>178739003</v>
      </c>
      <c r="K31" s="85">
        <f>SUM(K22:K30)</f>
        <v>24091275</v>
      </c>
      <c r="L31" s="85">
        <f t="shared" si="2"/>
        <v>202830278</v>
      </c>
      <c r="M31" s="44">
        <f t="shared" si="3"/>
        <v>0.19344555734083643</v>
      </c>
      <c r="N31" s="114">
        <f>SUM(N22:N30)</f>
        <v>163452525</v>
      </c>
      <c r="O31" s="115">
        <f>SUM(O22:O30)</f>
        <v>25257136</v>
      </c>
      <c r="P31" s="116">
        <f t="shared" si="4"/>
        <v>188709661</v>
      </c>
      <c r="Q31" s="44">
        <f t="shared" si="5"/>
        <v>0.17997828483844658</v>
      </c>
      <c r="R31" s="114">
        <f>SUM(R22:R30)</f>
        <v>166447063</v>
      </c>
      <c r="S31" s="116">
        <f>SUM(S22:S30)</f>
        <v>32036881</v>
      </c>
      <c r="T31" s="116">
        <f t="shared" si="6"/>
        <v>198483944</v>
      </c>
      <c r="U31" s="44">
        <f t="shared" si="7"/>
        <v>0.19508932171596885</v>
      </c>
      <c r="V31" s="114">
        <f>SUM(V22:V30)</f>
        <v>0</v>
      </c>
      <c r="W31" s="116">
        <f>SUM(W22:W30)</f>
        <v>0</v>
      </c>
      <c r="X31" s="116">
        <f t="shared" si="8"/>
        <v>0</v>
      </c>
      <c r="Y31" s="44">
        <f t="shared" si="9"/>
        <v>0</v>
      </c>
      <c r="Z31" s="84">
        <f t="shared" si="10"/>
        <v>508638591</v>
      </c>
      <c r="AA31" s="85">
        <f t="shared" si="11"/>
        <v>81385292</v>
      </c>
      <c r="AB31" s="85">
        <f t="shared" si="12"/>
        <v>590023883</v>
      </c>
      <c r="AC31" s="44">
        <f t="shared" si="13"/>
        <v>0.5799328490303083</v>
      </c>
      <c r="AD31" s="84">
        <f>SUM(AD22:AD30)</f>
        <v>133802706</v>
      </c>
      <c r="AE31" s="85">
        <f>SUM(AE22:AE30)</f>
        <v>24080778</v>
      </c>
      <c r="AF31" s="85">
        <f t="shared" si="14"/>
        <v>157883484</v>
      </c>
      <c r="AG31" s="44">
        <f t="shared" si="15"/>
        <v>0.5734979526886682</v>
      </c>
      <c r="AH31" s="44">
        <f t="shared" si="16"/>
        <v>0.257154573558815</v>
      </c>
      <c r="AI31" s="66">
        <f>SUM(AI22:AI30)</f>
        <v>819050958</v>
      </c>
      <c r="AJ31" s="66">
        <f>SUM(AJ22:AJ30)</f>
        <v>835681400</v>
      </c>
      <c r="AK31" s="66">
        <f>SUM(AK22:AK30)</f>
        <v>479261572</v>
      </c>
      <c r="AL31" s="66"/>
    </row>
    <row r="32" spans="1:38" s="13" customFormat="1" ht="12.75">
      <c r="A32" s="29" t="s">
        <v>97</v>
      </c>
      <c r="B32" s="63" t="s">
        <v>528</v>
      </c>
      <c r="C32" s="39" t="s">
        <v>529</v>
      </c>
      <c r="D32" s="80">
        <v>20364950</v>
      </c>
      <c r="E32" s="81">
        <v>13116000</v>
      </c>
      <c r="F32" s="82">
        <f t="shared" si="0"/>
        <v>33480950</v>
      </c>
      <c r="G32" s="80">
        <v>22064913</v>
      </c>
      <c r="H32" s="81">
        <v>13116000</v>
      </c>
      <c r="I32" s="83">
        <f t="shared" si="1"/>
        <v>35180913</v>
      </c>
      <c r="J32" s="80">
        <v>2997526</v>
      </c>
      <c r="K32" s="81">
        <v>0</v>
      </c>
      <c r="L32" s="81">
        <f t="shared" si="2"/>
        <v>2997526</v>
      </c>
      <c r="M32" s="40">
        <f t="shared" si="3"/>
        <v>0.08952929949717675</v>
      </c>
      <c r="N32" s="108">
        <v>3882477</v>
      </c>
      <c r="O32" s="109">
        <v>270477</v>
      </c>
      <c r="P32" s="110">
        <f t="shared" si="4"/>
        <v>4152954</v>
      </c>
      <c r="Q32" s="40">
        <f t="shared" si="5"/>
        <v>0.12403931190721888</v>
      </c>
      <c r="R32" s="108">
        <v>4127592</v>
      </c>
      <c r="S32" s="110">
        <v>554738</v>
      </c>
      <c r="T32" s="110">
        <f t="shared" si="6"/>
        <v>4682330</v>
      </c>
      <c r="U32" s="40">
        <f t="shared" si="7"/>
        <v>0.13309290750925082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11007595</v>
      </c>
      <c r="AA32" s="81">
        <f t="shared" si="11"/>
        <v>825215</v>
      </c>
      <c r="AB32" s="81">
        <f t="shared" si="12"/>
        <v>11832810</v>
      </c>
      <c r="AC32" s="40">
        <f t="shared" si="13"/>
        <v>0.33634175440529357</v>
      </c>
      <c r="AD32" s="80">
        <v>3624285</v>
      </c>
      <c r="AE32" s="81">
        <v>1373871</v>
      </c>
      <c r="AF32" s="81">
        <f t="shared" si="14"/>
        <v>4998156</v>
      </c>
      <c r="AG32" s="40">
        <f t="shared" si="15"/>
        <v>0.47543260793189596</v>
      </c>
      <c r="AH32" s="40">
        <f t="shared" si="16"/>
        <v>-0.06318850392024578</v>
      </c>
      <c r="AI32" s="12">
        <v>31539599</v>
      </c>
      <c r="AJ32" s="12">
        <v>38206477</v>
      </c>
      <c r="AK32" s="12">
        <v>18164605</v>
      </c>
      <c r="AL32" s="12"/>
    </row>
    <row r="33" spans="1:38" s="13" customFormat="1" ht="12.75">
      <c r="A33" s="29" t="s">
        <v>97</v>
      </c>
      <c r="B33" s="63" t="s">
        <v>530</v>
      </c>
      <c r="C33" s="39" t="s">
        <v>531</v>
      </c>
      <c r="D33" s="80">
        <v>152666678</v>
      </c>
      <c r="E33" s="81">
        <v>33953500</v>
      </c>
      <c r="F33" s="82">
        <f t="shared" si="0"/>
        <v>186620178</v>
      </c>
      <c r="G33" s="80">
        <v>152666678</v>
      </c>
      <c r="H33" s="81">
        <v>33953500</v>
      </c>
      <c r="I33" s="83">
        <f t="shared" si="1"/>
        <v>186620178</v>
      </c>
      <c r="J33" s="80">
        <v>36943372</v>
      </c>
      <c r="K33" s="81">
        <v>2876895</v>
      </c>
      <c r="L33" s="81">
        <f t="shared" si="2"/>
        <v>39820267</v>
      </c>
      <c r="M33" s="40">
        <f t="shared" si="3"/>
        <v>0.2133759994591796</v>
      </c>
      <c r="N33" s="108">
        <v>40752522</v>
      </c>
      <c r="O33" s="109">
        <v>6244731</v>
      </c>
      <c r="P33" s="110">
        <f t="shared" si="4"/>
        <v>46997253</v>
      </c>
      <c r="Q33" s="40">
        <f t="shared" si="5"/>
        <v>0.2518337165019744</v>
      </c>
      <c r="R33" s="108">
        <v>41144782</v>
      </c>
      <c r="S33" s="110">
        <v>4484684</v>
      </c>
      <c r="T33" s="110">
        <f t="shared" si="6"/>
        <v>45629466</v>
      </c>
      <c r="U33" s="40">
        <f t="shared" si="7"/>
        <v>0.24450446081987984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118840676</v>
      </c>
      <c r="AA33" s="81">
        <f t="shared" si="11"/>
        <v>13606310</v>
      </c>
      <c r="AB33" s="81">
        <f t="shared" si="12"/>
        <v>132446986</v>
      </c>
      <c r="AC33" s="40">
        <f t="shared" si="13"/>
        <v>0.7097141767810339</v>
      </c>
      <c r="AD33" s="80">
        <v>33985395</v>
      </c>
      <c r="AE33" s="81">
        <v>4167320</v>
      </c>
      <c r="AF33" s="81">
        <f t="shared" si="14"/>
        <v>38152715</v>
      </c>
      <c r="AG33" s="40">
        <f t="shared" si="15"/>
        <v>0.6221816626460562</v>
      </c>
      <c r="AH33" s="40">
        <f t="shared" si="16"/>
        <v>0.19596904178378916</v>
      </c>
      <c r="AI33" s="12">
        <v>173931112</v>
      </c>
      <c r="AJ33" s="12">
        <v>181297095</v>
      </c>
      <c r="AK33" s="12">
        <v>112799728</v>
      </c>
      <c r="AL33" s="12"/>
    </row>
    <row r="34" spans="1:38" s="13" customFormat="1" ht="12.75">
      <c r="A34" s="29" t="s">
        <v>97</v>
      </c>
      <c r="B34" s="63" t="s">
        <v>532</v>
      </c>
      <c r="C34" s="39" t="s">
        <v>533</v>
      </c>
      <c r="D34" s="80">
        <v>585008343</v>
      </c>
      <c r="E34" s="81">
        <v>65814924</v>
      </c>
      <c r="F34" s="82">
        <f t="shared" si="0"/>
        <v>650823267</v>
      </c>
      <c r="G34" s="80">
        <v>585008343</v>
      </c>
      <c r="H34" s="81">
        <v>65814924</v>
      </c>
      <c r="I34" s="83">
        <f t="shared" si="1"/>
        <v>650823267</v>
      </c>
      <c r="J34" s="80">
        <v>96702323</v>
      </c>
      <c r="K34" s="81">
        <v>19204824</v>
      </c>
      <c r="L34" s="81">
        <f t="shared" si="2"/>
        <v>115907147</v>
      </c>
      <c r="M34" s="40">
        <f t="shared" si="3"/>
        <v>0.17809312124669324</v>
      </c>
      <c r="N34" s="108">
        <v>114270431</v>
      </c>
      <c r="O34" s="109">
        <v>32202936</v>
      </c>
      <c r="P34" s="110">
        <f t="shared" si="4"/>
        <v>146473367</v>
      </c>
      <c r="Q34" s="40">
        <f t="shared" si="5"/>
        <v>0.22505859029160985</v>
      </c>
      <c r="R34" s="108">
        <v>110799280</v>
      </c>
      <c r="S34" s="110">
        <v>10102074</v>
      </c>
      <c r="T34" s="110">
        <f t="shared" si="6"/>
        <v>120901354</v>
      </c>
      <c r="U34" s="40">
        <f t="shared" si="7"/>
        <v>0.18576679742459176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321772034</v>
      </c>
      <c r="AA34" s="81">
        <f t="shared" si="11"/>
        <v>61509834</v>
      </c>
      <c r="AB34" s="81">
        <f t="shared" si="12"/>
        <v>383281868</v>
      </c>
      <c r="AC34" s="40">
        <f t="shared" si="13"/>
        <v>0.5889185089628949</v>
      </c>
      <c r="AD34" s="80">
        <v>84080130</v>
      </c>
      <c r="AE34" s="81">
        <v>7660543</v>
      </c>
      <c r="AF34" s="81">
        <f t="shared" si="14"/>
        <v>91740673</v>
      </c>
      <c r="AG34" s="40">
        <f t="shared" si="15"/>
        <v>0.48359890122663285</v>
      </c>
      <c r="AH34" s="40">
        <f t="shared" si="16"/>
        <v>0.31785989841168916</v>
      </c>
      <c r="AI34" s="12">
        <v>499724400</v>
      </c>
      <c r="AJ34" s="12">
        <v>694922923</v>
      </c>
      <c r="AK34" s="12">
        <v>336063962</v>
      </c>
      <c r="AL34" s="12"/>
    </row>
    <row r="35" spans="1:38" s="13" customFormat="1" ht="12.75">
      <c r="A35" s="29" t="s">
        <v>97</v>
      </c>
      <c r="B35" s="63" t="s">
        <v>534</v>
      </c>
      <c r="C35" s="39" t="s">
        <v>535</v>
      </c>
      <c r="D35" s="80">
        <v>45569469</v>
      </c>
      <c r="E35" s="81">
        <v>14533000</v>
      </c>
      <c r="F35" s="82">
        <f t="shared" si="0"/>
        <v>60102469</v>
      </c>
      <c r="G35" s="80">
        <v>45569469</v>
      </c>
      <c r="H35" s="81">
        <v>14533000</v>
      </c>
      <c r="I35" s="83">
        <f t="shared" si="1"/>
        <v>60102469</v>
      </c>
      <c r="J35" s="80">
        <v>8652301</v>
      </c>
      <c r="K35" s="81">
        <v>7795902</v>
      </c>
      <c r="L35" s="81">
        <f t="shared" si="2"/>
        <v>16448203</v>
      </c>
      <c r="M35" s="40">
        <f t="shared" si="3"/>
        <v>0.2736693396073296</v>
      </c>
      <c r="N35" s="108">
        <v>5805069</v>
      </c>
      <c r="O35" s="109">
        <v>4996474</v>
      </c>
      <c r="P35" s="110">
        <f t="shared" si="4"/>
        <v>10801543</v>
      </c>
      <c r="Q35" s="40">
        <f t="shared" si="5"/>
        <v>0.17971878992192483</v>
      </c>
      <c r="R35" s="108">
        <v>15408631</v>
      </c>
      <c r="S35" s="110">
        <v>2863380</v>
      </c>
      <c r="T35" s="110">
        <f t="shared" si="6"/>
        <v>18272011</v>
      </c>
      <c r="U35" s="40">
        <f t="shared" si="7"/>
        <v>0.30401431595098033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29866001</v>
      </c>
      <c r="AA35" s="81">
        <f t="shared" si="11"/>
        <v>15655756</v>
      </c>
      <c r="AB35" s="81">
        <f t="shared" si="12"/>
        <v>45521757</v>
      </c>
      <c r="AC35" s="40">
        <f t="shared" si="13"/>
        <v>0.7574024454802347</v>
      </c>
      <c r="AD35" s="80">
        <v>5337618</v>
      </c>
      <c r="AE35" s="81">
        <v>3190585</v>
      </c>
      <c r="AF35" s="81">
        <f t="shared" si="14"/>
        <v>8528203</v>
      </c>
      <c r="AG35" s="40">
        <f t="shared" si="15"/>
        <v>0.5871230222340822</v>
      </c>
      <c r="AH35" s="40">
        <f t="shared" si="16"/>
        <v>1.142539407188126</v>
      </c>
      <c r="AI35" s="12">
        <v>49061481</v>
      </c>
      <c r="AJ35" s="12">
        <v>49061481</v>
      </c>
      <c r="AK35" s="12">
        <v>28805125</v>
      </c>
      <c r="AL35" s="12"/>
    </row>
    <row r="36" spans="1:38" s="13" customFormat="1" ht="12.75">
      <c r="A36" s="29" t="s">
        <v>97</v>
      </c>
      <c r="B36" s="63" t="s">
        <v>536</v>
      </c>
      <c r="C36" s="39" t="s">
        <v>537</v>
      </c>
      <c r="D36" s="80">
        <v>168258000</v>
      </c>
      <c r="E36" s="81">
        <v>34700100</v>
      </c>
      <c r="F36" s="82">
        <f t="shared" si="0"/>
        <v>202958100</v>
      </c>
      <c r="G36" s="80">
        <v>168258000</v>
      </c>
      <c r="H36" s="81">
        <v>34700100</v>
      </c>
      <c r="I36" s="83">
        <f t="shared" si="1"/>
        <v>202958100</v>
      </c>
      <c r="J36" s="80">
        <v>26503576</v>
      </c>
      <c r="K36" s="81">
        <v>2540724</v>
      </c>
      <c r="L36" s="81">
        <f t="shared" si="2"/>
        <v>29044300</v>
      </c>
      <c r="M36" s="40">
        <f t="shared" si="3"/>
        <v>0.14310490687486727</v>
      </c>
      <c r="N36" s="108">
        <v>7650041</v>
      </c>
      <c r="O36" s="109">
        <v>7191383</v>
      </c>
      <c r="P36" s="110">
        <f t="shared" si="4"/>
        <v>14841424</v>
      </c>
      <c r="Q36" s="40">
        <f t="shared" si="5"/>
        <v>0.07312555645721949</v>
      </c>
      <c r="R36" s="108">
        <v>22239518</v>
      </c>
      <c r="S36" s="110">
        <v>3365514</v>
      </c>
      <c r="T36" s="110">
        <f t="shared" si="6"/>
        <v>25605032</v>
      </c>
      <c r="U36" s="40">
        <f t="shared" si="7"/>
        <v>0.12615920231811392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56393135</v>
      </c>
      <c r="AA36" s="81">
        <f t="shared" si="11"/>
        <v>13097621</v>
      </c>
      <c r="AB36" s="81">
        <f t="shared" si="12"/>
        <v>69490756</v>
      </c>
      <c r="AC36" s="40">
        <f t="shared" si="13"/>
        <v>0.3423896656502007</v>
      </c>
      <c r="AD36" s="80">
        <v>11198064</v>
      </c>
      <c r="AE36" s="81">
        <v>4689938</v>
      </c>
      <c r="AF36" s="81">
        <f t="shared" si="14"/>
        <v>15888002</v>
      </c>
      <c r="AG36" s="40">
        <f t="shared" si="15"/>
        <v>0.4128306088776908</v>
      </c>
      <c r="AH36" s="40">
        <f t="shared" si="16"/>
        <v>0.6115954668182948</v>
      </c>
      <c r="AI36" s="12">
        <v>214216180</v>
      </c>
      <c r="AJ36" s="12">
        <v>227682180</v>
      </c>
      <c r="AK36" s="12">
        <v>93994173</v>
      </c>
      <c r="AL36" s="12"/>
    </row>
    <row r="37" spans="1:38" s="13" customFormat="1" ht="12.75">
      <c r="A37" s="29" t="s">
        <v>97</v>
      </c>
      <c r="B37" s="63" t="s">
        <v>538</v>
      </c>
      <c r="C37" s="39" t="s">
        <v>539</v>
      </c>
      <c r="D37" s="80">
        <v>66676000</v>
      </c>
      <c r="E37" s="81">
        <v>22798000</v>
      </c>
      <c r="F37" s="82">
        <f t="shared" si="0"/>
        <v>89474000</v>
      </c>
      <c r="G37" s="80">
        <v>66676000</v>
      </c>
      <c r="H37" s="81">
        <v>22798000</v>
      </c>
      <c r="I37" s="83">
        <f t="shared" si="1"/>
        <v>89474000</v>
      </c>
      <c r="J37" s="80">
        <v>12321097</v>
      </c>
      <c r="K37" s="81">
        <v>1771474</v>
      </c>
      <c r="L37" s="81">
        <f t="shared" si="2"/>
        <v>14092571</v>
      </c>
      <c r="M37" s="40">
        <f t="shared" si="3"/>
        <v>0.15750464939535508</v>
      </c>
      <c r="N37" s="108">
        <v>10878529</v>
      </c>
      <c r="O37" s="109">
        <v>803983</v>
      </c>
      <c r="P37" s="110">
        <f t="shared" si="4"/>
        <v>11682512</v>
      </c>
      <c r="Q37" s="40">
        <f t="shared" si="5"/>
        <v>0.13056879093367907</v>
      </c>
      <c r="R37" s="108">
        <v>11646705</v>
      </c>
      <c r="S37" s="110">
        <v>3776534</v>
      </c>
      <c r="T37" s="110">
        <f t="shared" si="6"/>
        <v>15423239</v>
      </c>
      <c r="U37" s="40">
        <f t="shared" si="7"/>
        <v>0.17237676867022822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34846331</v>
      </c>
      <c r="AA37" s="81">
        <f t="shared" si="11"/>
        <v>6351991</v>
      </c>
      <c r="AB37" s="81">
        <f t="shared" si="12"/>
        <v>41198322</v>
      </c>
      <c r="AC37" s="40">
        <f t="shared" si="13"/>
        <v>0.46045020899926237</v>
      </c>
      <c r="AD37" s="80">
        <v>7658663</v>
      </c>
      <c r="AE37" s="81">
        <v>801720</v>
      </c>
      <c r="AF37" s="81">
        <f t="shared" si="14"/>
        <v>8460383</v>
      </c>
      <c r="AG37" s="40">
        <f t="shared" si="15"/>
        <v>0.36225433602417034</v>
      </c>
      <c r="AH37" s="40">
        <f t="shared" si="16"/>
        <v>0.8229953655762392</v>
      </c>
      <c r="AI37" s="12">
        <v>65298101</v>
      </c>
      <c r="AJ37" s="12">
        <v>105915000</v>
      </c>
      <c r="AK37" s="12">
        <v>38368168</v>
      </c>
      <c r="AL37" s="12"/>
    </row>
    <row r="38" spans="1:38" s="13" customFormat="1" ht="12.75">
      <c r="A38" s="29" t="s">
        <v>116</v>
      </c>
      <c r="B38" s="63" t="s">
        <v>540</v>
      </c>
      <c r="C38" s="39" t="s">
        <v>541</v>
      </c>
      <c r="D38" s="80">
        <v>54747870</v>
      </c>
      <c r="E38" s="81">
        <v>2470000</v>
      </c>
      <c r="F38" s="82">
        <f t="shared" si="0"/>
        <v>57217870</v>
      </c>
      <c r="G38" s="80">
        <v>57342637</v>
      </c>
      <c r="H38" s="81">
        <v>1963145</v>
      </c>
      <c r="I38" s="83">
        <f t="shared" si="1"/>
        <v>59305782</v>
      </c>
      <c r="J38" s="80">
        <v>12600263</v>
      </c>
      <c r="K38" s="81">
        <v>189727</v>
      </c>
      <c r="L38" s="81">
        <f t="shared" si="2"/>
        <v>12789990</v>
      </c>
      <c r="M38" s="40">
        <f t="shared" si="3"/>
        <v>0.22353138975638207</v>
      </c>
      <c r="N38" s="108">
        <v>14720726</v>
      </c>
      <c r="O38" s="109">
        <v>20459</v>
      </c>
      <c r="P38" s="110">
        <f t="shared" si="4"/>
        <v>14741185</v>
      </c>
      <c r="Q38" s="40">
        <f t="shared" si="5"/>
        <v>0.25763253682809234</v>
      </c>
      <c r="R38" s="108">
        <v>12209203</v>
      </c>
      <c r="S38" s="110">
        <v>1394916</v>
      </c>
      <c r="T38" s="110">
        <f t="shared" si="6"/>
        <v>13604119</v>
      </c>
      <c r="U38" s="40">
        <f t="shared" si="7"/>
        <v>0.22938942108545166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39530192</v>
      </c>
      <c r="AA38" s="81">
        <f t="shared" si="11"/>
        <v>1605102</v>
      </c>
      <c r="AB38" s="81">
        <f t="shared" si="12"/>
        <v>41135294</v>
      </c>
      <c r="AC38" s="40">
        <f t="shared" si="13"/>
        <v>0.693613550193133</v>
      </c>
      <c r="AD38" s="80">
        <v>12077175</v>
      </c>
      <c r="AE38" s="81">
        <v>1301666</v>
      </c>
      <c r="AF38" s="81">
        <f t="shared" si="14"/>
        <v>13378841</v>
      </c>
      <c r="AG38" s="40">
        <f t="shared" si="15"/>
        <v>0.641854241596832</v>
      </c>
      <c r="AH38" s="40">
        <f t="shared" si="16"/>
        <v>0.016838379348405486</v>
      </c>
      <c r="AI38" s="12">
        <v>69946093</v>
      </c>
      <c r="AJ38" s="12">
        <v>73517065</v>
      </c>
      <c r="AK38" s="12">
        <v>47187240</v>
      </c>
      <c r="AL38" s="12"/>
    </row>
    <row r="39" spans="1:38" s="59" customFormat="1" ht="12.75">
      <c r="A39" s="64"/>
      <c r="B39" s="65" t="s">
        <v>542</v>
      </c>
      <c r="C39" s="32"/>
      <c r="D39" s="84">
        <f>SUM(D32:D38)</f>
        <v>1093291310</v>
      </c>
      <c r="E39" s="85">
        <f>SUM(E32:E38)</f>
        <v>187385524</v>
      </c>
      <c r="F39" s="93">
        <f t="shared" si="0"/>
        <v>1280676834</v>
      </c>
      <c r="G39" s="84">
        <f>SUM(G32:G38)</f>
        <v>1097586040</v>
      </c>
      <c r="H39" s="85">
        <f>SUM(H32:H38)</f>
        <v>186878669</v>
      </c>
      <c r="I39" s="86">
        <f t="shared" si="1"/>
        <v>1284464709</v>
      </c>
      <c r="J39" s="84">
        <f>SUM(J32:J38)</f>
        <v>196720458</v>
      </c>
      <c r="K39" s="85">
        <f>SUM(K32:K38)</f>
        <v>34379546</v>
      </c>
      <c r="L39" s="85">
        <f t="shared" si="2"/>
        <v>231100004</v>
      </c>
      <c r="M39" s="44">
        <f t="shared" si="3"/>
        <v>0.1804514596224827</v>
      </c>
      <c r="N39" s="114">
        <f>SUM(N32:N38)</f>
        <v>197959795</v>
      </c>
      <c r="O39" s="115">
        <f>SUM(O32:O38)</f>
        <v>51730443</v>
      </c>
      <c r="P39" s="116">
        <f t="shared" si="4"/>
        <v>249690238</v>
      </c>
      <c r="Q39" s="44">
        <f t="shared" si="5"/>
        <v>0.19496740424368447</v>
      </c>
      <c r="R39" s="114">
        <f>SUM(R32:R38)</f>
        <v>217575711</v>
      </c>
      <c r="S39" s="116">
        <f>SUM(S32:S38)</f>
        <v>26541840</v>
      </c>
      <c r="T39" s="116">
        <f t="shared" si="6"/>
        <v>244117551</v>
      </c>
      <c r="U39" s="44">
        <f t="shared" si="7"/>
        <v>0.19005391840625493</v>
      </c>
      <c r="V39" s="114">
        <f>SUM(V32:V38)</f>
        <v>0</v>
      </c>
      <c r="W39" s="116">
        <f>SUM(W32:W38)</f>
        <v>0</v>
      </c>
      <c r="X39" s="116">
        <f t="shared" si="8"/>
        <v>0</v>
      </c>
      <c r="Y39" s="44">
        <f t="shared" si="9"/>
        <v>0</v>
      </c>
      <c r="Z39" s="84">
        <f t="shared" si="10"/>
        <v>612255964</v>
      </c>
      <c r="AA39" s="85">
        <f t="shared" si="11"/>
        <v>112651829</v>
      </c>
      <c r="AB39" s="85">
        <f t="shared" si="12"/>
        <v>724907793</v>
      </c>
      <c r="AC39" s="44">
        <f t="shared" si="13"/>
        <v>0.564365675382678</v>
      </c>
      <c r="AD39" s="84">
        <f>SUM(AD32:AD38)</f>
        <v>157961330</v>
      </c>
      <c r="AE39" s="85">
        <f>SUM(AE32:AE38)</f>
        <v>23185643</v>
      </c>
      <c r="AF39" s="85">
        <f t="shared" si="14"/>
        <v>181146973</v>
      </c>
      <c r="AG39" s="44">
        <f t="shared" si="15"/>
        <v>0.4927636849349597</v>
      </c>
      <c r="AH39" s="44">
        <f t="shared" si="16"/>
        <v>0.34762147529785103</v>
      </c>
      <c r="AI39" s="66">
        <f>SUM(AI32:AI38)</f>
        <v>1103716966</v>
      </c>
      <c r="AJ39" s="66">
        <f>SUM(AJ32:AJ38)</f>
        <v>1370602221</v>
      </c>
      <c r="AK39" s="66">
        <f>SUM(AK32:AK38)</f>
        <v>675383001</v>
      </c>
      <c r="AL39" s="66"/>
    </row>
    <row r="40" spans="1:38" s="13" customFormat="1" ht="12.75">
      <c r="A40" s="29" t="s">
        <v>97</v>
      </c>
      <c r="B40" s="63" t="s">
        <v>85</v>
      </c>
      <c r="C40" s="39" t="s">
        <v>86</v>
      </c>
      <c r="D40" s="80">
        <v>1495603395</v>
      </c>
      <c r="E40" s="81">
        <v>238867113</v>
      </c>
      <c r="F40" s="82">
        <f t="shared" si="0"/>
        <v>1734470508</v>
      </c>
      <c r="G40" s="80">
        <v>1564271912</v>
      </c>
      <c r="H40" s="81">
        <v>297513065</v>
      </c>
      <c r="I40" s="83">
        <f t="shared" si="1"/>
        <v>1861784977</v>
      </c>
      <c r="J40" s="80">
        <v>419517498</v>
      </c>
      <c r="K40" s="81">
        <v>26658389</v>
      </c>
      <c r="L40" s="81">
        <f t="shared" si="2"/>
        <v>446175887</v>
      </c>
      <c r="M40" s="40">
        <f t="shared" si="3"/>
        <v>0.25724039984656805</v>
      </c>
      <c r="N40" s="108">
        <v>306735978</v>
      </c>
      <c r="O40" s="109">
        <v>46158445</v>
      </c>
      <c r="P40" s="110">
        <f t="shared" si="4"/>
        <v>352894423</v>
      </c>
      <c r="Q40" s="40">
        <f t="shared" si="5"/>
        <v>0.20345945426706558</v>
      </c>
      <c r="R40" s="108">
        <v>271869333</v>
      </c>
      <c r="S40" s="110">
        <v>46919213</v>
      </c>
      <c r="T40" s="110">
        <f t="shared" si="6"/>
        <v>318788546</v>
      </c>
      <c r="U40" s="40">
        <f t="shared" si="7"/>
        <v>0.17122737047415762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998122809</v>
      </c>
      <c r="AA40" s="81">
        <f t="shared" si="11"/>
        <v>119736047</v>
      </c>
      <c r="AB40" s="81">
        <f t="shared" si="12"/>
        <v>1117858856</v>
      </c>
      <c r="AC40" s="40">
        <f t="shared" si="13"/>
        <v>0.60042317980311</v>
      </c>
      <c r="AD40" s="80">
        <v>240658576</v>
      </c>
      <c r="AE40" s="81">
        <v>21423589</v>
      </c>
      <c r="AF40" s="81">
        <f t="shared" si="14"/>
        <v>262082165</v>
      </c>
      <c r="AG40" s="40">
        <f t="shared" si="15"/>
        <v>0.6021170260571233</v>
      </c>
      <c r="AH40" s="40">
        <f t="shared" si="16"/>
        <v>0.21636871398708113</v>
      </c>
      <c r="AI40" s="12">
        <v>1656857468</v>
      </c>
      <c r="AJ40" s="12">
        <v>1683084527</v>
      </c>
      <c r="AK40" s="12">
        <v>1013413850</v>
      </c>
      <c r="AL40" s="12"/>
    </row>
    <row r="41" spans="1:38" s="13" customFormat="1" ht="12.75">
      <c r="A41" s="29" t="s">
        <v>97</v>
      </c>
      <c r="B41" s="63" t="s">
        <v>543</v>
      </c>
      <c r="C41" s="39" t="s">
        <v>544</v>
      </c>
      <c r="D41" s="80">
        <v>107595000</v>
      </c>
      <c r="E41" s="81">
        <v>1</v>
      </c>
      <c r="F41" s="82">
        <f t="shared" si="0"/>
        <v>107595001</v>
      </c>
      <c r="G41" s="80">
        <v>107595000</v>
      </c>
      <c r="H41" s="81">
        <v>1</v>
      </c>
      <c r="I41" s="83">
        <f t="shared" si="1"/>
        <v>107595001</v>
      </c>
      <c r="J41" s="80">
        <v>19413213</v>
      </c>
      <c r="K41" s="81">
        <v>2720857</v>
      </c>
      <c r="L41" s="81">
        <f t="shared" si="2"/>
        <v>22134070</v>
      </c>
      <c r="M41" s="40">
        <f t="shared" si="3"/>
        <v>0.20571652766655954</v>
      </c>
      <c r="N41" s="108">
        <v>21231341</v>
      </c>
      <c r="O41" s="109">
        <v>10038277</v>
      </c>
      <c r="P41" s="110">
        <f t="shared" si="4"/>
        <v>31269618</v>
      </c>
      <c r="Q41" s="40">
        <f t="shared" si="5"/>
        <v>0.29062333481459796</v>
      </c>
      <c r="R41" s="108">
        <v>15908304</v>
      </c>
      <c r="S41" s="110">
        <v>2824612</v>
      </c>
      <c r="T41" s="110">
        <f t="shared" si="6"/>
        <v>18732916</v>
      </c>
      <c r="U41" s="40">
        <f t="shared" si="7"/>
        <v>0.1741058211431217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56552858</v>
      </c>
      <c r="AA41" s="81">
        <f t="shared" si="11"/>
        <v>15583746</v>
      </c>
      <c r="AB41" s="81">
        <f t="shared" si="12"/>
        <v>72136604</v>
      </c>
      <c r="AC41" s="40">
        <f t="shared" si="13"/>
        <v>0.6704456836242791</v>
      </c>
      <c r="AD41" s="80">
        <v>15659212</v>
      </c>
      <c r="AE41" s="81">
        <v>11825432</v>
      </c>
      <c r="AF41" s="81">
        <f t="shared" si="14"/>
        <v>27484644</v>
      </c>
      <c r="AG41" s="40">
        <f t="shared" si="15"/>
        <v>1.0993405088834913</v>
      </c>
      <c r="AH41" s="40">
        <f t="shared" si="16"/>
        <v>-0.3184224616480388</v>
      </c>
      <c r="AI41" s="12">
        <v>84725394</v>
      </c>
      <c r="AJ41" s="12">
        <v>82024001</v>
      </c>
      <c r="AK41" s="12">
        <v>90172307</v>
      </c>
      <c r="AL41" s="12"/>
    </row>
    <row r="42" spans="1:38" s="13" customFormat="1" ht="12.75">
      <c r="A42" s="29" t="s">
        <v>97</v>
      </c>
      <c r="B42" s="63" t="s">
        <v>545</v>
      </c>
      <c r="C42" s="39" t="s">
        <v>546</v>
      </c>
      <c r="D42" s="80">
        <v>105531988</v>
      </c>
      <c r="E42" s="81">
        <v>20235000</v>
      </c>
      <c r="F42" s="82">
        <f t="shared" si="0"/>
        <v>125766988</v>
      </c>
      <c r="G42" s="80">
        <v>105531988</v>
      </c>
      <c r="H42" s="81">
        <v>20235000</v>
      </c>
      <c r="I42" s="83">
        <f t="shared" si="1"/>
        <v>125766988</v>
      </c>
      <c r="J42" s="80">
        <v>22837341</v>
      </c>
      <c r="K42" s="81">
        <v>353905</v>
      </c>
      <c r="L42" s="81">
        <f t="shared" si="2"/>
        <v>23191246</v>
      </c>
      <c r="M42" s="40">
        <f t="shared" si="3"/>
        <v>0.18439851640559285</v>
      </c>
      <c r="N42" s="108">
        <v>23589149</v>
      </c>
      <c r="O42" s="109">
        <v>901388</v>
      </c>
      <c r="P42" s="110">
        <f t="shared" si="4"/>
        <v>24490537</v>
      </c>
      <c r="Q42" s="40">
        <f t="shared" si="5"/>
        <v>0.1947294547596226</v>
      </c>
      <c r="R42" s="108">
        <v>20876915</v>
      </c>
      <c r="S42" s="110">
        <v>1579778</v>
      </c>
      <c r="T42" s="110">
        <f t="shared" si="6"/>
        <v>22456693</v>
      </c>
      <c r="U42" s="40">
        <f t="shared" si="7"/>
        <v>0.178557929685014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67303405</v>
      </c>
      <c r="AA42" s="81">
        <f t="shared" si="11"/>
        <v>2835071</v>
      </c>
      <c r="AB42" s="81">
        <f t="shared" si="12"/>
        <v>70138476</v>
      </c>
      <c r="AC42" s="40">
        <f t="shared" si="13"/>
        <v>0.5576859008502295</v>
      </c>
      <c r="AD42" s="80">
        <v>58152762</v>
      </c>
      <c r="AE42" s="81">
        <v>571219</v>
      </c>
      <c r="AF42" s="81">
        <f t="shared" si="14"/>
        <v>58723981</v>
      </c>
      <c r="AG42" s="40">
        <f t="shared" si="15"/>
        <v>0.8410114056119654</v>
      </c>
      <c r="AH42" s="40">
        <f t="shared" si="16"/>
        <v>-0.6175890561642952</v>
      </c>
      <c r="AI42" s="12">
        <v>151016085</v>
      </c>
      <c r="AJ42" s="12">
        <v>164115087</v>
      </c>
      <c r="AK42" s="12">
        <v>138022660</v>
      </c>
      <c r="AL42" s="12"/>
    </row>
    <row r="43" spans="1:38" s="13" customFormat="1" ht="12.75">
      <c r="A43" s="29" t="s">
        <v>97</v>
      </c>
      <c r="B43" s="63" t="s">
        <v>547</v>
      </c>
      <c r="C43" s="39" t="s">
        <v>548</v>
      </c>
      <c r="D43" s="80">
        <v>187545286</v>
      </c>
      <c r="E43" s="81">
        <v>45594000</v>
      </c>
      <c r="F43" s="83">
        <f t="shared" si="0"/>
        <v>233139286</v>
      </c>
      <c r="G43" s="80">
        <v>187545286</v>
      </c>
      <c r="H43" s="81">
        <v>45594000</v>
      </c>
      <c r="I43" s="82">
        <f t="shared" si="1"/>
        <v>233139286</v>
      </c>
      <c r="J43" s="80">
        <v>38613809</v>
      </c>
      <c r="K43" s="94">
        <v>11575021</v>
      </c>
      <c r="L43" s="81">
        <f t="shared" si="2"/>
        <v>50188830</v>
      </c>
      <c r="M43" s="40">
        <f t="shared" si="3"/>
        <v>0.21527401435037422</v>
      </c>
      <c r="N43" s="108">
        <v>38065652</v>
      </c>
      <c r="O43" s="109">
        <v>8488340</v>
      </c>
      <c r="P43" s="110">
        <f t="shared" si="4"/>
        <v>46553992</v>
      </c>
      <c r="Q43" s="40">
        <f t="shared" si="5"/>
        <v>0.19968317137249875</v>
      </c>
      <c r="R43" s="108">
        <v>44103343</v>
      </c>
      <c r="S43" s="110">
        <v>5049325</v>
      </c>
      <c r="T43" s="110">
        <f t="shared" si="6"/>
        <v>49152668</v>
      </c>
      <c r="U43" s="40">
        <f t="shared" si="7"/>
        <v>0.21082962396993873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120782804</v>
      </c>
      <c r="AA43" s="81">
        <f t="shared" si="11"/>
        <v>25112686</v>
      </c>
      <c r="AB43" s="81">
        <f t="shared" si="12"/>
        <v>145895490</v>
      </c>
      <c r="AC43" s="40">
        <f t="shared" si="13"/>
        <v>0.6257868096928118</v>
      </c>
      <c r="AD43" s="80">
        <v>33133714</v>
      </c>
      <c r="AE43" s="81">
        <v>9471269</v>
      </c>
      <c r="AF43" s="81">
        <f t="shared" si="14"/>
        <v>42604983</v>
      </c>
      <c r="AG43" s="40">
        <f t="shared" si="15"/>
        <v>0.5652056527586514</v>
      </c>
      <c r="AH43" s="40">
        <f t="shared" si="16"/>
        <v>0.15368354917545668</v>
      </c>
      <c r="AI43" s="12">
        <v>240974849</v>
      </c>
      <c r="AJ43" s="12">
        <v>234189443</v>
      </c>
      <c r="AK43" s="12">
        <v>132365197</v>
      </c>
      <c r="AL43" s="12"/>
    </row>
    <row r="44" spans="1:38" s="13" customFormat="1" ht="12.75">
      <c r="A44" s="29" t="s">
        <v>116</v>
      </c>
      <c r="B44" s="63" t="s">
        <v>549</v>
      </c>
      <c r="C44" s="39" t="s">
        <v>550</v>
      </c>
      <c r="D44" s="80">
        <v>121160790</v>
      </c>
      <c r="E44" s="81">
        <v>4289690</v>
      </c>
      <c r="F44" s="83">
        <f t="shared" si="0"/>
        <v>125450480</v>
      </c>
      <c r="G44" s="80">
        <v>121903670</v>
      </c>
      <c r="H44" s="81">
        <v>3661500</v>
      </c>
      <c r="I44" s="82">
        <f t="shared" si="1"/>
        <v>125565170</v>
      </c>
      <c r="J44" s="80">
        <v>17524174</v>
      </c>
      <c r="K44" s="94">
        <v>351795</v>
      </c>
      <c r="L44" s="81">
        <f t="shared" si="2"/>
        <v>17875969</v>
      </c>
      <c r="M44" s="40">
        <f t="shared" si="3"/>
        <v>0.14249422560997774</v>
      </c>
      <c r="N44" s="108">
        <v>23932458</v>
      </c>
      <c r="O44" s="109">
        <v>286694</v>
      </c>
      <c r="P44" s="110">
        <f t="shared" si="4"/>
        <v>24219152</v>
      </c>
      <c r="Q44" s="40">
        <f t="shared" si="5"/>
        <v>0.19305746777533256</v>
      </c>
      <c r="R44" s="108">
        <v>25515704</v>
      </c>
      <c r="S44" s="110">
        <v>950031</v>
      </c>
      <c r="T44" s="110">
        <f t="shared" si="6"/>
        <v>26465735</v>
      </c>
      <c r="U44" s="40">
        <f t="shared" si="7"/>
        <v>0.2107728998415723</v>
      </c>
      <c r="V44" s="108">
        <v>0</v>
      </c>
      <c r="W44" s="110">
        <v>0</v>
      </c>
      <c r="X44" s="110">
        <f t="shared" si="8"/>
        <v>0</v>
      </c>
      <c r="Y44" s="40">
        <f t="shared" si="9"/>
        <v>0</v>
      </c>
      <c r="Z44" s="80">
        <f t="shared" si="10"/>
        <v>66972336</v>
      </c>
      <c r="AA44" s="81">
        <f t="shared" si="11"/>
        <v>1588520</v>
      </c>
      <c r="AB44" s="81">
        <f t="shared" si="12"/>
        <v>68560856</v>
      </c>
      <c r="AC44" s="40">
        <f t="shared" si="13"/>
        <v>0.5460181035871652</v>
      </c>
      <c r="AD44" s="80">
        <v>22906144</v>
      </c>
      <c r="AE44" s="81">
        <v>2527131</v>
      </c>
      <c r="AF44" s="81">
        <f t="shared" si="14"/>
        <v>25433275</v>
      </c>
      <c r="AG44" s="40">
        <f t="shared" si="15"/>
        <v>0.5230564523749589</v>
      </c>
      <c r="AH44" s="40">
        <f t="shared" si="16"/>
        <v>0.04059485064349744</v>
      </c>
      <c r="AI44" s="12">
        <v>129088260</v>
      </c>
      <c r="AJ44" s="12">
        <v>128472540</v>
      </c>
      <c r="AK44" s="12">
        <v>67198391</v>
      </c>
      <c r="AL44" s="12"/>
    </row>
    <row r="45" spans="1:38" s="59" customFormat="1" ht="12.75">
      <c r="A45" s="64"/>
      <c r="B45" s="65" t="s">
        <v>551</v>
      </c>
      <c r="C45" s="32"/>
      <c r="D45" s="84">
        <f>SUM(D40:D44)</f>
        <v>2017436459</v>
      </c>
      <c r="E45" s="85">
        <f>SUM(E40:E44)</f>
        <v>308985804</v>
      </c>
      <c r="F45" s="93">
        <f t="shared" si="0"/>
        <v>2326422263</v>
      </c>
      <c r="G45" s="84">
        <f>SUM(G40:G44)</f>
        <v>2086847856</v>
      </c>
      <c r="H45" s="85">
        <f>SUM(H40:H44)</f>
        <v>367003566</v>
      </c>
      <c r="I45" s="86">
        <f t="shared" si="1"/>
        <v>2453851422</v>
      </c>
      <c r="J45" s="84">
        <f>SUM(J40:J44)</f>
        <v>517906035</v>
      </c>
      <c r="K45" s="85">
        <f>SUM(K40:K44)</f>
        <v>41659967</v>
      </c>
      <c r="L45" s="85">
        <f t="shared" si="2"/>
        <v>559566002</v>
      </c>
      <c r="M45" s="44">
        <f t="shared" si="3"/>
        <v>0.2405264129816316</v>
      </c>
      <c r="N45" s="114">
        <f>SUM(N40:N44)</f>
        <v>413554578</v>
      </c>
      <c r="O45" s="115">
        <f>SUM(O40:O44)</f>
        <v>65873144</v>
      </c>
      <c r="P45" s="116">
        <f t="shared" si="4"/>
        <v>479427722</v>
      </c>
      <c r="Q45" s="44">
        <f t="shared" si="5"/>
        <v>0.20607940769177552</v>
      </c>
      <c r="R45" s="114">
        <f>SUM(R40:R44)</f>
        <v>378273599</v>
      </c>
      <c r="S45" s="116">
        <f>SUM(S40:S44)</f>
        <v>57322959</v>
      </c>
      <c r="T45" s="116">
        <f t="shared" si="6"/>
        <v>435596558</v>
      </c>
      <c r="U45" s="44">
        <f t="shared" si="7"/>
        <v>0.17751545757606182</v>
      </c>
      <c r="V45" s="114">
        <f>SUM(V40:V44)</f>
        <v>0</v>
      </c>
      <c r="W45" s="116">
        <f>SUM(W40:W44)</f>
        <v>0</v>
      </c>
      <c r="X45" s="116">
        <f t="shared" si="8"/>
        <v>0</v>
      </c>
      <c r="Y45" s="44">
        <f t="shared" si="9"/>
        <v>0</v>
      </c>
      <c r="Z45" s="84">
        <f t="shared" si="10"/>
        <v>1309734212</v>
      </c>
      <c r="AA45" s="85">
        <f t="shared" si="11"/>
        <v>164856070</v>
      </c>
      <c r="AB45" s="85">
        <f t="shared" si="12"/>
        <v>1474590282</v>
      </c>
      <c r="AC45" s="44">
        <f t="shared" si="13"/>
        <v>0.6009289188332936</v>
      </c>
      <c r="AD45" s="84">
        <f>SUM(AD40:AD44)</f>
        <v>370510408</v>
      </c>
      <c r="AE45" s="85">
        <f>SUM(AE40:AE44)</f>
        <v>45818640</v>
      </c>
      <c r="AF45" s="85">
        <f t="shared" si="14"/>
        <v>416329048</v>
      </c>
      <c r="AG45" s="44">
        <f t="shared" si="15"/>
        <v>0.6288151582511929</v>
      </c>
      <c r="AH45" s="44">
        <f t="shared" si="16"/>
        <v>0.04627952359451992</v>
      </c>
      <c r="AI45" s="66">
        <f>SUM(AI40:AI44)</f>
        <v>2262662056</v>
      </c>
      <c r="AJ45" s="66">
        <f>SUM(AJ40:AJ44)</f>
        <v>2291885598</v>
      </c>
      <c r="AK45" s="66">
        <f>SUM(AK40:AK44)</f>
        <v>1441172405</v>
      </c>
      <c r="AL45" s="66"/>
    </row>
    <row r="46" spans="1:38" s="59" customFormat="1" ht="12.75">
      <c r="A46" s="64"/>
      <c r="B46" s="65" t="s">
        <v>552</v>
      </c>
      <c r="C46" s="32"/>
      <c r="D46" s="84">
        <f>SUM(D9:D12,D14:D20,D22:D30,D32:D38,D40:D44)</f>
        <v>5171248737</v>
      </c>
      <c r="E46" s="85">
        <f>SUM(E9:E12,E14:E20,E22:E30,E32:E38,E40:E44)</f>
        <v>1254732032</v>
      </c>
      <c r="F46" s="93">
        <f t="shared" si="0"/>
        <v>6425980769</v>
      </c>
      <c r="G46" s="84">
        <f>SUM(G9:G12,G14:G20,G22:G30,G32:G38,G40:G44)</f>
        <v>5292893861</v>
      </c>
      <c r="H46" s="85">
        <f>SUM(H9:H12,H14:H20,H22:H30,H32:H38,H40:H44)</f>
        <v>1323926309</v>
      </c>
      <c r="I46" s="86">
        <f t="shared" si="1"/>
        <v>6616820170</v>
      </c>
      <c r="J46" s="84">
        <f>SUM(J9:J12,J14:J20,J22:J30,J32:J38,J40:J44)</f>
        <v>1163362640</v>
      </c>
      <c r="K46" s="85">
        <f>SUM(K9:K12,K14:K20,K22:K30,K32:K38,K40:K44)</f>
        <v>167850057</v>
      </c>
      <c r="L46" s="85">
        <f t="shared" si="2"/>
        <v>1331212697</v>
      </c>
      <c r="M46" s="44">
        <f t="shared" si="3"/>
        <v>0.20716101477022644</v>
      </c>
      <c r="N46" s="114">
        <f>SUM(N9:N12,N14:N20,N22:N30,N32:N38,N40:N44)</f>
        <v>1066407332</v>
      </c>
      <c r="O46" s="115">
        <f>SUM(O9:O12,O14:O20,O22:O30,O32:O38,O40:O44)</f>
        <v>266851051</v>
      </c>
      <c r="P46" s="116">
        <f t="shared" si="4"/>
        <v>1333258383</v>
      </c>
      <c r="Q46" s="44">
        <f t="shared" si="5"/>
        <v>0.20747936088322272</v>
      </c>
      <c r="R46" s="114">
        <f>SUM(R9:R12,R14:R20,R22:R30,R32:R38,R40:R44)</f>
        <v>1046330561</v>
      </c>
      <c r="S46" s="116">
        <f>SUM(S9:S12,S14:S20,S22:S30,S32:S38,S40:S44)</f>
        <v>189081582</v>
      </c>
      <c r="T46" s="116">
        <f t="shared" si="6"/>
        <v>1235412143</v>
      </c>
      <c r="U46" s="44">
        <f t="shared" si="7"/>
        <v>0.18670783114240205</v>
      </c>
      <c r="V46" s="114">
        <f>SUM(V9:V12,V14:V20,V22:V30,V32:V38,V40:V44)</f>
        <v>0</v>
      </c>
      <c r="W46" s="116">
        <f>SUM(W9:W12,W14:W20,W22:W30,W32:W38,W40:W44)</f>
        <v>0</v>
      </c>
      <c r="X46" s="116">
        <f t="shared" si="8"/>
        <v>0</v>
      </c>
      <c r="Y46" s="44">
        <f t="shared" si="9"/>
        <v>0</v>
      </c>
      <c r="Z46" s="84">
        <f t="shared" si="10"/>
        <v>3276100533</v>
      </c>
      <c r="AA46" s="85">
        <f t="shared" si="11"/>
        <v>623782690</v>
      </c>
      <c r="AB46" s="85">
        <f t="shared" si="12"/>
        <v>3899883223</v>
      </c>
      <c r="AC46" s="44">
        <f t="shared" si="13"/>
        <v>0.5893893324593708</v>
      </c>
      <c r="AD46" s="84">
        <f>SUM(AD9:AD12,AD14:AD20,AD22:AD30,AD32:AD38,AD40:AD44)</f>
        <v>929971284</v>
      </c>
      <c r="AE46" s="85">
        <f>SUM(AE9:AE12,AE14:AE20,AE22:AE30,AE32:AE38,AE40:AE44)</f>
        <v>170870360</v>
      </c>
      <c r="AF46" s="85">
        <f t="shared" si="14"/>
        <v>1100841644</v>
      </c>
      <c r="AG46" s="44">
        <f t="shared" si="15"/>
        <v>0.5801474842005163</v>
      </c>
      <c r="AH46" s="44">
        <f t="shared" si="16"/>
        <v>0.12224328515682492</v>
      </c>
      <c r="AI46" s="66">
        <f>SUM(AI9:AI12,AI14:AI20,AI22:AI30,AI32:AI38,AI40:AI44)</f>
        <v>5711128264</v>
      </c>
      <c r="AJ46" s="66">
        <f>SUM(AJ9:AJ12,AJ14:AJ20,AJ22:AJ30,AJ32:AJ38,AJ40:AJ44)</f>
        <v>6192641902</v>
      </c>
      <c r="AK46" s="66">
        <f>SUM(AK9:AK12,AK14:AK20,AK22:AK30,AK32:AK38,AK40:AK44)</f>
        <v>3592645620</v>
      </c>
      <c r="AL46" s="66"/>
    </row>
    <row r="47" spans="1:38" s="13" customFormat="1" ht="12.75">
      <c r="A47" s="67"/>
      <c r="B47" s="68"/>
      <c r="C47" s="69"/>
      <c r="D47" s="96"/>
      <c r="E47" s="96"/>
      <c r="F47" s="97"/>
      <c r="G47" s="98"/>
      <c r="H47" s="96"/>
      <c r="I47" s="99"/>
      <c r="J47" s="98"/>
      <c r="K47" s="100"/>
      <c r="L47" s="96"/>
      <c r="M47" s="73"/>
      <c r="N47" s="98"/>
      <c r="O47" s="100"/>
      <c r="P47" s="96"/>
      <c r="Q47" s="73"/>
      <c r="R47" s="98"/>
      <c r="S47" s="100"/>
      <c r="T47" s="96"/>
      <c r="U47" s="73"/>
      <c r="V47" s="98"/>
      <c r="W47" s="100"/>
      <c r="X47" s="96"/>
      <c r="Y47" s="73"/>
      <c r="Z47" s="98"/>
      <c r="AA47" s="100"/>
      <c r="AB47" s="96"/>
      <c r="AC47" s="73"/>
      <c r="AD47" s="98"/>
      <c r="AE47" s="96"/>
      <c r="AF47" s="96"/>
      <c r="AG47" s="73"/>
      <c r="AH47" s="73"/>
      <c r="AI47" s="12"/>
      <c r="AJ47" s="12"/>
      <c r="AK47" s="12"/>
      <c r="AL47" s="12"/>
    </row>
    <row r="48" spans="1:38" s="76" customFormat="1" ht="12" customHeight="1">
      <c r="A48" s="78"/>
      <c r="B48" s="78"/>
      <c r="C48" s="78"/>
      <c r="D48" s="101"/>
      <c r="E48" s="101"/>
      <c r="F48" s="101"/>
      <c r="G48" s="101"/>
      <c r="H48" s="101"/>
      <c r="I48" s="101"/>
      <c r="J48" s="101"/>
      <c r="K48" s="101"/>
      <c r="L48" s="101"/>
      <c r="M48" s="78"/>
      <c r="N48" s="101"/>
      <c r="O48" s="101"/>
      <c r="P48" s="101"/>
      <c r="Q48" s="78"/>
      <c r="R48" s="101"/>
      <c r="S48" s="101"/>
      <c r="T48" s="101"/>
      <c r="U48" s="78"/>
      <c r="V48" s="101"/>
      <c r="W48" s="101"/>
      <c r="X48" s="101"/>
      <c r="Y48" s="78"/>
      <c r="Z48" s="101"/>
      <c r="AA48" s="101"/>
      <c r="AB48" s="101"/>
      <c r="AC48" s="78"/>
      <c r="AD48" s="101"/>
      <c r="AE48" s="101"/>
      <c r="AF48" s="101"/>
      <c r="AG48" s="78"/>
      <c r="AH48" s="78"/>
      <c r="AI48" s="78"/>
      <c r="AJ48" s="78"/>
      <c r="AK48" s="78"/>
      <c r="AL48" s="78"/>
    </row>
    <row r="49" spans="1:38" s="76" customFormat="1" ht="12.75">
      <c r="A49" s="78"/>
      <c r="B49" s="78"/>
      <c r="C49" s="78"/>
      <c r="D49" s="101"/>
      <c r="E49" s="101"/>
      <c r="F49" s="101"/>
      <c r="G49" s="101"/>
      <c r="H49" s="101"/>
      <c r="I49" s="101"/>
      <c r="J49" s="101"/>
      <c r="K49" s="101"/>
      <c r="L49" s="101"/>
      <c r="M49" s="78"/>
      <c r="N49" s="101"/>
      <c r="O49" s="101"/>
      <c r="P49" s="101"/>
      <c r="Q49" s="78"/>
      <c r="R49" s="101"/>
      <c r="S49" s="101"/>
      <c r="T49" s="101"/>
      <c r="U49" s="78"/>
      <c r="V49" s="101"/>
      <c r="W49" s="101"/>
      <c r="X49" s="101"/>
      <c r="Y49" s="78"/>
      <c r="Z49" s="101"/>
      <c r="AA49" s="101"/>
      <c r="AB49" s="101"/>
      <c r="AC49" s="78"/>
      <c r="AD49" s="101"/>
      <c r="AE49" s="101"/>
      <c r="AF49" s="101"/>
      <c r="AG49" s="78"/>
      <c r="AH49" s="78"/>
      <c r="AI49" s="78"/>
      <c r="AJ49" s="78"/>
      <c r="AK49" s="78"/>
      <c r="AL49" s="78"/>
    </row>
    <row r="50" spans="1:38" s="76" customFormat="1" ht="12.75">
      <c r="A50" s="78"/>
      <c r="B50" s="78"/>
      <c r="C50" s="78"/>
      <c r="D50" s="101"/>
      <c r="E50" s="101"/>
      <c r="F50" s="101"/>
      <c r="G50" s="101"/>
      <c r="H50" s="101"/>
      <c r="I50" s="101"/>
      <c r="J50" s="101"/>
      <c r="K50" s="101"/>
      <c r="L50" s="101"/>
      <c r="M50" s="78"/>
      <c r="N50" s="101"/>
      <c r="O50" s="101"/>
      <c r="P50" s="101"/>
      <c r="Q50" s="78"/>
      <c r="R50" s="101"/>
      <c r="S50" s="101"/>
      <c r="T50" s="101"/>
      <c r="U50" s="78"/>
      <c r="V50" s="101"/>
      <c r="W50" s="101"/>
      <c r="X50" s="101"/>
      <c r="Y50" s="78"/>
      <c r="Z50" s="101"/>
      <c r="AA50" s="101"/>
      <c r="AB50" s="101"/>
      <c r="AC50" s="78"/>
      <c r="AD50" s="101"/>
      <c r="AE50" s="101"/>
      <c r="AF50" s="101"/>
      <c r="AG50" s="78"/>
      <c r="AH50" s="78"/>
      <c r="AI50" s="78"/>
      <c r="AJ50" s="78"/>
      <c r="AK50" s="78"/>
      <c r="AL50" s="78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553</v>
      </c>
      <c r="C9" s="39" t="s">
        <v>554</v>
      </c>
      <c r="D9" s="80">
        <v>232120361</v>
      </c>
      <c r="E9" s="81">
        <v>111660000</v>
      </c>
      <c r="F9" s="82">
        <f>$D9+$E9</f>
        <v>343780361</v>
      </c>
      <c r="G9" s="80">
        <v>232120361</v>
      </c>
      <c r="H9" s="81">
        <v>111660000</v>
      </c>
      <c r="I9" s="83">
        <f>$G9+$H9</f>
        <v>343780361</v>
      </c>
      <c r="J9" s="80">
        <v>46603676</v>
      </c>
      <c r="K9" s="81">
        <v>12507904</v>
      </c>
      <c r="L9" s="81">
        <f>$J9+$K9</f>
        <v>59111580</v>
      </c>
      <c r="M9" s="40">
        <f>IF($F9=0,0,$L9/$F9)</f>
        <v>0.17194577324910076</v>
      </c>
      <c r="N9" s="108">
        <v>53918289</v>
      </c>
      <c r="O9" s="109">
        <v>19249145</v>
      </c>
      <c r="P9" s="110">
        <f>$N9+$O9</f>
        <v>73167434</v>
      </c>
      <c r="Q9" s="40">
        <f>IF($F9=0,0,$P9/$F9)</f>
        <v>0.21283191915666178</v>
      </c>
      <c r="R9" s="108">
        <v>48752084</v>
      </c>
      <c r="S9" s="110">
        <v>34046898</v>
      </c>
      <c r="T9" s="110">
        <f>$R9+$S9</f>
        <v>82798982</v>
      </c>
      <c r="U9" s="40">
        <f>IF($I9=0,0,$T9/$I9)</f>
        <v>0.24084849337859646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149274049</v>
      </c>
      <c r="AA9" s="81">
        <f>$K9+$O9+$S9</f>
        <v>65803947</v>
      </c>
      <c r="AB9" s="81">
        <f>$Z9+$AA9</f>
        <v>215077996</v>
      </c>
      <c r="AC9" s="40">
        <f>IF($I9=0,0,$AB9/$I9)</f>
        <v>0.625626185784359</v>
      </c>
      <c r="AD9" s="80">
        <v>47605454</v>
      </c>
      <c r="AE9" s="81">
        <v>25028735</v>
      </c>
      <c r="AF9" s="81">
        <f>$AD9+$AE9</f>
        <v>72634189</v>
      </c>
      <c r="AG9" s="40">
        <f>IF($AJ9=0,0,$AK9/$AJ9)</f>
        <v>0.6235138569471896</v>
      </c>
      <c r="AH9" s="40">
        <f>IF($AF9=0,0,(($T9/$AF9)-1))</f>
        <v>0.13994501955546035</v>
      </c>
      <c r="AI9" s="12">
        <v>338507414</v>
      </c>
      <c r="AJ9" s="12">
        <v>352639000</v>
      </c>
      <c r="AK9" s="12">
        <v>219875303</v>
      </c>
      <c r="AL9" s="12"/>
    </row>
    <row r="10" spans="1:38" s="13" customFormat="1" ht="12.75">
      <c r="A10" s="29" t="s">
        <v>97</v>
      </c>
      <c r="B10" s="63" t="s">
        <v>69</v>
      </c>
      <c r="C10" s="39" t="s">
        <v>70</v>
      </c>
      <c r="D10" s="80">
        <v>1203146167</v>
      </c>
      <c r="E10" s="81">
        <v>221956000</v>
      </c>
      <c r="F10" s="83">
        <f aca="true" t="shared" si="0" ref="F10:F36">$D10+$E10</f>
        <v>1425102167</v>
      </c>
      <c r="G10" s="80">
        <v>1203146167</v>
      </c>
      <c r="H10" s="81">
        <v>221956000</v>
      </c>
      <c r="I10" s="83">
        <f aca="true" t="shared" si="1" ref="I10:I36">$G10+$H10</f>
        <v>1425102167</v>
      </c>
      <c r="J10" s="80">
        <v>249987035</v>
      </c>
      <c r="K10" s="81">
        <v>31596987</v>
      </c>
      <c r="L10" s="81">
        <f aca="true" t="shared" si="2" ref="L10:L36">$J10+$K10</f>
        <v>281584022</v>
      </c>
      <c r="M10" s="40">
        <f aca="true" t="shared" si="3" ref="M10:M36">IF($F10=0,0,$L10/$F10)</f>
        <v>0.19758865611211998</v>
      </c>
      <c r="N10" s="108">
        <v>303981311</v>
      </c>
      <c r="O10" s="109">
        <v>41144507</v>
      </c>
      <c r="P10" s="110">
        <f aca="true" t="shared" si="4" ref="P10:P36">$N10+$O10</f>
        <v>345125818</v>
      </c>
      <c r="Q10" s="40">
        <f aca="true" t="shared" si="5" ref="Q10:Q36">IF($F10=0,0,$P10/$F10)</f>
        <v>0.24217619339287694</v>
      </c>
      <c r="R10" s="108">
        <v>252123441</v>
      </c>
      <c r="S10" s="110">
        <v>44635041</v>
      </c>
      <c r="T10" s="110">
        <f aca="true" t="shared" si="6" ref="T10:T36">$R10+$S10</f>
        <v>296758482</v>
      </c>
      <c r="U10" s="40">
        <f aca="true" t="shared" si="7" ref="U10:U36">IF($I10=0,0,$T10/$I10)</f>
        <v>0.208236636552669</v>
      </c>
      <c r="V10" s="108">
        <v>0</v>
      </c>
      <c r="W10" s="110">
        <v>0</v>
      </c>
      <c r="X10" s="110">
        <f aca="true" t="shared" si="8" ref="X10:X36">$V10+$W10</f>
        <v>0</v>
      </c>
      <c r="Y10" s="40">
        <f aca="true" t="shared" si="9" ref="Y10:Y36">IF($I10=0,0,$X10/$I10)</f>
        <v>0</v>
      </c>
      <c r="Z10" s="80">
        <f aca="true" t="shared" si="10" ref="Z10:Z36">$J10+$N10+$R10</f>
        <v>806091787</v>
      </c>
      <c r="AA10" s="81">
        <f aca="true" t="shared" si="11" ref="AA10:AA36">$K10+$O10+$S10</f>
        <v>117376535</v>
      </c>
      <c r="AB10" s="81">
        <f aca="true" t="shared" si="12" ref="AB10:AB36">$Z10+$AA10</f>
        <v>923468322</v>
      </c>
      <c r="AC10" s="40">
        <f aca="true" t="shared" si="13" ref="AC10:AC36">IF($I10=0,0,$AB10/$I10)</f>
        <v>0.6480014860576659</v>
      </c>
      <c r="AD10" s="80">
        <v>227243535</v>
      </c>
      <c r="AE10" s="81">
        <v>66129293</v>
      </c>
      <c r="AF10" s="81">
        <f aca="true" t="shared" si="14" ref="AF10:AF36">$AD10+$AE10</f>
        <v>293372828</v>
      </c>
      <c r="AG10" s="40">
        <f aca="true" t="shared" si="15" ref="AG10:AG36">IF($AJ10=0,0,$AK10/$AJ10)</f>
        <v>0.5957716001618738</v>
      </c>
      <c r="AH10" s="40">
        <f aca="true" t="shared" si="16" ref="AH10:AH36">IF($AF10=0,0,(($T10/$AF10)-1))</f>
        <v>0.011540448456255792</v>
      </c>
      <c r="AI10" s="12">
        <v>1376680200</v>
      </c>
      <c r="AJ10" s="12">
        <v>1319845051</v>
      </c>
      <c r="AK10" s="12">
        <v>786326198</v>
      </c>
      <c r="AL10" s="12"/>
    </row>
    <row r="11" spans="1:38" s="13" customFormat="1" ht="12.75">
      <c r="A11" s="29" t="s">
        <v>97</v>
      </c>
      <c r="B11" s="63" t="s">
        <v>83</v>
      </c>
      <c r="C11" s="39" t="s">
        <v>84</v>
      </c>
      <c r="D11" s="80">
        <v>2773723580</v>
      </c>
      <c r="E11" s="81">
        <v>1363578974</v>
      </c>
      <c r="F11" s="82">
        <f t="shared" si="0"/>
        <v>4137302554</v>
      </c>
      <c r="G11" s="80">
        <v>2773723580</v>
      </c>
      <c r="H11" s="81">
        <v>1363578974</v>
      </c>
      <c r="I11" s="83">
        <f t="shared" si="1"/>
        <v>4137302554</v>
      </c>
      <c r="J11" s="80">
        <v>741190545</v>
      </c>
      <c r="K11" s="81">
        <v>186314506</v>
      </c>
      <c r="L11" s="81">
        <f t="shared" si="2"/>
        <v>927505051</v>
      </c>
      <c r="M11" s="40">
        <f t="shared" si="3"/>
        <v>0.22418110324159773</v>
      </c>
      <c r="N11" s="108">
        <v>698736823</v>
      </c>
      <c r="O11" s="109">
        <v>296165871</v>
      </c>
      <c r="P11" s="110">
        <f t="shared" si="4"/>
        <v>994902694</v>
      </c>
      <c r="Q11" s="40">
        <f t="shared" si="5"/>
        <v>0.24047134117327595</v>
      </c>
      <c r="R11" s="108">
        <v>1175202303</v>
      </c>
      <c r="S11" s="110">
        <v>146663045</v>
      </c>
      <c r="T11" s="110">
        <f t="shared" si="6"/>
        <v>1321865348</v>
      </c>
      <c r="U11" s="40">
        <f t="shared" si="7"/>
        <v>0.3194993188791578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2615129671</v>
      </c>
      <c r="AA11" s="81">
        <f t="shared" si="11"/>
        <v>629143422</v>
      </c>
      <c r="AB11" s="81">
        <f t="shared" si="12"/>
        <v>3244273093</v>
      </c>
      <c r="AC11" s="40">
        <f t="shared" si="13"/>
        <v>0.7841517632940315</v>
      </c>
      <c r="AD11" s="80">
        <v>543928853</v>
      </c>
      <c r="AE11" s="81">
        <v>183821372</v>
      </c>
      <c r="AF11" s="81">
        <f t="shared" si="14"/>
        <v>727750225</v>
      </c>
      <c r="AG11" s="40">
        <f t="shared" si="15"/>
        <v>0.5546941893623</v>
      </c>
      <c r="AH11" s="40">
        <f t="shared" si="16"/>
        <v>0.8163722972397569</v>
      </c>
      <c r="AI11" s="12">
        <v>3475918622</v>
      </c>
      <c r="AJ11" s="12">
        <v>3536894737</v>
      </c>
      <c r="AK11" s="12">
        <v>1961894959</v>
      </c>
      <c r="AL11" s="12"/>
    </row>
    <row r="12" spans="1:38" s="13" customFormat="1" ht="12.75">
      <c r="A12" s="29" t="s">
        <v>97</v>
      </c>
      <c r="B12" s="63" t="s">
        <v>555</v>
      </c>
      <c r="C12" s="39" t="s">
        <v>556</v>
      </c>
      <c r="D12" s="80">
        <v>109361999</v>
      </c>
      <c r="E12" s="81">
        <v>29523980</v>
      </c>
      <c r="F12" s="82">
        <f t="shared" si="0"/>
        <v>138885979</v>
      </c>
      <c r="G12" s="80">
        <v>105837254</v>
      </c>
      <c r="H12" s="81">
        <v>25033711</v>
      </c>
      <c r="I12" s="83">
        <f t="shared" si="1"/>
        <v>130870965</v>
      </c>
      <c r="J12" s="80">
        <v>20382586</v>
      </c>
      <c r="K12" s="81">
        <v>8368036</v>
      </c>
      <c r="L12" s="81">
        <f t="shared" si="2"/>
        <v>28750622</v>
      </c>
      <c r="M12" s="40">
        <f t="shared" si="3"/>
        <v>0.20700881548309494</v>
      </c>
      <c r="N12" s="108">
        <v>23908793</v>
      </c>
      <c r="O12" s="109">
        <v>4892369</v>
      </c>
      <c r="P12" s="110">
        <f t="shared" si="4"/>
        <v>28801162</v>
      </c>
      <c r="Q12" s="40">
        <f t="shared" si="5"/>
        <v>0.20737271110714495</v>
      </c>
      <c r="R12" s="108">
        <v>23923481</v>
      </c>
      <c r="S12" s="110">
        <v>13186608</v>
      </c>
      <c r="T12" s="110">
        <f t="shared" si="6"/>
        <v>37110089</v>
      </c>
      <c r="U12" s="40">
        <f t="shared" si="7"/>
        <v>0.2835624311320697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68214860</v>
      </c>
      <c r="AA12" s="81">
        <f t="shared" si="11"/>
        <v>26447013</v>
      </c>
      <c r="AB12" s="81">
        <f t="shared" si="12"/>
        <v>94661873</v>
      </c>
      <c r="AC12" s="40">
        <f t="shared" si="13"/>
        <v>0.7233221899143175</v>
      </c>
      <c r="AD12" s="80">
        <v>18535032</v>
      </c>
      <c r="AE12" s="81">
        <v>8476151</v>
      </c>
      <c r="AF12" s="81">
        <f t="shared" si="14"/>
        <v>27011183</v>
      </c>
      <c r="AG12" s="40">
        <f t="shared" si="15"/>
        <v>0.5184501285039369</v>
      </c>
      <c r="AH12" s="40">
        <f t="shared" si="16"/>
        <v>0.373878700536737</v>
      </c>
      <c r="AI12" s="12">
        <v>143037960</v>
      </c>
      <c r="AJ12" s="12">
        <v>159468266</v>
      </c>
      <c r="AK12" s="12">
        <v>82676343</v>
      </c>
      <c r="AL12" s="12"/>
    </row>
    <row r="13" spans="1:38" s="13" customFormat="1" ht="12.75">
      <c r="A13" s="29" t="s">
        <v>97</v>
      </c>
      <c r="B13" s="63" t="s">
        <v>557</v>
      </c>
      <c r="C13" s="39" t="s">
        <v>558</v>
      </c>
      <c r="D13" s="80">
        <v>470852859</v>
      </c>
      <c r="E13" s="81">
        <v>146441000</v>
      </c>
      <c r="F13" s="82">
        <f t="shared" si="0"/>
        <v>617293859</v>
      </c>
      <c r="G13" s="80">
        <v>476231999</v>
      </c>
      <c r="H13" s="81">
        <v>146441000</v>
      </c>
      <c r="I13" s="83">
        <f t="shared" si="1"/>
        <v>622672999</v>
      </c>
      <c r="J13" s="80">
        <v>89311002</v>
      </c>
      <c r="K13" s="81">
        <v>51871038</v>
      </c>
      <c r="L13" s="81">
        <f t="shared" si="2"/>
        <v>141182040</v>
      </c>
      <c r="M13" s="40">
        <f t="shared" si="3"/>
        <v>0.2287112336233366</v>
      </c>
      <c r="N13" s="108">
        <v>120212415</v>
      </c>
      <c r="O13" s="109">
        <v>29735584</v>
      </c>
      <c r="P13" s="110">
        <f t="shared" si="4"/>
        <v>149947999</v>
      </c>
      <c r="Q13" s="40">
        <f t="shared" si="5"/>
        <v>0.24291185926085812</v>
      </c>
      <c r="R13" s="108">
        <v>99028054</v>
      </c>
      <c r="S13" s="110">
        <v>6483521</v>
      </c>
      <c r="T13" s="110">
        <f t="shared" si="6"/>
        <v>105511575</v>
      </c>
      <c r="U13" s="40">
        <f t="shared" si="7"/>
        <v>0.16944941433055458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308551471</v>
      </c>
      <c r="AA13" s="81">
        <f t="shared" si="11"/>
        <v>88090143</v>
      </c>
      <c r="AB13" s="81">
        <f t="shared" si="12"/>
        <v>396641614</v>
      </c>
      <c r="AC13" s="40">
        <f t="shared" si="13"/>
        <v>0.6369982553234174</v>
      </c>
      <c r="AD13" s="80">
        <v>91248634</v>
      </c>
      <c r="AE13" s="81">
        <v>3801472</v>
      </c>
      <c r="AF13" s="81">
        <f t="shared" si="14"/>
        <v>95050106</v>
      </c>
      <c r="AG13" s="40">
        <f t="shared" si="15"/>
        <v>0.4624937783129422</v>
      </c>
      <c r="AH13" s="40">
        <f t="shared" si="16"/>
        <v>0.11006267578491702</v>
      </c>
      <c r="AI13" s="12">
        <v>588885943</v>
      </c>
      <c r="AJ13" s="12">
        <v>687251297</v>
      </c>
      <c r="AK13" s="12">
        <v>317849449</v>
      </c>
      <c r="AL13" s="12"/>
    </row>
    <row r="14" spans="1:38" s="13" customFormat="1" ht="12.75">
      <c r="A14" s="29" t="s">
        <v>116</v>
      </c>
      <c r="B14" s="63" t="s">
        <v>559</v>
      </c>
      <c r="C14" s="39" t="s">
        <v>560</v>
      </c>
      <c r="D14" s="80">
        <v>253992000</v>
      </c>
      <c r="E14" s="81">
        <v>3355000</v>
      </c>
      <c r="F14" s="82">
        <f t="shared" si="0"/>
        <v>257347000</v>
      </c>
      <c r="G14" s="80">
        <v>253609000</v>
      </c>
      <c r="H14" s="81">
        <v>3334000</v>
      </c>
      <c r="I14" s="83">
        <f t="shared" si="1"/>
        <v>256943000</v>
      </c>
      <c r="J14" s="80">
        <v>53662485</v>
      </c>
      <c r="K14" s="81">
        <v>315372</v>
      </c>
      <c r="L14" s="81">
        <f t="shared" si="2"/>
        <v>53977857</v>
      </c>
      <c r="M14" s="40">
        <f t="shared" si="3"/>
        <v>0.20974737222505022</v>
      </c>
      <c r="N14" s="108">
        <v>68229371</v>
      </c>
      <c r="O14" s="109">
        <v>840595</v>
      </c>
      <c r="P14" s="110">
        <f t="shared" si="4"/>
        <v>69069966</v>
      </c>
      <c r="Q14" s="40">
        <f t="shared" si="5"/>
        <v>0.2683923496291</v>
      </c>
      <c r="R14" s="108">
        <v>65192373</v>
      </c>
      <c r="S14" s="110">
        <v>1428199</v>
      </c>
      <c r="T14" s="110">
        <f t="shared" si="6"/>
        <v>66620572</v>
      </c>
      <c r="U14" s="40">
        <f t="shared" si="7"/>
        <v>0.2592815215826078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187084229</v>
      </c>
      <c r="AA14" s="81">
        <f t="shared" si="11"/>
        <v>2584166</v>
      </c>
      <c r="AB14" s="81">
        <f t="shared" si="12"/>
        <v>189668395</v>
      </c>
      <c r="AC14" s="40">
        <f t="shared" si="13"/>
        <v>0.7381730383781617</v>
      </c>
      <c r="AD14" s="80">
        <v>55505867</v>
      </c>
      <c r="AE14" s="81">
        <v>1815544</v>
      </c>
      <c r="AF14" s="81">
        <f t="shared" si="14"/>
        <v>57321411</v>
      </c>
      <c r="AG14" s="40">
        <f t="shared" si="15"/>
        <v>0.7198938678893612</v>
      </c>
      <c r="AH14" s="40">
        <f t="shared" si="16"/>
        <v>0.16222840362390945</v>
      </c>
      <c r="AI14" s="12">
        <v>241421000</v>
      </c>
      <c r="AJ14" s="12">
        <v>248811786</v>
      </c>
      <c r="AK14" s="12">
        <v>179118079</v>
      </c>
      <c r="AL14" s="12"/>
    </row>
    <row r="15" spans="1:38" s="59" customFormat="1" ht="12.75">
      <c r="A15" s="64"/>
      <c r="B15" s="65" t="s">
        <v>561</v>
      </c>
      <c r="C15" s="32"/>
      <c r="D15" s="84">
        <f>SUM(D9:D14)</f>
        <v>5043196966</v>
      </c>
      <c r="E15" s="85">
        <f>SUM(E9:E14)</f>
        <v>1876514954</v>
      </c>
      <c r="F15" s="93">
        <f t="shared" si="0"/>
        <v>6919711920</v>
      </c>
      <c r="G15" s="84">
        <f>SUM(G9:G14)</f>
        <v>5044668361</v>
      </c>
      <c r="H15" s="85">
        <f>SUM(H9:H14)</f>
        <v>1872003685</v>
      </c>
      <c r="I15" s="86">
        <f t="shared" si="1"/>
        <v>6916672046</v>
      </c>
      <c r="J15" s="84">
        <f>SUM(J9:J14)</f>
        <v>1201137329</v>
      </c>
      <c r="K15" s="85">
        <f>SUM(K9:K14)</f>
        <v>290973843</v>
      </c>
      <c r="L15" s="85">
        <f t="shared" si="2"/>
        <v>1492111172</v>
      </c>
      <c r="M15" s="44">
        <f t="shared" si="3"/>
        <v>0.21563197850583352</v>
      </c>
      <c r="N15" s="114">
        <f>SUM(N9:N14)</f>
        <v>1268987002</v>
      </c>
      <c r="O15" s="115">
        <f>SUM(O9:O14)</f>
        <v>392028071</v>
      </c>
      <c r="P15" s="116">
        <f t="shared" si="4"/>
        <v>1661015073</v>
      </c>
      <c r="Q15" s="44">
        <f t="shared" si="5"/>
        <v>0.24004107283703222</v>
      </c>
      <c r="R15" s="114">
        <f>SUM(R9:R14)</f>
        <v>1664221736</v>
      </c>
      <c r="S15" s="116">
        <f>SUM(S9:S14)</f>
        <v>246443312</v>
      </c>
      <c r="T15" s="116">
        <f t="shared" si="6"/>
        <v>1910665048</v>
      </c>
      <c r="U15" s="44">
        <f t="shared" si="7"/>
        <v>0.27624051498942503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4134346067</v>
      </c>
      <c r="AA15" s="85">
        <f t="shared" si="11"/>
        <v>929445226</v>
      </c>
      <c r="AB15" s="85">
        <f t="shared" si="12"/>
        <v>5063791293</v>
      </c>
      <c r="AC15" s="44">
        <f t="shared" si="13"/>
        <v>0.73211383441672</v>
      </c>
      <c r="AD15" s="84">
        <f>SUM(AD9:AD14)</f>
        <v>984067375</v>
      </c>
      <c r="AE15" s="85">
        <f>SUM(AE9:AE14)</f>
        <v>289072567</v>
      </c>
      <c r="AF15" s="85">
        <f t="shared" si="14"/>
        <v>1273139942</v>
      </c>
      <c r="AG15" s="44">
        <f t="shared" si="15"/>
        <v>0.5626948289366237</v>
      </c>
      <c r="AH15" s="44">
        <f t="shared" si="16"/>
        <v>0.5007502199628577</v>
      </c>
      <c r="AI15" s="66">
        <f>SUM(AI9:AI14)</f>
        <v>6164451139</v>
      </c>
      <c r="AJ15" s="66">
        <f>SUM(AJ9:AJ14)</f>
        <v>6304910137</v>
      </c>
      <c r="AK15" s="66">
        <f>SUM(AK9:AK14)</f>
        <v>3547740331</v>
      </c>
      <c r="AL15" s="66"/>
    </row>
    <row r="16" spans="1:38" s="13" customFormat="1" ht="12.75">
      <c r="A16" s="29" t="s">
        <v>97</v>
      </c>
      <c r="B16" s="63" t="s">
        <v>562</v>
      </c>
      <c r="C16" s="39" t="s">
        <v>563</v>
      </c>
      <c r="D16" s="80">
        <v>79966998</v>
      </c>
      <c r="E16" s="81">
        <v>33211000</v>
      </c>
      <c r="F16" s="82">
        <f t="shared" si="0"/>
        <v>113177998</v>
      </c>
      <c r="G16" s="80">
        <v>79966998</v>
      </c>
      <c r="H16" s="81">
        <v>33211000</v>
      </c>
      <c r="I16" s="83">
        <f t="shared" si="1"/>
        <v>113177998</v>
      </c>
      <c r="J16" s="80">
        <v>24861329</v>
      </c>
      <c r="K16" s="81">
        <v>9347669</v>
      </c>
      <c r="L16" s="81">
        <f t="shared" si="2"/>
        <v>34208998</v>
      </c>
      <c r="M16" s="40">
        <f t="shared" si="3"/>
        <v>0.302258377109657</v>
      </c>
      <c r="N16" s="108">
        <v>25940726</v>
      </c>
      <c r="O16" s="109">
        <v>7795877</v>
      </c>
      <c r="P16" s="110">
        <f t="shared" si="4"/>
        <v>33736603</v>
      </c>
      <c r="Q16" s="40">
        <f t="shared" si="5"/>
        <v>0.29808446514489506</v>
      </c>
      <c r="R16" s="108">
        <v>18400130</v>
      </c>
      <c r="S16" s="110">
        <v>9336367</v>
      </c>
      <c r="T16" s="110">
        <f t="shared" si="6"/>
        <v>27736497</v>
      </c>
      <c r="U16" s="40">
        <f t="shared" si="7"/>
        <v>0.24506969101892048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69202185</v>
      </c>
      <c r="AA16" s="81">
        <f t="shared" si="11"/>
        <v>26479913</v>
      </c>
      <c r="AB16" s="81">
        <f t="shared" si="12"/>
        <v>95682098</v>
      </c>
      <c r="AC16" s="40">
        <f t="shared" si="13"/>
        <v>0.8454125332734724</v>
      </c>
      <c r="AD16" s="80">
        <v>15760165</v>
      </c>
      <c r="AE16" s="81">
        <v>6052335</v>
      </c>
      <c r="AF16" s="81">
        <f t="shared" si="14"/>
        <v>21812500</v>
      </c>
      <c r="AG16" s="40">
        <f t="shared" si="15"/>
        <v>0.625686088704632</v>
      </c>
      <c r="AH16" s="40">
        <f t="shared" si="16"/>
        <v>0.27158725501432657</v>
      </c>
      <c r="AI16" s="12">
        <v>97781000</v>
      </c>
      <c r="AJ16" s="12">
        <v>119881000</v>
      </c>
      <c r="AK16" s="12">
        <v>75007874</v>
      </c>
      <c r="AL16" s="12"/>
    </row>
    <row r="17" spans="1:38" s="13" customFormat="1" ht="12.75">
      <c r="A17" s="29" t="s">
        <v>97</v>
      </c>
      <c r="B17" s="63" t="s">
        <v>564</v>
      </c>
      <c r="C17" s="39" t="s">
        <v>565</v>
      </c>
      <c r="D17" s="80">
        <v>142486104</v>
      </c>
      <c r="E17" s="81">
        <v>43815000</v>
      </c>
      <c r="F17" s="82">
        <f t="shared" si="0"/>
        <v>186301104</v>
      </c>
      <c r="G17" s="80">
        <v>143181481</v>
      </c>
      <c r="H17" s="81">
        <v>43815000</v>
      </c>
      <c r="I17" s="83">
        <f t="shared" si="1"/>
        <v>186996481</v>
      </c>
      <c r="J17" s="80">
        <v>33819290</v>
      </c>
      <c r="K17" s="81">
        <v>10702784</v>
      </c>
      <c r="L17" s="81">
        <f t="shared" si="2"/>
        <v>44522074</v>
      </c>
      <c r="M17" s="40">
        <f t="shared" si="3"/>
        <v>0.23897912059608623</v>
      </c>
      <c r="N17" s="108">
        <v>29468688</v>
      </c>
      <c r="O17" s="109">
        <v>9217792</v>
      </c>
      <c r="P17" s="110">
        <f t="shared" si="4"/>
        <v>38686480</v>
      </c>
      <c r="Q17" s="40">
        <f t="shared" si="5"/>
        <v>0.20765566692508702</v>
      </c>
      <c r="R17" s="108">
        <v>30512312</v>
      </c>
      <c r="S17" s="110">
        <v>9567021</v>
      </c>
      <c r="T17" s="110">
        <f t="shared" si="6"/>
        <v>40079333</v>
      </c>
      <c r="U17" s="40">
        <f t="shared" si="7"/>
        <v>0.2143320172960902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93800290</v>
      </c>
      <c r="AA17" s="81">
        <f t="shared" si="11"/>
        <v>29487597</v>
      </c>
      <c r="AB17" s="81">
        <f t="shared" si="12"/>
        <v>123287887</v>
      </c>
      <c r="AC17" s="40">
        <f t="shared" si="13"/>
        <v>0.6593059203076661</v>
      </c>
      <c r="AD17" s="80">
        <v>21857456</v>
      </c>
      <c r="AE17" s="81">
        <v>7972798</v>
      </c>
      <c r="AF17" s="81">
        <f t="shared" si="14"/>
        <v>29830254</v>
      </c>
      <c r="AG17" s="40">
        <f t="shared" si="15"/>
        <v>0.6268003040833645</v>
      </c>
      <c r="AH17" s="40">
        <f t="shared" si="16"/>
        <v>0.34358001108538994</v>
      </c>
      <c r="AI17" s="12">
        <v>183494418</v>
      </c>
      <c r="AJ17" s="12">
        <v>183494418</v>
      </c>
      <c r="AK17" s="12">
        <v>115014357</v>
      </c>
      <c r="AL17" s="12"/>
    </row>
    <row r="18" spans="1:38" s="13" customFormat="1" ht="12.75">
      <c r="A18" s="29" t="s">
        <v>97</v>
      </c>
      <c r="B18" s="63" t="s">
        <v>566</v>
      </c>
      <c r="C18" s="39" t="s">
        <v>567</v>
      </c>
      <c r="D18" s="80">
        <v>479642060</v>
      </c>
      <c r="E18" s="81">
        <v>78268000</v>
      </c>
      <c r="F18" s="82">
        <f t="shared" si="0"/>
        <v>557910060</v>
      </c>
      <c r="G18" s="80">
        <v>499737921</v>
      </c>
      <c r="H18" s="81">
        <v>92829000</v>
      </c>
      <c r="I18" s="83">
        <f t="shared" si="1"/>
        <v>592566921</v>
      </c>
      <c r="J18" s="80">
        <v>73793498</v>
      </c>
      <c r="K18" s="81">
        <v>8226905</v>
      </c>
      <c r="L18" s="81">
        <f t="shared" si="2"/>
        <v>82020403</v>
      </c>
      <c r="M18" s="40">
        <f t="shared" si="3"/>
        <v>0.14701366560767878</v>
      </c>
      <c r="N18" s="108">
        <v>98526813</v>
      </c>
      <c r="O18" s="109">
        <v>7896771</v>
      </c>
      <c r="P18" s="110">
        <f t="shared" si="4"/>
        <v>106423584</v>
      </c>
      <c r="Q18" s="40">
        <f t="shared" si="5"/>
        <v>0.1907540150826461</v>
      </c>
      <c r="R18" s="108">
        <v>83021942</v>
      </c>
      <c r="S18" s="110">
        <v>8531182</v>
      </c>
      <c r="T18" s="110">
        <f t="shared" si="6"/>
        <v>91553124</v>
      </c>
      <c r="U18" s="40">
        <f t="shared" si="7"/>
        <v>0.15450258992772903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255342253</v>
      </c>
      <c r="AA18" s="81">
        <f t="shared" si="11"/>
        <v>24654858</v>
      </c>
      <c r="AB18" s="81">
        <f t="shared" si="12"/>
        <v>279997111</v>
      </c>
      <c r="AC18" s="40">
        <f t="shared" si="13"/>
        <v>0.4725155945719758</v>
      </c>
      <c r="AD18" s="80">
        <v>88632062</v>
      </c>
      <c r="AE18" s="81">
        <v>6413022</v>
      </c>
      <c r="AF18" s="81">
        <f t="shared" si="14"/>
        <v>95045084</v>
      </c>
      <c r="AG18" s="40">
        <f t="shared" si="15"/>
        <v>0.566658737683622</v>
      </c>
      <c r="AH18" s="40">
        <f t="shared" si="16"/>
        <v>-0.0367400380223768</v>
      </c>
      <c r="AI18" s="12">
        <v>535373407</v>
      </c>
      <c r="AJ18" s="12">
        <v>535373407</v>
      </c>
      <c r="AK18" s="12">
        <v>303374019</v>
      </c>
      <c r="AL18" s="12"/>
    </row>
    <row r="19" spans="1:38" s="13" customFormat="1" ht="12.75">
      <c r="A19" s="29" t="s">
        <v>97</v>
      </c>
      <c r="B19" s="63" t="s">
        <v>568</v>
      </c>
      <c r="C19" s="39" t="s">
        <v>569</v>
      </c>
      <c r="D19" s="80">
        <v>335623000</v>
      </c>
      <c r="E19" s="81">
        <v>36427000</v>
      </c>
      <c r="F19" s="82">
        <f t="shared" si="0"/>
        <v>372050000</v>
      </c>
      <c r="G19" s="80">
        <v>314756000</v>
      </c>
      <c r="H19" s="81">
        <v>51127000</v>
      </c>
      <c r="I19" s="83">
        <f t="shared" si="1"/>
        <v>365883000</v>
      </c>
      <c r="J19" s="80">
        <v>76185275</v>
      </c>
      <c r="K19" s="81">
        <v>402598</v>
      </c>
      <c r="L19" s="81">
        <f t="shared" si="2"/>
        <v>76587873</v>
      </c>
      <c r="M19" s="40">
        <f t="shared" si="3"/>
        <v>0.2058537105227792</v>
      </c>
      <c r="N19" s="108">
        <v>60999980</v>
      </c>
      <c r="O19" s="109">
        <v>1597459</v>
      </c>
      <c r="P19" s="110">
        <f t="shared" si="4"/>
        <v>62597439</v>
      </c>
      <c r="Q19" s="40">
        <f t="shared" si="5"/>
        <v>0.16825007122698563</v>
      </c>
      <c r="R19" s="108">
        <v>89844976</v>
      </c>
      <c r="S19" s="110">
        <v>1299079</v>
      </c>
      <c r="T19" s="110">
        <f t="shared" si="6"/>
        <v>91144055</v>
      </c>
      <c r="U19" s="40">
        <f t="shared" si="7"/>
        <v>0.24910710527682348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227030231</v>
      </c>
      <c r="AA19" s="81">
        <f t="shared" si="11"/>
        <v>3299136</v>
      </c>
      <c r="AB19" s="81">
        <f t="shared" si="12"/>
        <v>230329367</v>
      </c>
      <c r="AC19" s="40">
        <f t="shared" si="13"/>
        <v>0.629516449247437</v>
      </c>
      <c r="AD19" s="80">
        <v>54401728</v>
      </c>
      <c r="AE19" s="81">
        <v>11088545</v>
      </c>
      <c r="AF19" s="81">
        <f t="shared" si="14"/>
        <v>65490273</v>
      </c>
      <c r="AG19" s="40">
        <f t="shared" si="15"/>
        <v>0.4551890011147947</v>
      </c>
      <c r="AH19" s="40">
        <f t="shared" si="16"/>
        <v>0.39171896565464004</v>
      </c>
      <c r="AI19" s="12">
        <v>409979513</v>
      </c>
      <c r="AJ19" s="12">
        <v>409979513</v>
      </c>
      <c r="AK19" s="12">
        <v>186618165</v>
      </c>
      <c r="AL19" s="12"/>
    </row>
    <row r="20" spans="1:38" s="13" customFormat="1" ht="12.75">
      <c r="A20" s="29" t="s">
        <v>97</v>
      </c>
      <c r="B20" s="63" t="s">
        <v>570</v>
      </c>
      <c r="C20" s="39" t="s">
        <v>571</v>
      </c>
      <c r="D20" s="80">
        <v>255342810</v>
      </c>
      <c r="E20" s="81">
        <v>104059957</v>
      </c>
      <c r="F20" s="82">
        <f t="shared" si="0"/>
        <v>359402767</v>
      </c>
      <c r="G20" s="80">
        <v>202885937</v>
      </c>
      <c r="H20" s="81">
        <v>96364512</v>
      </c>
      <c r="I20" s="83">
        <f t="shared" si="1"/>
        <v>299250449</v>
      </c>
      <c r="J20" s="80">
        <v>37772164</v>
      </c>
      <c r="K20" s="81">
        <v>10470272</v>
      </c>
      <c r="L20" s="81">
        <f t="shared" si="2"/>
        <v>48242436</v>
      </c>
      <c r="M20" s="40">
        <f t="shared" si="3"/>
        <v>0.1342294507153864</v>
      </c>
      <c r="N20" s="108">
        <v>27920350</v>
      </c>
      <c r="O20" s="109">
        <v>23084444</v>
      </c>
      <c r="P20" s="110">
        <f t="shared" si="4"/>
        <v>51004794</v>
      </c>
      <c r="Q20" s="40">
        <f t="shared" si="5"/>
        <v>0.14191541825274817</v>
      </c>
      <c r="R20" s="108">
        <v>30523938</v>
      </c>
      <c r="S20" s="110">
        <v>7396849</v>
      </c>
      <c r="T20" s="110">
        <f t="shared" si="6"/>
        <v>37920787</v>
      </c>
      <c r="U20" s="40">
        <f t="shared" si="7"/>
        <v>0.1267192317562738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96216452</v>
      </c>
      <c r="AA20" s="81">
        <f t="shared" si="11"/>
        <v>40951565</v>
      </c>
      <c r="AB20" s="81">
        <f t="shared" si="12"/>
        <v>137168017</v>
      </c>
      <c r="AC20" s="40">
        <f t="shared" si="13"/>
        <v>0.45837196722134244</v>
      </c>
      <c r="AD20" s="80">
        <v>32866223</v>
      </c>
      <c r="AE20" s="81">
        <v>3617187</v>
      </c>
      <c r="AF20" s="81">
        <f t="shared" si="14"/>
        <v>36483410</v>
      </c>
      <c r="AG20" s="40">
        <f t="shared" si="15"/>
        <v>0.3779962394389342</v>
      </c>
      <c r="AH20" s="40">
        <f t="shared" si="16"/>
        <v>0.03939809902637936</v>
      </c>
      <c r="AI20" s="12">
        <v>358549157</v>
      </c>
      <c r="AJ20" s="12">
        <v>358549157</v>
      </c>
      <c r="AK20" s="12">
        <v>135530233</v>
      </c>
      <c r="AL20" s="12"/>
    </row>
    <row r="21" spans="1:38" s="13" customFormat="1" ht="12.75">
      <c r="A21" s="29" t="s">
        <v>116</v>
      </c>
      <c r="B21" s="63" t="s">
        <v>572</v>
      </c>
      <c r="C21" s="39" t="s">
        <v>573</v>
      </c>
      <c r="D21" s="80">
        <v>401960000</v>
      </c>
      <c r="E21" s="81">
        <v>330305000</v>
      </c>
      <c r="F21" s="83">
        <f t="shared" si="0"/>
        <v>732265000</v>
      </c>
      <c r="G21" s="80">
        <v>459316694</v>
      </c>
      <c r="H21" s="81">
        <v>375193000</v>
      </c>
      <c r="I21" s="83">
        <f t="shared" si="1"/>
        <v>834509694</v>
      </c>
      <c r="J21" s="80">
        <v>117213477</v>
      </c>
      <c r="K21" s="81">
        <v>65500201</v>
      </c>
      <c r="L21" s="81">
        <f t="shared" si="2"/>
        <v>182713678</v>
      </c>
      <c r="M21" s="40">
        <f t="shared" si="3"/>
        <v>0.24951851856909726</v>
      </c>
      <c r="N21" s="108">
        <v>217146141</v>
      </c>
      <c r="O21" s="109">
        <v>93704904</v>
      </c>
      <c r="P21" s="110">
        <f t="shared" si="4"/>
        <v>310851045</v>
      </c>
      <c r="Q21" s="40">
        <f t="shared" si="5"/>
        <v>0.424506217011601</v>
      </c>
      <c r="R21" s="108">
        <v>129699286</v>
      </c>
      <c r="S21" s="110">
        <v>57699957</v>
      </c>
      <c r="T21" s="110">
        <f t="shared" si="6"/>
        <v>187399243</v>
      </c>
      <c r="U21" s="40">
        <f t="shared" si="7"/>
        <v>0.22456209238475305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464058904</v>
      </c>
      <c r="AA21" s="81">
        <f t="shared" si="11"/>
        <v>216905062</v>
      </c>
      <c r="AB21" s="81">
        <f t="shared" si="12"/>
        <v>680963966</v>
      </c>
      <c r="AC21" s="40">
        <f t="shared" si="13"/>
        <v>0.8160048599747003</v>
      </c>
      <c r="AD21" s="80">
        <v>89607459</v>
      </c>
      <c r="AE21" s="81">
        <v>45097425</v>
      </c>
      <c r="AF21" s="81">
        <f t="shared" si="14"/>
        <v>134704884</v>
      </c>
      <c r="AG21" s="40">
        <f t="shared" si="15"/>
        <v>0.7401148107454371</v>
      </c>
      <c r="AH21" s="40">
        <f t="shared" si="16"/>
        <v>0.39118373020535757</v>
      </c>
      <c r="AI21" s="12">
        <v>740854000</v>
      </c>
      <c r="AJ21" s="12">
        <v>740854000</v>
      </c>
      <c r="AK21" s="12">
        <v>548317018</v>
      </c>
      <c r="AL21" s="12"/>
    </row>
    <row r="22" spans="1:38" s="59" customFormat="1" ht="12.75">
      <c r="A22" s="64"/>
      <c r="B22" s="65" t="s">
        <v>574</v>
      </c>
      <c r="C22" s="32"/>
      <c r="D22" s="84">
        <f>SUM(D16:D21)</f>
        <v>1695020972</v>
      </c>
      <c r="E22" s="85">
        <f>SUM(E16:E21)</f>
        <v>626085957</v>
      </c>
      <c r="F22" s="93">
        <f t="shared" si="0"/>
        <v>2321106929</v>
      </c>
      <c r="G22" s="84">
        <f>SUM(G16:G21)</f>
        <v>1699845031</v>
      </c>
      <c r="H22" s="85">
        <f>SUM(H16:H21)</f>
        <v>692539512</v>
      </c>
      <c r="I22" s="86">
        <f t="shared" si="1"/>
        <v>2392384543</v>
      </c>
      <c r="J22" s="84">
        <f>SUM(J16:J21)</f>
        <v>363645033</v>
      </c>
      <c r="K22" s="85">
        <f>SUM(K16:K21)</f>
        <v>104650429</v>
      </c>
      <c r="L22" s="85">
        <f t="shared" si="2"/>
        <v>468295462</v>
      </c>
      <c r="M22" s="44">
        <f t="shared" si="3"/>
        <v>0.20175522986429378</v>
      </c>
      <c r="N22" s="114">
        <f>SUM(N16:N21)</f>
        <v>460002698</v>
      </c>
      <c r="O22" s="115">
        <f>SUM(O16:O21)</f>
        <v>143297247</v>
      </c>
      <c r="P22" s="116">
        <f t="shared" si="4"/>
        <v>603299945</v>
      </c>
      <c r="Q22" s="44">
        <f t="shared" si="5"/>
        <v>0.2599190659690629</v>
      </c>
      <c r="R22" s="114">
        <f>SUM(R16:R21)</f>
        <v>382002584</v>
      </c>
      <c r="S22" s="116">
        <f>SUM(S16:S21)</f>
        <v>93830455</v>
      </c>
      <c r="T22" s="116">
        <f t="shared" si="6"/>
        <v>475833039</v>
      </c>
      <c r="U22" s="44">
        <f t="shared" si="7"/>
        <v>0.1988948810057581</v>
      </c>
      <c r="V22" s="114">
        <f>SUM(V16:V21)</f>
        <v>0</v>
      </c>
      <c r="W22" s="116">
        <f>SUM(W16:W21)</f>
        <v>0</v>
      </c>
      <c r="X22" s="116">
        <f t="shared" si="8"/>
        <v>0</v>
      </c>
      <c r="Y22" s="44">
        <f t="shared" si="9"/>
        <v>0</v>
      </c>
      <c r="Z22" s="84">
        <f t="shared" si="10"/>
        <v>1205650315</v>
      </c>
      <c r="AA22" s="85">
        <f t="shared" si="11"/>
        <v>341778131</v>
      </c>
      <c r="AB22" s="85">
        <f t="shared" si="12"/>
        <v>1547428446</v>
      </c>
      <c r="AC22" s="44">
        <f t="shared" si="13"/>
        <v>0.6468142634208618</v>
      </c>
      <c r="AD22" s="84">
        <f>SUM(AD16:AD21)</f>
        <v>303125093</v>
      </c>
      <c r="AE22" s="85">
        <f>SUM(AE16:AE21)</f>
        <v>80241312</v>
      </c>
      <c r="AF22" s="85">
        <f t="shared" si="14"/>
        <v>383366405</v>
      </c>
      <c r="AG22" s="44">
        <f t="shared" si="15"/>
        <v>0.5808284880570541</v>
      </c>
      <c r="AH22" s="44">
        <f t="shared" si="16"/>
        <v>0.2411964971213374</v>
      </c>
      <c r="AI22" s="66">
        <f>SUM(AI16:AI21)</f>
        <v>2326031495</v>
      </c>
      <c r="AJ22" s="66">
        <f>SUM(AJ16:AJ21)</f>
        <v>2348131495</v>
      </c>
      <c r="AK22" s="66">
        <f>SUM(AK16:AK21)</f>
        <v>1363861666</v>
      </c>
      <c r="AL22" s="66"/>
    </row>
    <row r="23" spans="1:38" s="13" customFormat="1" ht="12.75">
      <c r="A23" s="29" t="s">
        <v>97</v>
      </c>
      <c r="B23" s="63" t="s">
        <v>575</v>
      </c>
      <c r="C23" s="39" t="s">
        <v>576</v>
      </c>
      <c r="D23" s="80">
        <v>309689786</v>
      </c>
      <c r="E23" s="81">
        <v>92605750</v>
      </c>
      <c r="F23" s="82">
        <f t="shared" si="0"/>
        <v>402295536</v>
      </c>
      <c r="G23" s="80">
        <v>347007892</v>
      </c>
      <c r="H23" s="81">
        <v>53110700</v>
      </c>
      <c r="I23" s="83">
        <f t="shared" si="1"/>
        <v>400118592</v>
      </c>
      <c r="J23" s="80">
        <v>76567851</v>
      </c>
      <c r="K23" s="81">
        <v>3647427</v>
      </c>
      <c r="L23" s="81">
        <f t="shared" si="2"/>
        <v>80215278</v>
      </c>
      <c r="M23" s="40">
        <f t="shared" si="3"/>
        <v>0.19939390528061937</v>
      </c>
      <c r="N23" s="108">
        <v>77811015</v>
      </c>
      <c r="O23" s="109">
        <v>8578352</v>
      </c>
      <c r="P23" s="110">
        <f t="shared" si="4"/>
        <v>86389367</v>
      </c>
      <c r="Q23" s="40">
        <f t="shared" si="5"/>
        <v>0.21474105295565596</v>
      </c>
      <c r="R23" s="108">
        <v>74969898</v>
      </c>
      <c r="S23" s="110">
        <v>2482316</v>
      </c>
      <c r="T23" s="110">
        <f t="shared" si="6"/>
        <v>77452214</v>
      </c>
      <c r="U23" s="40">
        <f t="shared" si="7"/>
        <v>0.19357314443413817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229348764</v>
      </c>
      <c r="AA23" s="81">
        <f t="shared" si="11"/>
        <v>14708095</v>
      </c>
      <c r="AB23" s="81">
        <f t="shared" si="12"/>
        <v>244056859</v>
      </c>
      <c r="AC23" s="40">
        <f t="shared" si="13"/>
        <v>0.6099613061719461</v>
      </c>
      <c r="AD23" s="80">
        <v>71256623</v>
      </c>
      <c r="AE23" s="81">
        <v>6606918</v>
      </c>
      <c r="AF23" s="81">
        <f t="shared" si="14"/>
        <v>77863541</v>
      </c>
      <c r="AG23" s="40">
        <f t="shared" si="15"/>
        <v>0.5457754109972368</v>
      </c>
      <c r="AH23" s="40">
        <f t="shared" si="16"/>
        <v>-0.005282664963824346</v>
      </c>
      <c r="AI23" s="12">
        <v>257635178</v>
      </c>
      <c r="AJ23" s="12">
        <v>354562846</v>
      </c>
      <c r="AK23" s="12">
        <v>193511683</v>
      </c>
      <c r="AL23" s="12"/>
    </row>
    <row r="24" spans="1:38" s="13" customFormat="1" ht="12.75">
      <c r="A24" s="29" t="s">
        <v>97</v>
      </c>
      <c r="B24" s="63" t="s">
        <v>577</v>
      </c>
      <c r="C24" s="39" t="s">
        <v>578</v>
      </c>
      <c r="D24" s="80">
        <v>127322794</v>
      </c>
      <c r="E24" s="81">
        <v>36622000</v>
      </c>
      <c r="F24" s="82">
        <f t="shared" si="0"/>
        <v>163944794</v>
      </c>
      <c r="G24" s="80">
        <v>127322794</v>
      </c>
      <c r="H24" s="81">
        <v>36622000</v>
      </c>
      <c r="I24" s="83">
        <f t="shared" si="1"/>
        <v>163944794</v>
      </c>
      <c r="J24" s="80">
        <v>25195747</v>
      </c>
      <c r="K24" s="81">
        <v>7502479</v>
      </c>
      <c r="L24" s="81">
        <f t="shared" si="2"/>
        <v>32698226</v>
      </c>
      <c r="M24" s="40">
        <f t="shared" si="3"/>
        <v>0.19944656492111607</v>
      </c>
      <c r="N24" s="108">
        <v>33389541</v>
      </c>
      <c r="O24" s="109">
        <v>4941452</v>
      </c>
      <c r="P24" s="110">
        <f t="shared" si="4"/>
        <v>38330993</v>
      </c>
      <c r="Q24" s="40">
        <f t="shared" si="5"/>
        <v>0.23380427072298496</v>
      </c>
      <c r="R24" s="108">
        <v>26661587</v>
      </c>
      <c r="S24" s="110">
        <v>2323806</v>
      </c>
      <c r="T24" s="110">
        <f t="shared" si="6"/>
        <v>28985393</v>
      </c>
      <c r="U24" s="40">
        <f t="shared" si="7"/>
        <v>0.1767997158848484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85246875</v>
      </c>
      <c r="AA24" s="81">
        <f t="shared" si="11"/>
        <v>14767737</v>
      </c>
      <c r="AB24" s="81">
        <f t="shared" si="12"/>
        <v>100014612</v>
      </c>
      <c r="AC24" s="40">
        <f t="shared" si="13"/>
        <v>0.6100505515289494</v>
      </c>
      <c r="AD24" s="80">
        <v>49769167</v>
      </c>
      <c r="AE24" s="81">
        <v>3288107</v>
      </c>
      <c r="AF24" s="81">
        <f t="shared" si="14"/>
        <v>53057274</v>
      </c>
      <c r="AG24" s="40">
        <f t="shared" si="15"/>
        <v>1.0021458316013656</v>
      </c>
      <c r="AH24" s="40">
        <f t="shared" si="16"/>
        <v>-0.45369615106874883</v>
      </c>
      <c r="AI24" s="12">
        <v>125521700</v>
      </c>
      <c r="AJ24" s="12">
        <v>142299610</v>
      </c>
      <c r="AK24" s="12">
        <v>142604961</v>
      </c>
      <c r="AL24" s="12"/>
    </row>
    <row r="25" spans="1:38" s="13" customFormat="1" ht="12.75">
      <c r="A25" s="29" t="s">
        <v>97</v>
      </c>
      <c r="B25" s="63" t="s">
        <v>579</v>
      </c>
      <c r="C25" s="39" t="s">
        <v>580</v>
      </c>
      <c r="D25" s="80">
        <v>197646838</v>
      </c>
      <c r="E25" s="81">
        <v>72704000</v>
      </c>
      <c r="F25" s="82">
        <f t="shared" si="0"/>
        <v>270350838</v>
      </c>
      <c r="G25" s="80">
        <v>197646838</v>
      </c>
      <c r="H25" s="81">
        <v>72704000</v>
      </c>
      <c r="I25" s="83">
        <f t="shared" si="1"/>
        <v>270350838</v>
      </c>
      <c r="J25" s="80">
        <v>27225770</v>
      </c>
      <c r="K25" s="81">
        <v>904315</v>
      </c>
      <c r="L25" s="81">
        <f t="shared" si="2"/>
        <v>28130085</v>
      </c>
      <c r="M25" s="40">
        <f t="shared" si="3"/>
        <v>0.104050297044021</v>
      </c>
      <c r="N25" s="108">
        <v>26687102</v>
      </c>
      <c r="O25" s="109">
        <v>506632</v>
      </c>
      <c r="P25" s="110">
        <f t="shared" si="4"/>
        <v>27193734</v>
      </c>
      <c r="Q25" s="40">
        <f t="shared" si="5"/>
        <v>0.10058683080538482</v>
      </c>
      <c r="R25" s="108">
        <v>18450359</v>
      </c>
      <c r="S25" s="110">
        <v>690374</v>
      </c>
      <c r="T25" s="110">
        <f t="shared" si="6"/>
        <v>19140733</v>
      </c>
      <c r="U25" s="40">
        <f t="shared" si="7"/>
        <v>0.07079960669476452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72363231</v>
      </c>
      <c r="AA25" s="81">
        <f t="shared" si="11"/>
        <v>2101321</v>
      </c>
      <c r="AB25" s="81">
        <f t="shared" si="12"/>
        <v>74464552</v>
      </c>
      <c r="AC25" s="40">
        <f t="shared" si="13"/>
        <v>0.27543673454417034</v>
      </c>
      <c r="AD25" s="80">
        <v>23799886</v>
      </c>
      <c r="AE25" s="81">
        <v>596784</v>
      </c>
      <c r="AF25" s="81">
        <f t="shared" si="14"/>
        <v>24396670</v>
      </c>
      <c r="AG25" s="40">
        <f t="shared" si="15"/>
        <v>0.40200395807706096</v>
      </c>
      <c r="AH25" s="40">
        <f t="shared" si="16"/>
        <v>-0.21543665590426886</v>
      </c>
      <c r="AI25" s="12">
        <v>179963146</v>
      </c>
      <c r="AJ25" s="12">
        <v>179963146</v>
      </c>
      <c r="AK25" s="12">
        <v>72345897</v>
      </c>
      <c r="AL25" s="12"/>
    </row>
    <row r="26" spans="1:38" s="13" customFormat="1" ht="12.75">
      <c r="A26" s="29" t="s">
        <v>97</v>
      </c>
      <c r="B26" s="63" t="s">
        <v>581</v>
      </c>
      <c r="C26" s="39" t="s">
        <v>582</v>
      </c>
      <c r="D26" s="80">
        <v>229309215</v>
      </c>
      <c r="E26" s="81">
        <v>20267000</v>
      </c>
      <c r="F26" s="82">
        <f t="shared" si="0"/>
        <v>249576215</v>
      </c>
      <c r="G26" s="80">
        <v>229309215</v>
      </c>
      <c r="H26" s="81">
        <v>20267000</v>
      </c>
      <c r="I26" s="83">
        <f t="shared" si="1"/>
        <v>249576215</v>
      </c>
      <c r="J26" s="80">
        <v>36044164</v>
      </c>
      <c r="K26" s="81">
        <v>3309377</v>
      </c>
      <c r="L26" s="81">
        <f t="shared" si="2"/>
        <v>39353541</v>
      </c>
      <c r="M26" s="40">
        <f t="shared" si="3"/>
        <v>0.1576814561435672</v>
      </c>
      <c r="N26" s="108">
        <v>37910958</v>
      </c>
      <c r="O26" s="109">
        <v>6070747</v>
      </c>
      <c r="P26" s="110">
        <f t="shared" si="4"/>
        <v>43981705</v>
      </c>
      <c r="Q26" s="40">
        <f t="shared" si="5"/>
        <v>0.176225546973697</v>
      </c>
      <c r="R26" s="108">
        <v>23150274</v>
      </c>
      <c r="S26" s="110">
        <v>822020</v>
      </c>
      <c r="T26" s="110">
        <f t="shared" si="6"/>
        <v>23972294</v>
      </c>
      <c r="U26" s="40">
        <f t="shared" si="7"/>
        <v>0.09605199758318315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97105396</v>
      </c>
      <c r="AA26" s="81">
        <f t="shared" si="11"/>
        <v>10202144</v>
      </c>
      <c r="AB26" s="81">
        <f t="shared" si="12"/>
        <v>107307540</v>
      </c>
      <c r="AC26" s="40">
        <f t="shared" si="13"/>
        <v>0.42995900070044735</v>
      </c>
      <c r="AD26" s="80">
        <v>31568041</v>
      </c>
      <c r="AE26" s="81">
        <v>5816451</v>
      </c>
      <c r="AF26" s="81">
        <f t="shared" si="14"/>
        <v>37384492</v>
      </c>
      <c r="AG26" s="40">
        <f t="shared" si="15"/>
        <v>0.5659265827778558</v>
      </c>
      <c r="AH26" s="40">
        <f t="shared" si="16"/>
        <v>-0.35876368201017683</v>
      </c>
      <c r="AI26" s="12">
        <v>213691878</v>
      </c>
      <c r="AJ26" s="12">
        <v>208209730</v>
      </c>
      <c r="AK26" s="12">
        <v>117831421</v>
      </c>
      <c r="AL26" s="12"/>
    </row>
    <row r="27" spans="1:38" s="13" customFormat="1" ht="12.75">
      <c r="A27" s="29" t="s">
        <v>97</v>
      </c>
      <c r="B27" s="63" t="s">
        <v>583</v>
      </c>
      <c r="C27" s="39" t="s">
        <v>584</v>
      </c>
      <c r="D27" s="80">
        <v>143485320</v>
      </c>
      <c r="E27" s="81">
        <v>79839000</v>
      </c>
      <c r="F27" s="82">
        <f t="shared" si="0"/>
        <v>223324320</v>
      </c>
      <c r="G27" s="80">
        <v>143485320</v>
      </c>
      <c r="H27" s="81">
        <v>79839000</v>
      </c>
      <c r="I27" s="83">
        <f t="shared" si="1"/>
        <v>223324320</v>
      </c>
      <c r="J27" s="80">
        <v>12780299</v>
      </c>
      <c r="K27" s="81">
        <v>10927690</v>
      </c>
      <c r="L27" s="81">
        <f t="shared" si="2"/>
        <v>23707989</v>
      </c>
      <c r="M27" s="40">
        <f t="shared" si="3"/>
        <v>0.10615945903249588</v>
      </c>
      <c r="N27" s="108">
        <v>15529340</v>
      </c>
      <c r="O27" s="109">
        <v>11178788</v>
      </c>
      <c r="P27" s="110">
        <f t="shared" si="4"/>
        <v>26708128</v>
      </c>
      <c r="Q27" s="40">
        <f t="shared" si="5"/>
        <v>0.11959345941364559</v>
      </c>
      <c r="R27" s="108">
        <v>10780515</v>
      </c>
      <c r="S27" s="110">
        <v>3861414</v>
      </c>
      <c r="T27" s="110">
        <f t="shared" si="6"/>
        <v>14641929</v>
      </c>
      <c r="U27" s="40">
        <f t="shared" si="7"/>
        <v>0.06556352214572958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39090154</v>
      </c>
      <c r="AA27" s="81">
        <f t="shared" si="11"/>
        <v>25967892</v>
      </c>
      <c r="AB27" s="81">
        <f t="shared" si="12"/>
        <v>65058046</v>
      </c>
      <c r="AC27" s="40">
        <f t="shared" si="13"/>
        <v>0.29131644059187106</v>
      </c>
      <c r="AD27" s="80">
        <v>18094422</v>
      </c>
      <c r="AE27" s="81">
        <v>10244081</v>
      </c>
      <c r="AF27" s="81">
        <f t="shared" si="14"/>
        <v>28338503</v>
      </c>
      <c r="AG27" s="40">
        <f t="shared" si="15"/>
        <v>0.6309610218685446</v>
      </c>
      <c r="AH27" s="40">
        <f t="shared" si="16"/>
        <v>-0.4833203080628501</v>
      </c>
      <c r="AI27" s="12">
        <v>114731000</v>
      </c>
      <c r="AJ27" s="12">
        <v>114731000</v>
      </c>
      <c r="AK27" s="12">
        <v>72390789</v>
      </c>
      <c r="AL27" s="12"/>
    </row>
    <row r="28" spans="1:38" s="13" customFormat="1" ht="12.75">
      <c r="A28" s="29" t="s">
        <v>116</v>
      </c>
      <c r="B28" s="63" t="s">
        <v>585</v>
      </c>
      <c r="C28" s="39" t="s">
        <v>586</v>
      </c>
      <c r="D28" s="80">
        <v>261339638</v>
      </c>
      <c r="E28" s="81">
        <v>192786000</v>
      </c>
      <c r="F28" s="82">
        <f t="shared" si="0"/>
        <v>454125638</v>
      </c>
      <c r="G28" s="80">
        <v>261339638</v>
      </c>
      <c r="H28" s="81">
        <v>192786000</v>
      </c>
      <c r="I28" s="83">
        <f t="shared" si="1"/>
        <v>454125638</v>
      </c>
      <c r="J28" s="80">
        <v>48434287</v>
      </c>
      <c r="K28" s="81">
        <v>32789888</v>
      </c>
      <c r="L28" s="81">
        <f t="shared" si="2"/>
        <v>81224175</v>
      </c>
      <c r="M28" s="40">
        <f t="shared" si="3"/>
        <v>0.17885837795398815</v>
      </c>
      <c r="N28" s="108">
        <v>68680388</v>
      </c>
      <c r="O28" s="109">
        <v>64922290</v>
      </c>
      <c r="P28" s="110">
        <f t="shared" si="4"/>
        <v>133602678</v>
      </c>
      <c r="Q28" s="40">
        <f t="shared" si="5"/>
        <v>0.29419761145482826</v>
      </c>
      <c r="R28" s="108">
        <v>39810938</v>
      </c>
      <c r="S28" s="110">
        <v>16003208</v>
      </c>
      <c r="T28" s="110">
        <f t="shared" si="6"/>
        <v>55814146</v>
      </c>
      <c r="U28" s="40">
        <f t="shared" si="7"/>
        <v>0.1229046354788716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156925613</v>
      </c>
      <c r="AA28" s="81">
        <f t="shared" si="11"/>
        <v>113715386</v>
      </c>
      <c r="AB28" s="81">
        <f t="shared" si="12"/>
        <v>270640999</v>
      </c>
      <c r="AC28" s="40">
        <f t="shared" si="13"/>
        <v>0.595960624887688</v>
      </c>
      <c r="AD28" s="80">
        <v>54638580</v>
      </c>
      <c r="AE28" s="81">
        <v>31890526</v>
      </c>
      <c r="AF28" s="81">
        <f t="shared" si="14"/>
        <v>86529106</v>
      </c>
      <c r="AG28" s="40">
        <f t="shared" si="15"/>
        <v>0.7503550448980534</v>
      </c>
      <c r="AH28" s="40">
        <f t="shared" si="16"/>
        <v>-0.3549668015754144</v>
      </c>
      <c r="AI28" s="12">
        <v>523999221</v>
      </c>
      <c r="AJ28" s="12">
        <v>523999221</v>
      </c>
      <c r="AK28" s="12">
        <v>393185459</v>
      </c>
      <c r="AL28" s="12"/>
    </row>
    <row r="29" spans="1:38" s="59" customFormat="1" ht="12.75">
      <c r="A29" s="64"/>
      <c r="B29" s="65" t="s">
        <v>587</v>
      </c>
      <c r="C29" s="32"/>
      <c r="D29" s="84">
        <f>SUM(D23:D28)</f>
        <v>1268793591</v>
      </c>
      <c r="E29" s="85">
        <f>SUM(E23:E28)</f>
        <v>494823750</v>
      </c>
      <c r="F29" s="93">
        <f t="shared" si="0"/>
        <v>1763617341</v>
      </c>
      <c r="G29" s="84">
        <f>SUM(G23:G28)</f>
        <v>1306111697</v>
      </c>
      <c r="H29" s="85">
        <f>SUM(H23:H28)</f>
        <v>455328700</v>
      </c>
      <c r="I29" s="86">
        <f t="shared" si="1"/>
        <v>1761440397</v>
      </c>
      <c r="J29" s="84">
        <f>SUM(J23:J28)</f>
        <v>226248118</v>
      </c>
      <c r="K29" s="85">
        <f>SUM(K23:K28)</f>
        <v>59081176</v>
      </c>
      <c r="L29" s="85">
        <f t="shared" si="2"/>
        <v>285329294</v>
      </c>
      <c r="M29" s="44">
        <f t="shared" si="3"/>
        <v>0.1617863962701873</v>
      </c>
      <c r="N29" s="114">
        <f>SUM(N23:N28)</f>
        <v>260008344</v>
      </c>
      <c r="O29" s="115">
        <f>SUM(O23:O28)</f>
        <v>96198261</v>
      </c>
      <c r="P29" s="116">
        <f t="shared" si="4"/>
        <v>356206605</v>
      </c>
      <c r="Q29" s="44">
        <f t="shared" si="5"/>
        <v>0.20197499577659234</v>
      </c>
      <c r="R29" s="114">
        <f>SUM(R23:R28)</f>
        <v>193823571</v>
      </c>
      <c r="S29" s="116">
        <f>SUM(S23:S28)</f>
        <v>26183138</v>
      </c>
      <c r="T29" s="116">
        <f t="shared" si="6"/>
        <v>220006709</v>
      </c>
      <c r="U29" s="44">
        <f t="shared" si="7"/>
        <v>0.12490159154672777</v>
      </c>
      <c r="V29" s="114">
        <f>SUM(V23:V28)</f>
        <v>0</v>
      </c>
      <c r="W29" s="116">
        <f>SUM(W23:W28)</f>
        <v>0</v>
      </c>
      <c r="X29" s="116">
        <f t="shared" si="8"/>
        <v>0</v>
      </c>
      <c r="Y29" s="44">
        <f t="shared" si="9"/>
        <v>0</v>
      </c>
      <c r="Z29" s="84">
        <f t="shared" si="10"/>
        <v>680080033</v>
      </c>
      <c r="AA29" s="85">
        <f t="shared" si="11"/>
        <v>181462575</v>
      </c>
      <c r="AB29" s="85">
        <f t="shared" si="12"/>
        <v>861542608</v>
      </c>
      <c r="AC29" s="44">
        <f t="shared" si="13"/>
        <v>0.4891125521291198</v>
      </c>
      <c r="AD29" s="84">
        <f>SUM(AD23:AD28)</f>
        <v>249126719</v>
      </c>
      <c r="AE29" s="85">
        <f>SUM(AE23:AE28)</f>
        <v>58442867</v>
      </c>
      <c r="AF29" s="85">
        <f t="shared" si="14"/>
        <v>307569586</v>
      </c>
      <c r="AG29" s="44">
        <f t="shared" si="15"/>
        <v>0.650933608551</v>
      </c>
      <c r="AH29" s="44">
        <f t="shared" si="16"/>
        <v>-0.284692898731541</v>
      </c>
      <c r="AI29" s="66">
        <f>SUM(AI23:AI28)</f>
        <v>1415542123</v>
      </c>
      <c r="AJ29" s="66">
        <f>SUM(AJ23:AJ28)</f>
        <v>1523765553</v>
      </c>
      <c r="AK29" s="66">
        <f>SUM(AK23:AK28)</f>
        <v>991870210</v>
      </c>
      <c r="AL29" s="66"/>
    </row>
    <row r="30" spans="1:38" s="13" customFormat="1" ht="12.75">
      <c r="A30" s="29" t="s">
        <v>97</v>
      </c>
      <c r="B30" s="63" t="s">
        <v>588</v>
      </c>
      <c r="C30" s="39" t="s">
        <v>589</v>
      </c>
      <c r="D30" s="80">
        <v>119049409</v>
      </c>
      <c r="E30" s="81">
        <v>35483000</v>
      </c>
      <c r="F30" s="83">
        <f t="shared" si="0"/>
        <v>154532409</v>
      </c>
      <c r="G30" s="80">
        <v>131818151</v>
      </c>
      <c r="H30" s="81">
        <v>46372000</v>
      </c>
      <c r="I30" s="83">
        <f t="shared" si="1"/>
        <v>178190151</v>
      </c>
      <c r="J30" s="80">
        <v>31199753</v>
      </c>
      <c r="K30" s="81">
        <v>14021200</v>
      </c>
      <c r="L30" s="81">
        <f t="shared" si="2"/>
        <v>45220953</v>
      </c>
      <c r="M30" s="40">
        <f t="shared" si="3"/>
        <v>0.2926308681307104</v>
      </c>
      <c r="N30" s="108">
        <v>27473587</v>
      </c>
      <c r="O30" s="109">
        <v>9863402</v>
      </c>
      <c r="P30" s="110">
        <f t="shared" si="4"/>
        <v>37336989</v>
      </c>
      <c r="Q30" s="40">
        <f t="shared" si="5"/>
        <v>0.24161267685926</v>
      </c>
      <c r="R30" s="108">
        <v>27507306</v>
      </c>
      <c r="S30" s="110">
        <v>9167914</v>
      </c>
      <c r="T30" s="110">
        <f t="shared" si="6"/>
        <v>36675220</v>
      </c>
      <c r="U30" s="40">
        <f t="shared" si="7"/>
        <v>0.20582069095390126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86180646</v>
      </c>
      <c r="AA30" s="81">
        <f t="shared" si="11"/>
        <v>33052516</v>
      </c>
      <c r="AB30" s="81">
        <f t="shared" si="12"/>
        <v>119233162</v>
      </c>
      <c r="AC30" s="40">
        <f t="shared" si="13"/>
        <v>0.6691344124850088</v>
      </c>
      <c r="AD30" s="80">
        <v>25150126</v>
      </c>
      <c r="AE30" s="81">
        <v>5296028</v>
      </c>
      <c r="AF30" s="81">
        <f t="shared" si="14"/>
        <v>30446154</v>
      </c>
      <c r="AG30" s="40">
        <f t="shared" si="15"/>
        <v>0.5122803078871339</v>
      </c>
      <c r="AH30" s="40">
        <f t="shared" si="16"/>
        <v>0.2045928691026131</v>
      </c>
      <c r="AI30" s="12">
        <v>167055637</v>
      </c>
      <c r="AJ30" s="12">
        <v>171791784</v>
      </c>
      <c r="AK30" s="12">
        <v>88005548</v>
      </c>
      <c r="AL30" s="12"/>
    </row>
    <row r="31" spans="1:38" s="13" customFormat="1" ht="12.75">
      <c r="A31" s="29" t="s">
        <v>97</v>
      </c>
      <c r="B31" s="63" t="s">
        <v>91</v>
      </c>
      <c r="C31" s="39" t="s">
        <v>92</v>
      </c>
      <c r="D31" s="80">
        <v>1035383934</v>
      </c>
      <c r="E31" s="81">
        <v>126144997</v>
      </c>
      <c r="F31" s="82">
        <f t="shared" si="0"/>
        <v>1161528931</v>
      </c>
      <c r="G31" s="80">
        <v>1081697913</v>
      </c>
      <c r="H31" s="81">
        <v>208533167</v>
      </c>
      <c r="I31" s="83">
        <f t="shared" si="1"/>
        <v>1290231080</v>
      </c>
      <c r="J31" s="80">
        <v>232614896</v>
      </c>
      <c r="K31" s="81">
        <v>8748251</v>
      </c>
      <c r="L31" s="81">
        <f t="shared" si="2"/>
        <v>241363147</v>
      </c>
      <c r="M31" s="40">
        <f t="shared" si="3"/>
        <v>0.20779779182271613</v>
      </c>
      <c r="N31" s="108">
        <v>223228014</v>
      </c>
      <c r="O31" s="109">
        <v>30696999</v>
      </c>
      <c r="P31" s="110">
        <f t="shared" si="4"/>
        <v>253925013</v>
      </c>
      <c r="Q31" s="40">
        <f t="shared" si="5"/>
        <v>0.2186127320835541</v>
      </c>
      <c r="R31" s="108">
        <v>279535866</v>
      </c>
      <c r="S31" s="110">
        <v>17587340</v>
      </c>
      <c r="T31" s="110">
        <f t="shared" si="6"/>
        <v>297123206</v>
      </c>
      <c r="U31" s="40">
        <f t="shared" si="7"/>
        <v>0.2302868149789106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735378776</v>
      </c>
      <c r="AA31" s="81">
        <f t="shared" si="11"/>
        <v>57032590</v>
      </c>
      <c r="AB31" s="81">
        <f t="shared" si="12"/>
        <v>792411366</v>
      </c>
      <c r="AC31" s="40">
        <f t="shared" si="13"/>
        <v>0.6141623607454876</v>
      </c>
      <c r="AD31" s="80">
        <v>180819004</v>
      </c>
      <c r="AE31" s="81">
        <v>8379439</v>
      </c>
      <c r="AF31" s="81">
        <f t="shared" si="14"/>
        <v>189198443</v>
      </c>
      <c r="AG31" s="40">
        <f t="shared" si="15"/>
        <v>0.6292645013034527</v>
      </c>
      <c r="AH31" s="40">
        <f t="shared" si="16"/>
        <v>0.5704315600525318</v>
      </c>
      <c r="AI31" s="12">
        <v>1037157732</v>
      </c>
      <c r="AJ31" s="12">
        <v>1037157732</v>
      </c>
      <c r="AK31" s="12">
        <v>652646543</v>
      </c>
      <c r="AL31" s="12"/>
    </row>
    <row r="32" spans="1:38" s="13" customFormat="1" ht="12.75">
      <c r="A32" s="29" t="s">
        <v>97</v>
      </c>
      <c r="B32" s="63" t="s">
        <v>57</v>
      </c>
      <c r="C32" s="39" t="s">
        <v>58</v>
      </c>
      <c r="D32" s="80">
        <v>1789389995</v>
      </c>
      <c r="E32" s="81">
        <v>148335000</v>
      </c>
      <c r="F32" s="82">
        <f t="shared" si="0"/>
        <v>1937724995</v>
      </c>
      <c r="G32" s="80">
        <v>1789389995</v>
      </c>
      <c r="H32" s="81">
        <v>148335000</v>
      </c>
      <c r="I32" s="83">
        <f t="shared" si="1"/>
        <v>1937724995</v>
      </c>
      <c r="J32" s="80">
        <v>268837410</v>
      </c>
      <c r="K32" s="81">
        <v>266928</v>
      </c>
      <c r="L32" s="81">
        <f t="shared" si="2"/>
        <v>269104338</v>
      </c>
      <c r="M32" s="40">
        <f t="shared" si="3"/>
        <v>0.13887643432085675</v>
      </c>
      <c r="N32" s="108">
        <v>388811938</v>
      </c>
      <c r="O32" s="109">
        <v>10706366</v>
      </c>
      <c r="P32" s="110">
        <f t="shared" si="4"/>
        <v>399518304</v>
      </c>
      <c r="Q32" s="40">
        <f t="shared" si="5"/>
        <v>0.206179052771108</v>
      </c>
      <c r="R32" s="108">
        <v>500373785</v>
      </c>
      <c r="S32" s="110">
        <v>6873564</v>
      </c>
      <c r="T32" s="110">
        <f t="shared" si="6"/>
        <v>507247349</v>
      </c>
      <c r="U32" s="40">
        <f t="shared" si="7"/>
        <v>0.26177468438961843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1158023133</v>
      </c>
      <c r="AA32" s="81">
        <f t="shared" si="11"/>
        <v>17846858</v>
      </c>
      <c r="AB32" s="81">
        <f t="shared" si="12"/>
        <v>1175869991</v>
      </c>
      <c r="AC32" s="40">
        <f t="shared" si="13"/>
        <v>0.6068301714815832</v>
      </c>
      <c r="AD32" s="80">
        <v>504532162</v>
      </c>
      <c r="AE32" s="81">
        <v>10263511</v>
      </c>
      <c r="AF32" s="81">
        <f t="shared" si="14"/>
        <v>514795673</v>
      </c>
      <c r="AG32" s="40">
        <f t="shared" si="15"/>
        <v>0.6347661782058398</v>
      </c>
      <c r="AH32" s="40">
        <f t="shared" si="16"/>
        <v>-0.014662757276128091</v>
      </c>
      <c r="AI32" s="12">
        <v>1943183759</v>
      </c>
      <c r="AJ32" s="12">
        <v>1957365765</v>
      </c>
      <c r="AK32" s="12">
        <v>1242469586</v>
      </c>
      <c r="AL32" s="12"/>
    </row>
    <row r="33" spans="1:38" s="13" customFormat="1" ht="12.75">
      <c r="A33" s="29" t="s">
        <v>97</v>
      </c>
      <c r="B33" s="63" t="s">
        <v>590</v>
      </c>
      <c r="C33" s="39" t="s">
        <v>591</v>
      </c>
      <c r="D33" s="80">
        <v>271692356</v>
      </c>
      <c r="E33" s="81">
        <v>47031452</v>
      </c>
      <c r="F33" s="82">
        <f t="shared" si="0"/>
        <v>318723808</v>
      </c>
      <c r="G33" s="80">
        <v>271692356</v>
      </c>
      <c r="H33" s="81">
        <v>47031452</v>
      </c>
      <c r="I33" s="83">
        <f t="shared" si="1"/>
        <v>318723808</v>
      </c>
      <c r="J33" s="80">
        <v>33797596</v>
      </c>
      <c r="K33" s="81">
        <v>2293608</v>
      </c>
      <c r="L33" s="81">
        <f t="shared" si="2"/>
        <v>36091204</v>
      </c>
      <c r="M33" s="40">
        <f t="shared" si="3"/>
        <v>0.11323661143004415</v>
      </c>
      <c r="N33" s="108">
        <v>29519353</v>
      </c>
      <c r="O33" s="109">
        <v>8208582</v>
      </c>
      <c r="P33" s="110">
        <f t="shared" si="4"/>
        <v>37727935</v>
      </c>
      <c r="Q33" s="40">
        <f t="shared" si="5"/>
        <v>0.1183718757526893</v>
      </c>
      <c r="R33" s="108">
        <v>44624269</v>
      </c>
      <c r="S33" s="110">
        <v>8600079</v>
      </c>
      <c r="T33" s="110">
        <f t="shared" si="6"/>
        <v>53224348</v>
      </c>
      <c r="U33" s="40">
        <f t="shared" si="7"/>
        <v>0.16699206856865867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107941218</v>
      </c>
      <c r="AA33" s="81">
        <f t="shared" si="11"/>
        <v>19102269</v>
      </c>
      <c r="AB33" s="81">
        <f t="shared" si="12"/>
        <v>127043487</v>
      </c>
      <c r="AC33" s="40">
        <f t="shared" si="13"/>
        <v>0.39860055575139214</v>
      </c>
      <c r="AD33" s="80">
        <v>44139119</v>
      </c>
      <c r="AE33" s="81">
        <v>3219033</v>
      </c>
      <c r="AF33" s="81">
        <f t="shared" si="14"/>
        <v>47358152</v>
      </c>
      <c r="AG33" s="40">
        <f t="shared" si="15"/>
        <v>0.5326103055900769</v>
      </c>
      <c r="AH33" s="40">
        <f t="shared" si="16"/>
        <v>0.12386876920366308</v>
      </c>
      <c r="AI33" s="12">
        <v>300666471</v>
      </c>
      <c r="AJ33" s="12">
        <v>300666471</v>
      </c>
      <c r="AK33" s="12">
        <v>160138061</v>
      </c>
      <c r="AL33" s="12"/>
    </row>
    <row r="34" spans="1:38" s="13" customFormat="1" ht="12.75">
      <c r="A34" s="29" t="s">
        <v>116</v>
      </c>
      <c r="B34" s="63" t="s">
        <v>592</v>
      </c>
      <c r="C34" s="39" t="s">
        <v>593</v>
      </c>
      <c r="D34" s="80">
        <v>288523967</v>
      </c>
      <c r="E34" s="81">
        <v>14094250</v>
      </c>
      <c r="F34" s="82">
        <f t="shared" si="0"/>
        <v>302618217</v>
      </c>
      <c r="G34" s="80">
        <v>291593534</v>
      </c>
      <c r="H34" s="81">
        <v>22151004</v>
      </c>
      <c r="I34" s="83">
        <f t="shared" si="1"/>
        <v>313744538</v>
      </c>
      <c r="J34" s="80">
        <v>27551877</v>
      </c>
      <c r="K34" s="81">
        <v>105801</v>
      </c>
      <c r="L34" s="81">
        <f t="shared" si="2"/>
        <v>27657678</v>
      </c>
      <c r="M34" s="40">
        <f t="shared" si="3"/>
        <v>0.09139462347701295</v>
      </c>
      <c r="N34" s="108">
        <v>44299996</v>
      </c>
      <c r="O34" s="109">
        <v>122338</v>
      </c>
      <c r="P34" s="110">
        <f t="shared" si="4"/>
        <v>44422334</v>
      </c>
      <c r="Q34" s="40">
        <f t="shared" si="5"/>
        <v>0.14679332407804122</v>
      </c>
      <c r="R34" s="108">
        <v>29915332</v>
      </c>
      <c r="S34" s="110">
        <v>1223708</v>
      </c>
      <c r="T34" s="110">
        <f t="shared" si="6"/>
        <v>31139040</v>
      </c>
      <c r="U34" s="40">
        <f t="shared" si="7"/>
        <v>0.09924966406905225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101767205</v>
      </c>
      <c r="AA34" s="81">
        <f t="shared" si="11"/>
        <v>1451847</v>
      </c>
      <c r="AB34" s="81">
        <f t="shared" si="12"/>
        <v>103219052</v>
      </c>
      <c r="AC34" s="40">
        <f t="shared" si="13"/>
        <v>0.32899075361751795</v>
      </c>
      <c r="AD34" s="80">
        <v>37142107</v>
      </c>
      <c r="AE34" s="81">
        <v>108410</v>
      </c>
      <c r="AF34" s="81">
        <f t="shared" si="14"/>
        <v>37250517</v>
      </c>
      <c r="AG34" s="40">
        <f t="shared" si="15"/>
        <v>0.3260411512704122</v>
      </c>
      <c r="AH34" s="40">
        <f t="shared" si="16"/>
        <v>-0.16406421956506</v>
      </c>
      <c r="AI34" s="12">
        <v>361879544</v>
      </c>
      <c r="AJ34" s="12">
        <v>369895409</v>
      </c>
      <c r="AK34" s="12">
        <v>120601125</v>
      </c>
      <c r="AL34" s="12"/>
    </row>
    <row r="35" spans="1:38" s="59" customFormat="1" ht="12.75">
      <c r="A35" s="64"/>
      <c r="B35" s="65" t="s">
        <v>594</v>
      </c>
      <c r="C35" s="32"/>
      <c r="D35" s="84">
        <f>SUM(D30:D34)</f>
        <v>3504039661</v>
      </c>
      <c r="E35" s="85">
        <f>SUM(E30:E34)</f>
        <v>371088699</v>
      </c>
      <c r="F35" s="93">
        <f t="shared" si="0"/>
        <v>3875128360</v>
      </c>
      <c r="G35" s="84">
        <f>SUM(G30:G34)</f>
        <v>3566191949</v>
      </c>
      <c r="H35" s="85">
        <f>SUM(H30:H34)</f>
        <v>472422623</v>
      </c>
      <c r="I35" s="86">
        <f t="shared" si="1"/>
        <v>4038614572</v>
      </c>
      <c r="J35" s="84">
        <f>SUM(J30:J34)</f>
        <v>594001532</v>
      </c>
      <c r="K35" s="85">
        <f>SUM(K30:K34)</f>
        <v>25435788</v>
      </c>
      <c r="L35" s="85">
        <f t="shared" si="2"/>
        <v>619437320</v>
      </c>
      <c r="M35" s="44">
        <f t="shared" si="3"/>
        <v>0.15984949721768701</v>
      </c>
      <c r="N35" s="114">
        <f>SUM(N30:N34)</f>
        <v>713332888</v>
      </c>
      <c r="O35" s="115">
        <f>SUM(O30:O34)</f>
        <v>59597687</v>
      </c>
      <c r="P35" s="116">
        <f t="shared" si="4"/>
        <v>772930575</v>
      </c>
      <c r="Q35" s="44">
        <f t="shared" si="5"/>
        <v>0.19945934771564575</v>
      </c>
      <c r="R35" s="114">
        <f>SUM(R30:R34)</f>
        <v>881956558</v>
      </c>
      <c r="S35" s="116">
        <f>SUM(S30:S34)</f>
        <v>43452605</v>
      </c>
      <c r="T35" s="116">
        <f t="shared" si="6"/>
        <v>925409163</v>
      </c>
      <c r="U35" s="44">
        <f t="shared" si="7"/>
        <v>0.2291402525549051</v>
      </c>
      <c r="V35" s="114">
        <f>SUM(V30:V34)</f>
        <v>0</v>
      </c>
      <c r="W35" s="116">
        <f>SUM(W30:W34)</f>
        <v>0</v>
      </c>
      <c r="X35" s="116">
        <f t="shared" si="8"/>
        <v>0</v>
      </c>
      <c r="Y35" s="44">
        <f t="shared" si="9"/>
        <v>0</v>
      </c>
      <c r="Z35" s="84">
        <f t="shared" si="10"/>
        <v>2189290978</v>
      </c>
      <c r="AA35" s="85">
        <f t="shared" si="11"/>
        <v>128486080</v>
      </c>
      <c r="AB35" s="85">
        <f t="shared" si="12"/>
        <v>2317777058</v>
      </c>
      <c r="AC35" s="44">
        <f t="shared" si="13"/>
        <v>0.5739040001661243</v>
      </c>
      <c r="AD35" s="84">
        <f>SUM(AD30:AD34)</f>
        <v>791782518</v>
      </c>
      <c r="AE35" s="85">
        <f>SUM(AE30:AE34)</f>
        <v>27266421</v>
      </c>
      <c r="AF35" s="85">
        <f t="shared" si="14"/>
        <v>819048939</v>
      </c>
      <c r="AG35" s="44">
        <f t="shared" si="15"/>
        <v>0.5900269328429512</v>
      </c>
      <c r="AH35" s="44">
        <f t="shared" si="16"/>
        <v>0.12985820374770052</v>
      </c>
      <c r="AI35" s="66">
        <f>SUM(AI30:AI34)</f>
        <v>3809943143</v>
      </c>
      <c r="AJ35" s="66">
        <f>SUM(AJ30:AJ34)</f>
        <v>3836877161</v>
      </c>
      <c r="AK35" s="66">
        <f>SUM(AK30:AK34)</f>
        <v>2263860863</v>
      </c>
      <c r="AL35" s="66"/>
    </row>
    <row r="36" spans="1:38" s="59" customFormat="1" ht="12.75">
      <c r="A36" s="64"/>
      <c r="B36" s="65" t="s">
        <v>595</v>
      </c>
      <c r="C36" s="32"/>
      <c r="D36" s="84">
        <f>SUM(D9:D14,D16:D21,D23:D28,D30:D34)</f>
        <v>11511051190</v>
      </c>
      <c r="E36" s="85">
        <f>SUM(E9:E14,E16:E21,E23:E28,E30:E34)</f>
        <v>3368513360</v>
      </c>
      <c r="F36" s="86">
        <f t="shared" si="0"/>
        <v>14879564550</v>
      </c>
      <c r="G36" s="84">
        <f>SUM(G9:G14,G16:G21,G23:G28,G30:G34)</f>
        <v>11616817038</v>
      </c>
      <c r="H36" s="85">
        <f>SUM(H9:H14,H16:H21,H23:H28,H30:H34)</f>
        <v>3492294520</v>
      </c>
      <c r="I36" s="93">
        <f t="shared" si="1"/>
        <v>15109111558</v>
      </c>
      <c r="J36" s="84">
        <f>SUM(J9:J14,J16:J21,J23:J28,J30:J34)</f>
        <v>2385032012</v>
      </c>
      <c r="K36" s="95">
        <f>SUM(K9:K14,K16:K21,K23:K28,K30:K34)</f>
        <v>480141236</v>
      </c>
      <c r="L36" s="85">
        <f t="shared" si="2"/>
        <v>2865173248</v>
      </c>
      <c r="M36" s="44">
        <f t="shared" si="3"/>
        <v>0.19255760061876273</v>
      </c>
      <c r="N36" s="114">
        <f>SUM(N9:N14,N16:N21,N23:N28,N30:N34)</f>
        <v>2702330932</v>
      </c>
      <c r="O36" s="115">
        <f>SUM(O9:O14,O16:O21,O23:O28,O30:O34)</f>
        <v>691121266</v>
      </c>
      <c r="P36" s="116">
        <f t="shared" si="4"/>
        <v>3393452198</v>
      </c>
      <c r="Q36" s="44">
        <f t="shared" si="5"/>
        <v>0.22806125720930456</v>
      </c>
      <c r="R36" s="114">
        <f>SUM(R9:R14,R16:R21,R23:R28,R30:R34)</f>
        <v>3122004449</v>
      </c>
      <c r="S36" s="116">
        <f>SUM(S9:S14,S16:S21,S23:S28,S30:S34)</f>
        <v>409909510</v>
      </c>
      <c r="T36" s="116">
        <f t="shared" si="6"/>
        <v>3531913959</v>
      </c>
      <c r="U36" s="44">
        <f t="shared" si="7"/>
        <v>0.233760532208786</v>
      </c>
      <c r="V36" s="114">
        <f>SUM(V9:V14,V16:V21,V23:V28,V30:V34)</f>
        <v>0</v>
      </c>
      <c r="W36" s="116">
        <f>SUM(W9:W14,W16:W21,W23:W28,W30:W34)</f>
        <v>0</v>
      </c>
      <c r="X36" s="116">
        <f t="shared" si="8"/>
        <v>0</v>
      </c>
      <c r="Y36" s="44">
        <f t="shared" si="9"/>
        <v>0</v>
      </c>
      <c r="Z36" s="84">
        <f t="shared" si="10"/>
        <v>8209367393</v>
      </c>
      <c r="AA36" s="85">
        <f t="shared" si="11"/>
        <v>1581172012</v>
      </c>
      <c r="AB36" s="85">
        <f t="shared" si="12"/>
        <v>9790539405</v>
      </c>
      <c r="AC36" s="44">
        <f t="shared" si="13"/>
        <v>0.6479890870761417</v>
      </c>
      <c r="AD36" s="84">
        <f>SUM(AD9:AD14,AD16:AD21,AD23:AD28,AD30:AD34)</f>
        <v>2328101705</v>
      </c>
      <c r="AE36" s="85">
        <f>SUM(AE9:AE14,AE16:AE21,AE23:AE28,AE30:AE34)</f>
        <v>455023167</v>
      </c>
      <c r="AF36" s="85">
        <f t="shared" si="14"/>
        <v>2783124872</v>
      </c>
      <c r="AG36" s="44">
        <f t="shared" si="15"/>
        <v>0.5828112627876655</v>
      </c>
      <c r="AH36" s="44">
        <f t="shared" si="16"/>
        <v>0.26904616984070406</v>
      </c>
      <c r="AI36" s="66">
        <f>SUM(AI9:AI14,AI16:AI21,AI23:AI28,AI30:AI34)</f>
        <v>13715967900</v>
      </c>
      <c r="AJ36" s="66">
        <f>SUM(AJ9:AJ14,AJ16:AJ21,AJ23:AJ28,AJ30:AJ34)</f>
        <v>14013684346</v>
      </c>
      <c r="AK36" s="66">
        <f>SUM(AK9:AK14,AK16:AK21,AK23:AK28,AK30:AK34)</f>
        <v>8167333070</v>
      </c>
      <c r="AL36" s="66"/>
    </row>
    <row r="37" spans="1:38" s="13" customFormat="1" ht="12.75">
      <c r="A37" s="67"/>
      <c r="B37" s="68"/>
      <c r="C37" s="69"/>
      <c r="D37" s="96"/>
      <c r="E37" s="96"/>
      <c r="F37" s="97"/>
      <c r="G37" s="98"/>
      <c r="H37" s="96"/>
      <c r="I37" s="99"/>
      <c r="J37" s="98"/>
      <c r="K37" s="100"/>
      <c r="L37" s="96"/>
      <c r="M37" s="73"/>
      <c r="N37" s="98"/>
      <c r="O37" s="100"/>
      <c r="P37" s="96"/>
      <c r="Q37" s="73"/>
      <c r="R37" s="98"/>
      <c r="S37" s="100"/>
      <c r="T37" s="96"/>
      <c r="U37" s="73"/>
      <c r="V37" s="98"/>
      <c r="W37" s="100"/>
      <c r="X37" s="96"/>
      <c r="Y37" s="73"/>
      <c r="Z37" s="98"/>
      <c r="AA37" s="100"/>
      <c r="AB37" s="96"/>
      <c r="AC37" s="73"/>
      <c r="AD37" s="98"/>
      <c r="AE37" s="96"/>
      <c r="AF37" s="96"/>
      <c r="AG37" s="73"/>
      <c r="AH37" s="73"/>
      <c r="AI37" s="12"/>
      <c r="AJ37" s="12"/>
      <c r="AK37" s="12"/>
      <c r="AL37" s="12"/>
    </row>
    <row r="38" spans="1:38" s="13" customFormat="1" ht="12.75">
      <c r="A38" s="12"/>
      <c r="B38" s="60"/>
      <c r="C38" s="12"/>
      <c r="D38" s="91"/>
      <c r="E38" s="91"/>
      <c r="F38" s="91"/>
      <c r="G38" s="91"/>
      <c r="H38" s="91"/>
      <c r="I38" s="91"/>
      <c r="J38" s="91"/>
      <c r="K38" s="91"/>
      <c r="L38" s="91"/>
      <c r="M38" s="12"/>
      <c r="N38" s="91"/>
      <c r="O38" s="91"/>
      <c r="P38" s="91"/>
      <c r="Q38" s="12"/>
      <c r="R38" s="91"/>
      <c r="S38" s="91"/>
      <c r="T38" s="91"/>
      <c r="U38" s="12"/>
      <c r="V38" s="91"/>
      <c r="W38" s="91"/>
      <c r="X38" s="91"/>
      <c r="Y38" s="12"/>
      <c r="Z38" s="91"/>
      <c r="AA38" s="91"/>
      <c r="AB38" s="91"/>
      <c r="AC38" s="12"/>
      <c r="AD38" s="91"/>
      <c r="AE38" s="91"/>
      <c r="AF38" s="91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42</v>
      </c>
      <c r="C9" s="39" t="s">
        <v>43</v>
      </c>
      <c r="D9" s="80">
        <v>36082717308</v>
      </c>
      <c r="E9" s="81">
        <v>5450592474</v>
      </c>
      <c r="F9" s="82">
        <f>$D9+$E9</f>
        <v>41533309782</v>
      </c>
      <c r="G9" s="80">
        <v>35973293601</v>
      </c>
      <c r="H9" s="81">
        <v>5606388002</v>
      </c>
      <c r="I9" s="83">
        <f>$G9+$H9</f>
        <v>41579681603</v>
      </c>
      <c r="J9" s="80">
        <v>8111309680</v>
      </c>
      <c r="K9" s="81">
        <v>506160389</v>
      </c>
      <c r="L9" s="81">
        <f>$J9+$K9</f>
        <v>8617470069</v>
      </c>
      <c r="M9" s="40">
        <f>IF($F9=0,0,$L9/$F9)</f>
        <v>0.2074833456382689</v>
      </c>
      <c r="N9" s="108">
        <v>9197165648</v>
      </c>
      <c r="O9" s="109">
        <v>1117122175</v>
      </c>
      <c r="P9" s="110">
        <f>$N9+$O9</f>
        <v>10314287823</v>
      </c>
      <c r="Q9" s="40">
        <f>IF($F9=0,0,$P9/$F9)</f>
        <v>0.24833772885275998</v>
      </c>
      <c r="R9" s="108">
        <v>8086871254</v>
      </c>
      <c r="S9" s="110">
        <v>726769620</v>
      </c>
      <c r="T9" s="110">
        <f>$R9+$S9</f>
        <v>8813640874</v>
      </c>
      <c r="U9" s="40">
        <f>IF($I9=0,0,$T9/$I9)</f>
        <v>0.2119698981380389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25395346582</v>
      </c>
      <c r="AA9" s="81">
        <f>$K9+$O9+$S9</f>
        <v>2350052184</v>
      </c>
      <c r="AB9" s="81">
        <f>$Z9+$AA9</f>
        <v>27745398766</v>
      </c>
      <c r="AC9" s="40">
        <f>IF($I9=0,0,$AB9/$I9)</f>
        <v>0.6672826172867604</v>
      </c>
      <c r="AD9" s="80">
        <v>7719637213</v>
      </c>
      <c r="AE9" s="81">
        <v>942191733</v>
      </c>
      <c r="AF9" s="81">
        <f>$AD9+$AE9</f>
        <v>8661828946</v>
      </c>
      <c r="AG9" s="40">
        <f>IF($AJ9=0,0,$AK9/$AJ9)</f>
        <v>0.6484503675501513</v>
      </c>
      <c r="AH9" s="40">
        <f>IF($AF9=0,0,(($T9/$AF9)-1))</f>
        <v>0.017526544214441664</v>
      </c>
      <c r="AI9" s="12">
        <v>39644278980</v>
      </c>
      <c r="AJ9" s="12">
        <v>40055177088</v>
      </c>
      <c r="AK9" s="12">
        <v>25973794305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36082717308</v>
      </c>
      <c r="E10" s="85">
        <f>E9</f>
        <v>5450592474</v>
      </c>
      <c r="F10" s="86">
        <f aca="true" t="shared" si="0" ref="F10:F45">$D10+$E10</f>
        <v>41533309782</v>
      </c>
      <c r="G10" s="84">
        <f>G9</f>
        <v>35973293601</v>
      </c>
      <c r="H10" s="85">
        <f>H9</f>
        <v>5606388002</v>
      </c>
      <c r="I10" s="86">
        <f aca="true" t="shared" si="1" ref="I10:I45">$G10+$H10</f>
        <v>41579681603</v>
      </c>
      <c r="J10" s="84">
        <f>J9</f>
        <v>8111309680</v>
      </c>
      <c r="K10" s="85">
        <f>K9</f>
        <v>506160389</v>
      </c>
      <c r="L10" s="85">
        <f aca="true" t="shared" si="2" ref="L10:L45">$J10+$K10</f>
        <v>8617470069</v>
      </c>
      <c r="M10" s="44">
        <f aca="true" t="shared" si="3" ref="M10:M45">IF($F10=0,0,$L10/$F10)</f>
        <v>0.2074833456382689</v>
      </c>
      <c r="N10" s="114">
        <f>N9</f>
        <v>9197165648</v>
      </c>
      <c r="O10" s="115">
        <f>O9</f>
        <v>1117122175</v>
      </c>
      <c r="P10" s="116">
        <f aca="true" t="shared" si="4" ref="P10:P45">$N10+$O10</f>
        <v>10314287823</v>
      </c>
      <c r="Q10" s="44">
        <f aca="true" t="shared" si="5" ref="Q10:Q45">IF($F10=0,0,$P10/$F10)</f>
        <v>0.24833772885275998</v>
      </c>
      <c r="R10" s="114">
        <f>R9</f>
        <v>8086871254</v>
      </c>
      <c r="S10" s="116">
        <f>S9</f>
        <v>726769620</v>
      </c>
      <c r="T10" s="116">
        <f aca="true" t="shared" si="6" ref="T10:T45">$R10+$S10</f>
        <v>8813640874</v>
      </c>
      <c r="U10" s="44">
        <f aca="true" t="shared" si="7" ref="U10:U45">IF($I10=0,0,$T10/$I10)</f>
        <v>0.2119698981380389</v>
      </c>
      <c r="V10" s="114">
        <f>V9</f>
        <v>0</v>
      </c>
      <c r="W10" s="116">
        <f>W9</f>
        <v>0</v>
      </c>
      <c r="X10" s="116">
        <f aca="true" t="shared" si="8" ref="X10:X45">$V10+$W10</f>
        <v>0</v>
      </c>
      <c r="Y10" s="44">
        <f aca="true" t="shared" si="9" ref="Y10:Y45">IF($I10=0,0,$X10/$I10)</f>
        <v>0</v>
      </c>
      <c r="Z10" s="84">
        <f aca="true" t="shared" si="10" ref="Z10:Z45">$J10+$N10+$R10</f>
        <v>25395346582</v>
      </c>
      <c r="AA10" s="85">
        <f aca="true" t="shared" si="11" ref="AA10:AA45">$K10+$O10+$S10</f>
        <v>2350052184</v>
      </c>
      <c r="AB10" s="85">
        <f aca="true" t="shared" si="12" ref="AB10:AB45">$Z10+$AA10</f>
        <v>27745398766</v>
      </c>
      <c r="AC10" s="44">
        <f aca="true" t="shared" si="13" ref="AC10:AC45">IF($I10=0,0,$AB10/$I10)</f>
        <v>0.6672826172867604</v>
      </c>
      <c r="AD10" s="84">
        <f>AD9</f>
        <v>7719637213</v>
      </c>
      <c r="AE10" s="85">
        <f>AE9</f>
        <v>942191733</v>
      </c>
      <c r="AF10" s="85">
        <f aca="true" t="shared" si="14" ref="AF10:AF45">$AD10+$AE10</f>
        <v>8661828946</v>
      </c>
      <c r="AG10" s="44">
        <f aca="true" t="shared" si="15" ref="AG10:AG45">IF($AJ10=0,0,$AK10/$AJ10)</f>
        <v>0.6484503675501513</v>
      </c>
      <c r="AH10" s="44">
        <f aca="true" t="shared" si="16" ref="AH10:AH45">IF($AF10=0,0,(($T10/$AF10)-1))</f>
        <v>0.017526544214441664</v>
      </c>
      <c r="AI10" s="66">
        <f>AI9</f>
        <v>39644278980</v>
      </c>
      <c r="AJ10" s="66">
        <f>AJ9</f>
        <v>40055177088</v>
      </c>
      <c r="AK10" s="66">
        <f>AK9</f>
        <v>25973794305</v>
      </c>
      <c r="AL10" s="66"/>
    </row>
    <row r="11" spans="1:38" s="13" customFormat="1" ht="12.75">
      <c r="A11" s="29" t="s">
        <v>97</v>
      </c>
      <c r="B11" s="63" t="s">
        <v>596</v>
      </c>
      <c r="C11" s="39" t="s">
        <v>597</v>
      </c>
      <c r="D11" s="80">
        <v>212653313</v>
      </c>
      <c r="E11" s="81">
        <v>59253000</v>
      </c>
      <c r="F11" s="82">
        <f t="shared" si="0"/>
        <v>271906313</v>
      </c>
      <c r="G11" s="80">
        <v>208795299</v>
      </c>
      <c r="H11" s="81">
        <v>43123790</v>
      </c>
      <c r="I11" s="83">
        <f t="shared" si="1"/>
        <v>251919089</v>
      </c>
      <c r="J11" s="80">
        <v>43477190</v>
      </c>
      <c r="K11" s="81">
        <v>5312678</v>
      </c>
      <c r="L11" s="81">
        <f t="shared" si="2"/>
        <v>48789868</v>
      </c>
      <c r="M11" s="40">
        <f t="shared" si="3"/>
        <v>0.17943631930311232</v>
      </c>
      <c r="N11" s="108">
        <v>43372571</v>
      </c>
      <c r="O11" s="109">
        <v>8413163</v>
      </c>
      <c r="P11" s="110">
        <f t="shared" si="4"/>
        <v>51785734</v>
      </c>
      <c r="Q11" s="40">
        <f t="shared" si="5"/>
        <v>0.1904543275536232</v>
      </c>
      <c r="R11" s="108">
        <v>43920341</v>
      </c>
      <c r="S11" s="110">
        <v>6726870</v>
      </c>
      <c r="T11" s="110">
        <f t="shared" si="6"/>
        <v>50647211</v>
      </c>
      <c r="U11" s="40">
        <f t="shared" si="7"/>
        <v>0.20104554681046818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130770102</v>
      </c>
      <c r="AA11" s="81">
        <f t="shared" si="11"/>
        <v>20452711</v>
      </c>
      <c r="AB11" s="81">
        <f t="shared" si="12"/>
        <v>151222813</v>
      </c>
      <c r="AC11" s="40">
        <f t="shared" si="13"/>
        <v>0.600283263964963</v>
      </c>
      <c r="AD11" s="80">
        <v>40111218</v>
      </c>
      <c r="AE11" s="81">
        <v>19442698</v>
      </c>
      <c r="AF11" s="81">
        <f t="shared" si="14"/>
        <v>59553916</v>
      </c>
      <c r="AG11" s="40">
        <f t="shared" si="15"/>
        <v>0.6531680533271222</v>
      </c>
      <c r="AH11" s="40">
        <f t="shared" si="16"/>
        <v>-0.1495569997445676</v>
      </c>
      <c r="AI11" s="12">
        <v>278213601</v>
      </c>
      <c r="AJ11" s="12">
        <v>248142698</v>
      </c>
      <c r="AK11" s="12">
        <v>162078883</v>
      </c>
      <c r="AL11" s="12"/>
    </row>
    <row r="12" spans="1:38" s="13" customFormat="1" ht="12.75">
      <c r="A12" s="29" t="s">
        <v>97</v>
      </c>
      <c r="B12" s="63" t="s">
        <v>598</v>
      </c>
      <c r="C12" s="39" t="s">
        <v>599</v>
      </c>
      <c r="D12" s="80">
        <v>173097000</v>
      </c>
      <c r="E12" s="81">
        <v>75008100</v>
      </c>
      <c r="F12" s="82">
        <f t="shared" si="0"/>
        <v>248105100</v>
      </c>
      <c r="G12" s="80">
        <v>176483000</v>
      </c>
      <c r="H12" s="81">
        <v>60204000</v>
      </c>
      <c r="I12" s="83">
        <f t="shared" si="1"/>
        <v>236687000</v>
      </c>
      <c r="J12" s="80">
        <v>41142503</v>
      </c>
      <c r="K12" s="81">
        <v>7686080</v>
      </c>
      <c r="L12" s="81">
        <f t="shared" si="2"/>
        <v>48828583</v>
      </c>
      <c r="M12" s="40">
        <f t="shared" si="3"/>
        <v>0.1968060430841607</v>
      </c>
      <c r="N12" s="108">
        <v>43923696</v>
      </c>
      <c r="O12" s="109">
        <v>5812223</v>
      </c>
      <c r="P12" s="110">
        <f t="shared" si="4"/>
        <v>49735919</v>
      </c>
      <c r="Q12" s="40">
        <f t="shared" si="5"/>
        <v>0.20046310615944612</v>
      </c>
      <c r="R12" s="108">
        <v>42618384</v>
      </c>
      <c r="S12" s="110">
        <v>11692867</v>
      </c>
      <c r="T12" s="110">
        <f t="shared" si="6"/>
        <v>54311251</v>
      </c>
      <c r="U12" s="40">
        <f t="shared" si="7"/>
        <v>0.22946444460405516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127684583</v>
      </c>
      <c r="AA12" s="81">
        <f t="shared" si="11"/>
        <v>25191170</v>
      </c>
      <c r="AB12" s="81">
        <f t="shared" si="12"/>
        <v>152875753</v>
      </c>
      <c r="AC12" s="40">
        <f t="shared" si="13"/>
        <v>0.6458983932366374</v>
      </c>
      <c r="AD12" s="80">
        <v>43835541</v>
      </c>
      <c r="AE12" s="81">
        <v>11550667</v>
      </c>
      <c r="AF12" s="81">
        <f t="shared" si="14"/>
        <v>55386208</v>
      </c>
      <c r="AG12" s="40">
        <f t="shared" si="15"/>
        <v>0.5647987372622925</v>
      </c>
      <c r="AH12" s="40">
        <f t="shared" si="16"/>
        <v>-0.0194083877343616</v>
      </c>
      <c r="AI12" s="12">
        <v>137852000</v>
      </c>
      <c r="AJ12" s="12">
        <v>251517000</v>
      </c>
      <c r="AK12" s="12">
        <v>142056484</v>
      </c>
      <c r="AL12" s="12"/>
    </row>
    <row r="13" spans="1:38" s="13" customFormat="1" ht="12.75">
      <c r="A13" s="29" t="s">
        <v>97</v>
      </c>
      <c r="B13" s="63" t="s">
        <v>600</v>
      </c>
      <c r="C13" s="39" t="s">
        <v>601</v>
      </c>
      <c r="D13" s="80">
        <v>209828570</v>
      </c>
      <c r="E13" s="81">
        <v>23219182</v>
      </c>
      <c r="F13" s="82">
        <f t="shared" si="0"/>
        <v>233047752</v>
      </c>
      <c r="G13" s="80">
        <v>211775999</v>
      </c>
      <c r="H13" s="81">
        <v>23942000</v>
      </c>
      <c r="I13" s="83">
        <f t="shared" si="1"/>
        <v>235717999</v>
      </c>
      <c r="J13" s="80">
        <v>48240130</v>
      </c>
      <c r="K13" s="81">
        <v>3644048</v>
      </c>
      <c r="L13" s="81">
        <f t="shared" si="2"/>
        <v>51884178</v>
      </c>
      <c r="M13" s="40">
        <f t="shared" si="3"/>
        <v>0.22263324814220906</v>
      </c>
      <c r="N13" s="108">
        <v>53478776</v>
      </c>
      <c r="O13" s="109">
        <v>6735353</v>
      </c>
      <c r="P13" s="110">
        <f t="shared" si="4"/>
        <v>60214129</v>
      </c>
      <c r="Q13" s="40">
        <f t="shared" si="5"/>
        <v>0.2583767853722957</v>
      </c>
      <c r="R13" s="108">
        <v>51650051</v>
      </c>
      <c r="S13" s="110">
        <v>7852295</v>
      </c>
      <c r="T13" s="110">
        <f t="shared" si="6"/>
        <v>59502346</v>
      </c>
      <c r="U13" s="40">
        <f t="shared" si="7"/>
        <v>0.25243021853413916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153368957</v>
      </c>
      <c r="AA13" s="81">
        <f t="shared" si="11"/>
        <v>18231696</v>
      </c>
      <c r="AB13" s="81">
        <f t="shared" si="12"/>
        <v>171600653</v>
      </c>
      <c r="AC13" s="40">
        <f t="shared" si="13"/>
        <v>0.7279913020133859</v>
      </c>
      <c r="AD13" s="80">
        <v>43870296</v>
      </c>
      <c r="AE13" s="81">
        <v>1267224</v>
      </c>
      <c r="AF13" s="81">
        <f t="shared" si="14"/>
        <v>45137520</v>
      </c>
      <c r="AG13" s="40">
        <f t="shared" si="15"/>
        <v>0.6453997356346134</v>
      </c>
      <c r="AH13" s="40">
        <f t="shared" si="16"/>
        <v>0.31824579640175177</v>
      </c>
      <c r="AI13" s="12">
        <v>216590313</v>
      </c>
      <c r="AJ13" s="12">
        <v>213117915</v>
      </c>
      <c r="AK13" s="12">
        <v>137546246</v>
      </c>
      <c r="AL13" s="12"/>
    </row>
    <row r="14" spans="1:38" s="13" customFormat="1" ht="12.75">
      <c r="A14" s="29" t="s">
        <v>97</v>
      </c>
      <c r="B14" s="63" t="s">
        <v>602</v>
      </c>
      <c r="C14" s="39" t="s">
        <v>603</v>
      </c>
      <c r="D14" s="80">
        <v>757586465</v>
      </c>
      <c r="E14" s="81">
        <v>188900477</v>
      </c>
      <c r="F14" s="82">
        <f t="shared" si="0"/>
        <v>946486942</v>
      </c>
      <c r="G14" s="80">
        <v>752148513</v>
      </c>
      <c r="H14" s="81">
        <v>208661530</v>
      </c>
      <c r="I14" s="83">
        <f t="shared" si="1"/>
        <v>960810043</v>
      </c>
      <c r="J14" s="80">
        <v>160434095</v>
      </c>
      <c r="K14" s="81">
        <v>17564777</v>
      </c>
      <c r="L14" s="81">
        <f t="shared" si="2"/>
        <v>177998872</v>
      </c>
      <c r="M14" s="40">
        <f t="shared" si="3"/>
        <v>0.18806268116480787</v>
      </c>
      <c r="N14" s="108">
        <v>181949114</v>
      </c>
      <c r="O14" s="109">
        <v>44294984</v>
      </c>
      <c r="P14" s="110">
        <f t="shared" si="4"/>
        <v>226244098</v>
      </c>
      <c r="Q14" s="40">
        <f t="shared" si="5"/>
        <v>0.23903562527965652</v>
      </c>
      <c r="R14" s="108">
        <v>161123832</v>
      </c>
      <c r="S14" s="110">
        <v>36163764</v>
      </c>
      <c r="T14" s="110">
        <f t="shared" si="6"/>
        <v>197287596</v>
      </c>
      <c r="U14" s="40">
        <f t="shared" si="7"/>
        <v>0.20533465218993344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503507041</v>
      </c>
      <c r="AA14" s="81">
        <f t="shared" si="11"/>
        <v>98023525</v>
      </c>
      <c r="AB14" s="81">
        <f t="shared" si="12"/>
        <v>601530566</v>
      </c>
      <c r="AC14" s="40">
        <f t="shared" si="13"/>
        <v>0.6260660682956662</v>
      </c>
      <c r="AD14" s="80">
        <v>178356525</v>
      </c>
      <c r="AE14" s="81">
        <v>11370931</v>
      </c>
      <c r="AF14" s="81">
        <f t="shared" si="14"/>
        <v>189727456</v>
      </c>
      <c r="AG14" s="40">
        <f t="shared" si="15"/>
        <v>0.6054631573678148</v>
      </c>
      <c r="AH14" s="40">
        <f t="shared" si="16"/>
        <v>0.03984736927058141</v>
      </c>
      <c r="AI14" s="12">
        <v>909277990</v>
      </c>
      <c r="AJ14" s="12">
        <v>920000187</v>
      </c>
      <c r="AK14" s="12">
        <v>557026218</v>
      </c>
      <c r="AL14" s="12"/>
    </row>
    <row r="15" spans="1:38" s="13" customFormat="1" ht="12.75">
      <c r="A15" s="29" t="s">
        <v>97</v>
      </c>
      <c r="B15" s="63" t="s">
        <v>604</v>
      </c>
      <c r="C15" s="39" t="s">
        <v>605</v>
      </c>
      <c r="D15" s="80">
        <v>470108184</v>
      </c>
      <c r="E15" s="81">
        <v>83479509</v>
      </c>
      <c r="F15" s="82">
        <f t="shared" si="0"/>
        <v>553587693</v>
      </c>
      <c r="G15" s="80">
        <v>484410607</v>
      </c>
      <c r="H15" s="81">
        <v>91530588</v>
      </c>
      <c r="I15" s="83">
        <f t="shared" si="1"/>
        <v>575941195</v>
      </c>
      <c r="J15" s="80">
        <v>92035353</v>
      </c>
      <c r="K15" s="81">
        <v>7255570</v>
      </c>
      <c r="L15" s="81">
        <f t="shared" si="2"/>
        <v>99290923</v>
      </c>
      <c r="M15" s="40">
        <f t="shared" si="3"/>
        <v>0.17935897827121675</v>
      </c>
      <c r="N15" s="108">
        <v>109651244</v>
      </c>
      <c r="O15" s="109">
        <v>23873963</v>
      </c>
      <c r="P15" s="110">
        <f t="shared" si="4"/>
        <v>133525207</v>
      </c>
      <c r="Q15" s="40">
        <f t="shared" si="5"/>
        <v>0.24119973888220092</v>
      </c>
      <c r="R15" s="108">
        <v>102469018</v>
      </c>
      <c r="S15" s="110">
        <v>15254891</v>
      </c>
      <c r="T15" s="110">
        <f t="shared" si="6"/>
        <v>117723909</v>
      </c>
      <c r="U15" s="40">
        <f t="shared" si="7"/>
        <v>0.20440265433695884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304155615</v>
      </c>
      <c r="AA15" s="81">
        <f t="shared" si="11"/>
        <v>46384424</v>
      </c>
      <c r="AB15" s="81">
        <f t="shared" si="12"/>
        <v>350540039</v>
      </c>
      <c r="AC15" s="40">
        <f t="shared" si="13"/>
        <v>0.6086385937369874</v>
      </c>
      <c r="AD15" s="80">
        <v>83150657</v>
      </c>
      <c r="AE15" s="81">
        <v>9075665</v>
      </c>
      <c r="AF15" s="81">
        <f t="shared" si="14"/>
        <v>92226322</v>
      </c>
      <c r="AG15" s="40">
        <f t="shared" si="15"/>
        <v>0.6380023150420543</v>
      </c>
      <c r="AH15" s="40">
        <f t="shared" si="16"/>
        <v>0.27646756855380183</v>
      </c>
      <c r="AI15" s="12">
        <v>517328199</v>
      </c>
      <c r="AJ15" s="12">
        <v>516637699</v>
      </c>
      <c r="AK15" s="12">
        <v>329616048</v>
      </c>
      <c r="AL15" s="12"/>
    </row>
    <row r="16" spans="1:38" s="13" customFormat="1" ht="12.75">
      <c r="A16" s="29" t="s">
        <v>116</v>
      </c>
      <c r="B16" s="63" t="s">
        <v>606</v>
      </c>
      <c r="C16" s="39" t="s">
        <v>607</v>
      </c>
      <c r="D16" s="80">
        <v>269805560</v>
      </c>
      <c r="E16" s="81">
        <v>16300000</v>
      </c>
      <c r="F16" s="82">
        <f t="shared" si="0"/>
        <v>286105560</v>
      </c>
      <c r="G16" s="80">
        <v>261220560</v>
      </c>
      <c r="H16" s="81">
        <v>16300000</v>
      </c>
      <c r="I16" s="83">
        <f t="shared" si="1"/>
        <v>277520560</v>
      </c>
      <c r="J16" s="80">
        <v>57583818</v>
      </c>
      <c r="K16" s="81">
        <v>605220</v>
      </c>
      <c r="L16" s="81">
        <f t="shared" si="2"/>
        <v>58189038</v>
      </c>
      <c r="M16" s="40">
        <f t="shared" si="3"/>
        <v>0.20338310796896084</v>
      </c>
      <c r="N16" s="108">
        <v>64432499</v>
      </c>
      <c r="O16" s="109">
        <v>2451974</v>
      </c>
      <c r="P16" s="110">
        <f t="shared" si="4"/>
        <v>66884473</v>
      </c>
      <c r="Q16" s="40">
        <f t="shared" si="5"/>
        <v>0.2337755092910463</v>
      </c>
      <c r="R16" s="108">
        <v>61246449</v>
      </c>
      <c r="S16" s="110">
        <v>7326318</v>
      </c>
      <c r="T16" s="110">
        <f t="shared" si="6"/>
        <v>68572767</v>
      </c>
      <c r="U16" s="40">
        <f t="shared" si="7"/>
        <v>0.24709076329335744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183262766</v>
      </c>
      <c r="AA16" s="81">
        <f t="shared" si="11"/>
        <v>10383512</v>
      </c>
      <c r="AB16" s="81">
        <f t="shared" si="12"/>
        <v>193646278</v>
      </c>
      <c r="AC16" s="40">
        <f t="shared" si="13"/>
        <v>0.697772727181006</v>
      </c>
      <c r="AD16" s="80">
        <v>51045900</v>
      </c>
      <c r="AE16" s="81">
        <v>4941070</v>
      </c>
      <c r="AF16" s="81">
        <f t="shared" si="14"/>
        <v>55986970</v>
      </c>
      <c r="AG16" s="40">
        <f t="shared" si="15"/>
        <v>0.6319502775895701</v>
      </c>
      <c r="AH16" s="40">
        <f t="shared" si="16"/>
        <v>0.22479868083591592</v>
      </c>
      <c r="AI16" s="12">
        <v>294236430</v>
      </c>
      <c r="AJ16" s="12">
        <v>296702430</v>
      </c>
      <c r="AK16" s="12">
        <v>187501183</v>
      </c>
      <c r="AL16" s="12"/>
    </row>
    <row r="17" spans="1:38" s="59" customFormat="1" ht="12.75">
      <c r="A17" s="64"/>
      <c r="B17" s="65" t="s">
        <v>608</v>
      </c>
      <c r="C17" s="32"/>
      <c r="D17" s="84">
        <f>SUM(D11:D16)</f>
        <v>2093079092</v>
      </c>
      <c r="E17" s="85">
        <f>SUM(E11:E16)</f>
        <v>446160268</v>
      </c>
      <c r="F17" s="93">
        <f t="shared" si="0"/>
        <v>2539239360</v>
      </c>
      <c r="G17" s="84">
        <f>SUM(G11:G16)</f>
        <v>2094833978</v>
      </c>
      <c r="H17" s="85">
        <f>SUM(H11:H16)</f>
        <v>443761908</v>
      </c>
      <c r="I17" s="86">
        <f t="shared" si="1"/>
        <v>2538595886</v>
      </c>
      <c r="J17" s="84">
        <f>SUM(J11:J16)</f>
        <v>442913089</v>
      </c>
      <c r="K17" s="85">
        <f>SUM(K11:K16)</f>
        <v>42068373</v>
      </c>
      <c r="L17" s="85">
        <f t="shared" si="2"/>
        <v>484981462</v>
      </c>
      <c r="M17" s="44">
        <f t="shared" si="3"/>
        <v>0.19099477963353562</v>
      </c>
      <c r="N17" s="114">
        <f>SUM(N11:N16)</f>
        <v>496807900</v>
      </c>
      <c r="O17" s="115">
        <f>SUM(O11:O16)</f>
        <v>91581660</v>
      </c>
      <c r="P17" s="116">
        <f t="shared" si="4"/>
        <v>588389560</v>
      </c>
      <c r="Q17" s="44">
        <f t="shared" si="5"/>
        <v>0.2317188246483388</v>
      </c>
      <c r="R17" s="114">
        <f>SUM(R11:R16)</f>
        <v>463028075</v>
      </c>
      <c r="S17" s="116">
        <f>SUM(S11:S16)</f>
        <v>85017005</v>
      </c>
      <c r="T17" s="116">
        <f t="shared" si="6"/>
        <v>548045080</v>
      </c>
      <c r="U17" s="44">
        <f t="shared" si="7"/>
        <v>0.21588512099243196</v>
      </c>
      <c r="V17" s="114">
        <f>SUM(V11:V16)</f>
        <v>0</v>
      </c>
      <c r="W17" s="116">
        <f>SUM(W11:W16)</f>
        <v>0</v>
      </c>
      <c r="X17" s="116">
        <f t="shared" si="8"/>
        <v>0</v>
      </c>
      <c r="Y17" s="44">
        <f t="shared" si="9"/>
        <v>0</v>
      </c>
      <c r="Z17" s="84">
        <f t="shared" si="10"/>
        <v>1402749064</v>
      </c>
      <c r="AA17" s="85">
        <f t="shared" si="11"/>
        <v>218667038</v>
      </c>
      <c r="AB17" s="85">
        <f t="shared" si="12"/>
        <v>1621416102</v>
      </c>
      <c r="AC17" s="44">
        <f t="shared" si="13"/>
        <v>0.6387058731726</v>
      </c>
      <c r="AD17" s="84">
        <f>SUM(AD11:AD16)</f>
        <v>440370137</v>
      </c>
      <c r="AE17" s="85">
        <f>SUM(AE11:AE16)</f>
        <v>57648255</v>
      </c>
      <c r="AF17" s="85">
        <f t="shared" si="14"/>
        <v>498018392</v>
      </c>
      <c r="AG17" s="44">
        <f t="shared" si="15"/>
        <v>0.6196860110582183</v>
      </c>
      <c r="AH17" s="44">
        <f t="shared" si="16"/>
        <v>0.10045148694026551</v>
      </c>
      <c r="AI17" s="66">
        <f>SUM(AI11:AI16)</f>
        <v>2353498533</v>
      </c>
      <c r="AJ17" s="66">
        <f>SUM(AJ11:AJ16)</f>
        <v>2446117929</v>
      </c>
      <c r="AK17" s="66">
        <f>SUM(AK11:AK16)</f>
        <v>1515825062</v>
      </c>
      <c r="AL17" s="66"/>
    </row>
    <row r="18" spans="1:38" s="13" customFormat="1" ht="12.75">
      <c r="A18" s="29" t="s">
        <v>97</v>
      </c>
      <c r="B18" s="63" t="s">
        <v>609</v>
      </c>
      <c r="C18" s="39" t="s">
        <v>610</v>
      </c>
      <c r="D18" s="80">
        <v>399527457</v>
      </c>
      <c r="E18" s="81">
        <v>51350396</v>
      </c>
      <c r="F18" s="82">
        <f t="shared" si="0"/>
        <v>450877853</v>
      </c>
      <c r="G18" s="80">
        <v>403311270</v>
      </c>
      <c r="H18" s="81">
        <v>69008407</v>
      </c>
      <c r="I18" s="83">
        <f t="shared" si="1"/>
        <v>472319677</v>
      </c>
      <c r="J18" s="80">
        <v>70739027</v>
      </c>
      <c r="K18" s="81">
        <v>4519604</v>
      </c>
      <c r="L18" s="81">
        <f t="shared" si="2"/>
        <v>75258631</v>
      </c>
      <c r="M18" s="40">
        <f t="shared" si="3"/>
        <v>0.16691578550432815</v>
      </c>
      <c r="N18" s="108">
        <v>82625133</v>
      </c>
      <c r="O18" s="109">
        <v>9307355</v>
      </c>
      <c r="P18" s="110">
        <f t="shared" si="4"/>
        <v>91932488</v>
      </c>
      <c r="Q18" s="40">
        <f t="shared" si="5"/>
        <v>0.20389665934645054</v>
      </c>
      <c r="R18" s="108">
        <v>86657094</v>
      </c>
      <c r="S18" s="110">
        <v>16000201</v>
      </c>
      <c r="T18" s="110">
        <f t="shared" si="6"/>
        <v>102657295</v>
      </c>
      <c r="U18" s="40">
        <f t="shared" si="7"/>
        <v>0.21734706386158034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240021254</v>
      </c>
      <c r="AA18" s="81">
        <f t="shared" si="11"/>
        <v>29827160</v>
      </c>
      <c r="AB18" s="81">
        <f t="shared" si="12"/>
        <v>269848414</v>
      </c>
      <c r="AC18" s="40">
        <f t="shared" si="13"/>
        <v>0.5713257929755909</v>
      </c>
      <c r="AD18" s="80">
        <v>75002024</v>
      </c>
      <c r="AE18" s="81">
        <v>13167683</v>
      </c>
      <c r="AF18" s="81">
        <f t="shared" si="14"/>
        <v>88169707</v>
      </c>
      <c r="AG18" s="40">
        <f t="shared" si="15"/>
        <v>0.6055612075693317</v>
      </c>
      <c r="AH18" s="40">
        <f t="shared" si="16"/>
        <v>0.16431480258860343</v>
      </c>
      <c r="AI18" s="12">
        <v>407590918</v>
      </c>
      <c r="AJ18" s="12">
        <v>452422818</v>
      </c>
      <c r="AK18" s="12">
        <v>273969708</v>
      </c>
      <c r="AL18" s="12"/>
    </row>
    <row r="19" spans="1:38" s="13" customFormat="1" ht="12.75">
      <c r="A19" s="29" t="s">
        <v>97</v>
      </c>
      <c r="B19" s="63" t="s">
        <v>59</v>
      </c>
      <c r="C19" s="39" t="s">
        <v>60</v>
      </c>
      <c r="D19" s="80">
        <v>1451395836</v>
      </c>
      <c r="E19" s="81">
        <v>187359852</v>
      </c>
      <c r="F19" s="82">
        <f t="shared" si="0"/>
        <v>1638755688</v>
      </c>
      <c r="G19" s="80">
        <v>1489295942</v>
      </c>
      <c r="H19" s="81">
        <v>263952423</v>
      </c>
      <c r="I19" s="83">
        <f t="shared" si="1"/>
        <v>1753248365</v>
      </c>
      <c r="J19" s="80">
        <v>283888594</v>
      </c>
      <c r="K19" s="81">
        <v>27296816</v>
      </c>
      <c r="L19" s="81">
        <f t="shared" si="2"/>
        <v>311185410</v>
      </c>
      <c r="M19" s="40">
        <f t="shared" si="3"/>
        <v>0.189891276825884</v>
      </c>
      <c r="N19" s="108">
        <v>368927879</v>
      </c>
      <c r="O19" s="109">
        <v>58363295</v>
      </c>
      <c r="P19" s="110">
        <f t="shared" si="4"/>
        <v>427291174</v>
      </c>
      <c r="Q19" s="40">
        <f t="shared" si="5"/>
        <v>0.260741230147297</v>
      </c>
      <c r="R19" s="108">
        <v>319907038</v>
      </c>
      <c r="S19" s="110">
        <v>40555441</v>
      </c>
      <c r="T19" s="110">
        <f t="shared" si="6"/>
        <v>360462479</v>
      </c>
      <c r="U19" s="40">
        <f t="shared" si="7"/>
        <v>0.20559692864735682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972723511</v>
      </c>
      <c r="AA19" s="81">
        <f t="shared" si="11"/>
        <v>126215552</v>
      </c>
      <c r="AB19" s="81">
        <f t="shared" si="12"/>
        <v>1098939063</v>
      </c>
      <c r="AC19" s="40">
        <f t="shared" si="13"/>
        <v>0.6268017041612927</v>
      </c>
      <c r="AD19" s="80">
        <v>304819000</v>
      </c>
      <c r="AE19" s="81">
        <v>44025532</v>
      </c>
      <c r="AF19" s="81">
        <f t="shared" si="14"/>
        <v>348844532</v>
      </c>
      <c r="AG19" s="40">
        <f t="shared" si="15"/>
        <v>0.5985982297953608</v>
      </c>
      <c r="AH19" s="40">
        <f t="shared" si="16"/>
        <v>0.03330408228958559</v>
      </c>
      <c r="AI19" s="12">
        <v>1601707321</v>
      </c>
      <c r="AJ19" s="12">
        <v>1664811816</v>
      </c>
      <c r="AK19" s="12">
        <v>996553406</v>
      </c>
      <c r="AL19" s="12"/>
    </row>
    <row r="20" spans="1:38" s="13" customFormat="1" ht="12.75">
      <c r="A20" s="29" t="s">
        <v>97</v>
      </c>
      <c r="B20" s="63" t="s">
        <v>87</v>
      </c>
      <c r="C20" s="39" t="s">
        <v>88</v>
      </c>
      <c r="D20" s="80">
        <v>1000960845</v>
      </c>
      <c r="E20" s="81">
        <v>200065525</v>
      </c>
      <c r="F20" s="82">
        <f t="shared" si="0"/>
        <v>1201026370</v>
      </c>
      <c r="G20" s="80">
        <v>1054768582</v>
      </c>
      <c r="H20" s="81">
        <v>187940297</v>
      </c>
      <c r="I20" s="83">
        <f t="shared" si="1"/>
        <v>1242708879</v>
      </c>
      <c r="J20" s="80">
        <v>169257545</v>
      </c>
      <c r="K20" s="81">
        <v>10235709</v>
      </c>
      <c r="L20" s="81">
        <f t="shared" si="2"/>
        <v>179493254</v>
      </c>
      <c r="M20" s="40">
        <f t="shared" si="3"/>
        <v>0.14944988593381175</v>
      </c>
      <c r="N20" s="108">
        <v>203973684</v>
      </c>
      <c r="O20" s="109">
        <v>24566288</v>
      </c>
      <c r="P20" s="110">
        <f t="shared" si="4"/>
        <v>228539972</v>
      </c>
      <c r="Q20" s="40">
        <f t="shared" si="5"/>
        <v>0.19028722241960433</v>
      </c>
      <c r="R20" s="108">
        <v>297550553</v>
      </c>
      <c r="S20" s="110">
        <v>34171198</v>
      </c>
      <c r="T20" s="110">
        <f t="shared" si="6"/>
        <v>331721751</v>
      </c>
      <c r="U20" s="40">
        <f t="shared" si="7"/>
        <v>0.2669344016170017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670781782</v>
      </c>
      <c r="AA20" s="81">
        <f t="shared" si="11"/>
        <v>68973195</v>
      </c>
      <c r="AB20" s="81">
        <f t="shared" si="12"/>
        <v>739754977</v>
      </c>
      <c r="AC20" s="40">
        <f t="shared" si="13"/>
        <v>0.5952761660440345</v>
      </c>
      <c r="AD20" s="80">
        <v>193657033</v>
      </c>
      <c r="AE20" s="81">
        <v>22976054</v>
      </c>
      <c r="AF20" s="81">
        <f t="shared" si="14"/>
        <v>216633087</v>
      </c>
      <c r="AG20" s="40">
        <f t="shared" si="15"/>
        <v>0.5372436757212363</v>
      </c>
      <c r="AH20" s="40">
        <f t="shared" si="16"/>
        <v>0.5312607856619798</v>
      </c>
      <c r="AI20" s="12">
        <v>1080350143</v>
      </c>
      <c r="AJ20" s="12">
        <v>1128901060</v>
      </c>
      <c r="AK20" s="12">
        <v>606494955</v>
      </c>
      <c r="AL20" s="12"/>
    </row>
    <row r="21" spans="1:38" s="13" customFormat="1" ht="12.75">
      <c r="A21" s="29" t="s">
        <v>97</v>
      </c>
      <c r="B21" s="63" t="s">
        <v>611</v>
      </c>
      <c r="C21" s="39" t="s">
        <v>612</v>
      </c>
      <c r="D21" s="80">
        <v>736379740</v>
      </c>
      <c r="E21" s="81">
        <v>118231412</v>
      </c>
      <c r="F21" s="83">
        <f t="shared" si="0"/>
        <v>854611152</v>
      </c>
      <c r="G21" s="80">
        <v>741668756</v>
      </c>
      <c r="H21" s="81">
        <v>148661405</v>
      </c>
      <c r="I21" s="83">
        <f t="shared" si="1"/>
        <v>890330161</v>
      </c>
      <c r="J21" s="80">
        <v>151580223</v>
      </c>
      <c r="K21" s="81">
        <v>30058595</v>
      </c>
      <c r="L21" s="81">
        <f t="shared" si="2"/>
        <v>181638818</v>
      </c>
      <c r="M21" s="40">
        <f t="shared" si="3"/>
        <v>0.21253972356307374</v>
      </c>
      <c r="N21" s="108">
        <v>184024064</v>
      </c>
      <c r="O21" s="109">
        <v>22636932</v>
      </c>
      <c r="P21" s="110">
        <f t="shared" si="4"/>
        <v>206660996</v>
      </c>
      <c r="Q21" s="40">
        <f t="shared" si="5"/>
        <v>0.2418187447195868</v>
      </c>
      <c r="R21" s="108">
        <v>170082999</v>
      </c>
      <c r="S21" s="110">
        <v>33024686</v>
      </c>
      <c r="T21" s="110">
        <f t="shared" si="6"/>
        <v>203107685</v>
      </c>
      <c r="U21" s="40">
        <f t="shared" si="7"/>
        <v>0.228126254615337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505687286</v>
      </c>
      <c r="AA21" s="81">
        <f t="shared" si="11"/>
        <v>85720213</v>
      </c>
      <c r="AB21" s="81">
        <f t="shared" si="12"/>
        <v>591407499</v>
      </c>
      <c r="AC21" s="40">
        <f t="shared" si="13"/>
        <v>0.6642563903886437</v>
      </c>
      <c r="AD21" s="80">
        <v>161500199</v>
      </c>
      <c r="AE21" s="81">
        <v>18161915</v>
      </c>
      <c r="AF21" s="81">
        <f t="shared" si="14"/>
        <v>179662114</v>
      </c>
      <c r="AG21" s="40">
        <f t="shared" si="15"/>
        <v>0.6435084517902797</v>
      </c>
      <c r="AH21" s="40">
        <f t="shared" si="16"/>
        <v>0.13049813607336258</v>
      </c>
      <c r="AI21" s="12">
        <v>776816000</v>
      </c>
      <c r="AJ21" s="12">
        <v>823430394</v>
      </c>
      <c r="AK21" s="12">
        <v>529884418</v>
      </c>
      <c r="AL21" s="12"/>
    </row>
    <row r="22" spans="1:38" s="13" customFormat="1" ht="12.75">
      <c r="A22" s="29" t="s">
        <v>97</v>
      </c>
      <c r="B22" s="63" t="s">
        <v>613</v>
      </c>
      <c r="C22" s="39" t="s">
        <v>614</v>
      </c>
      <c r="D22" s="80">
        <v>456307310</v>
      </c>
      <c r="E22" s="81">
        <v>53909730</v>
      </c>
      <c r="F22" s="82">
        <f t="shared" si="0"/>
        <v>510217040</v>
      </c>
      <c r="G22" s="80">
        <v>455327082</v>
      </c>
      <c r="H22" s="81">
        <v>57411786</v>
      </c>
      <c r="I22" s="83">
        <f t="shared" si="1"/>
        <v>512738868</v>
      </c>
      <c r="J22" s="80">
        <v>99813842</v>
      </c>
      <c r="K22" s="81">
        <v>7272612</v>
      </c>
      <c r="L22" s="81">
        <f t="shared" si="2"/>
        <v>107086454</v>
      </c>
      <c r="M22" s="40">
        <f t="shared" si="3"/>
        <v>0.20988411911918897</v>
      </c>
      <c r="N22" s="108">
        <v>99556269</v>
      </c>
      <c r="O22" s="109">
        <v>11024664</v>
      </c>
      <c r="P22" s="110">
        <f t="shared" si="4"/>
        <v>110580933</v>
      </c>
      <c r="Q22" s="40">
        <f t="shared" si="5"/>
        <v>0.21673312400542327</v>
      </c>
      <c r="R22" s="108">
        <v>106208535</v>
      </c>
      <c r="S22" s="110">
        <v>12821854</v>
      </c>
      <c r="T22" s="110">
        <f t="shared" si="6"/>
        <v>119030389</v>
      </c>
      <c r="U22" s="40">
        <f t="shared" si="7"/>
        <v>0.23214621794577897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305578646</v>
      </c>
      <c r="AA22" s="81">
        <f t="shared" si="11"/>
        <v>31119130</v>
      </c>
      <c r="AB22" s="81">
        <f t="shared" si="12"/>
        <v>336697776</v>
      </c>
      <c r="AC22" s="40">
        <f t="shared" si="13"/>
        <v>0.6566652091606209</v>
      </c>
      <c r="AD22" s="80">
        <v>100584710</v>
      </c>
      <c r="AE22" s="81">
        <v>9432028</v>
      </c>
      <c r="AF22" s="81">
        <f t="shared" si="14"/>
        <v>110016738</v>
      </c>
      <c r="AG22" s="40">
        <f t="shared" si="15"/>
        <v>0.6288924136830081</v>
      </c>
      <c r="AH22" s="40">
        <f t="shared" si="16"/>
        <v>0.08192981507959263</v>
      </c>
      <c r="AI22" s="12">
        <v>476675750</v>
      </c>
      <c r="AJ22" s="12">
        <v>492200221</v>
      </c>
      <c r="AK22" s="12">
        <v>309540985</v>
      </c>
      <c r="AL22" s="12"/>
    </row>
    <row r="23" spans="1:38" s="13" customFormat="1" ht="12.75">
      <c r="A23" s="29" t="s">
        <v>116</v>
      </c>
      <c r="B23" s="63" t="s">
        <v>615</v>
      </c>
      <c r="C23" s="39" t="s">
        <v>616</v>
      </c>
      <c r="D23" s="80">
        <v>373209698</v>
      </c>
      <c r="E23" s="81">
        <v>6546890</v>
      </c>
      <c r="F23" s="82">
        <f t="shared" si="0"/>
        <v>379756588</v>
      </c>
      <c r="G23" s="80">
        <v>404856115</v>
      </c>
      <c r="H23" s="81">
        <v>8254515</v>
      </c>
      <c r="I23" s="83">
        <f t="shared" si="1"/>
        <v>413110630</v>
      </c>
      <c r="J23" s="80">
        <v>61309045</v>
      </c>
      <c r="K23" s="81">
        <v>1190871</v>
      </c>
      <c r="L23" s="81">
        <f t="shared" si="2"/>
        <v>62499916</v>
      </c>
      <c r="M23" s="40">
        <f t="shared" si="3"/>
        <v>0.1645788854622846</v>
      </c>
      <c r="N23" s="108">
        <v>90641980</v>
      </c>
      <c r="O23" s="109">
        <v>379065</v>
      </c>
      <c r="P23" s="110">
        <f t="shared" si="4"/>
        <v>91021045</v>
      </c>
      <c r="Q23" s="40">
        <f t="shared" si="5"/>
        <v>0.23968259636880876</v>
      </c>
      <c r="R23" s="108">
        <v>89506456</v>
      </c>
      <c r="S23" s="110">
        <v>613505</v>
      </c>
      <c r="T23" s="110">
        <f t="shared" si="6"/>
        <v>90119961</v>
      </c>
      <c r="U23" s="40">
        <f t="shared" si="7"/>
        <v>0.2181497024174856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241457481</v>
      </c>
      <c r="AA23" s="81">
        <f t="shared" si="11"/>
        <v>2183441</v>
      </c>
      <c r="AB23" s="81">
        <f t="shared" si="12"/>
        <v>243640922</v>
      </c>
      <c r="AC23" s="40">
        <f t="shared" si="13"/>
        <v>0.5897716115414411</v>
      </c>
      <c r="AD23" s="80">
        <v>86425976</v>
      </c>
      <c r="AE23" s="81">
        <v>1569495</v>
      </c>
      <c r="AF23" s="81">
        <f t="shared" si="14"/>
        <v>87995471</v>
      </c>
      <c r="AG23" s="40">
        <f t="shared" si="15"/>
        <v>0.6201391520125611</v>
      </c>
      <c r="AH23" s="40">
        <f t="shared" si="16"/>
        <v>0.02414317436859914</v>
      </c>
      <c r="AI23" s="12">
        <v>454969057</v>
      </c>
      <c r="AJ23" s="12">
        <v>386146050</v>
      </c>
      <c r="AK23" s="12">
        <v>239464284</v>
      </c>
      <c r="AL23" s="12"/>
    </row>
    <row r="24" spans="1:38" s="59" customFormat="1" ht="12.75">
      <c r="A24" s="64"/>
      <c r="B24" s="65" t="s">
        <v>617</v>
      </c>
      <c r="C24" s="32"/>
      <c r="D24" s="84">
        <f>SUM(D18:D23)</f>
        <v>4417780886</v>
      </c>
      <c r="E24" s="85">
        <f>SUM(E18:E23)</f>
        <v>617463805</v>
      </c>
      <c r="F24" s="93">
        <f t="shared" si="0"/>
        <v>5035244691</v>
      </c>
      <c r="G24" s="84">
        <f>SUM(G18:G23)</f>
        <v>4549227747</v>
      </c>
      <c r="H24" s="85">
        <f>SUM(H18:H23)</f>
        <v>735228833</v>
      </c>
      <c r="I24" s="86">
        <f t="shared" si="1"/>
        <v>5284456580</v>
      </c>
      <c r="J24" s="84">
        <f>SUM(J18:J23)</f>
        <v>836588276</v>
      </c>
      <c r="K24" s="85">
        <f>SUM(K18:K23)</f>
        <v>80574207</v>
      </c>
      <c r="L24" s="85">
        <f t="shared" si="2"/>
        <v>917162483</v>
      </c>
      <c r="M24" s="44">
        <f t="shared" si="3"/>
        <v>0.18214854277873266</v>
      </c>
      <c r="N24" s="114">
        <f>SUM(N18:N23)</f>
        <v>1029749009</v>
      </c>
      <c r="O24" s="115">
        <f>SUM(O18:O23)</f>
        <v>126277599</v>
      </c>
      <c r="P24" s="116">
        <f t="shared" si="4"/>
        <v>1156026608</v>
      </c>
      <c r="Q24" s="44">
        <f t="shared" si="5"/>
        <v>0.22958697718628904</v>
      </c>
      <c r="R24" s="114">
        <f>SUM(R18:R23)</f>
        <v>1069912675</v>
      </c>
      <c r="S24" s="116">
        <f>SUM(S18:S23)</f>
        <v>137186885</v>
      </c>
      <c r="T24" s="116">
        <f t="shared" si="6"/>
        <v>1207099560</v>
      </c>
      <c r="U24" s="44">
        <f t="shared" si="7"/>
        <v>0.2284245393497017</v>
      </c>
      <c r="V24" s="114">
        <f>SUM(V18:V23)</f>
        <v>0</v>
      </c>
      <c r="W24" s="116">
        <f>SUM(W18:W23)</f>
        <v>0</v>
      </c>
      <c r="X24" s="116">
        <f t="shared" si="8"/>
        <v>0</v>
      </c>
      <c r="Y24" s="44">
        <f t="shared" si="9"/>
        <v>0</v>
      </c>
      <c r="Z24" s="84">
        <f t="shared" si="10"/>
        <v>2936249960</v>
      </c>
      <c r="AA24" s="85">
        <f t="shared" si="11"/>
        <v>344038691</v>
      </c>
      <c r="AB24" s="85">
        <f t="shared" si="12"/>
        <v>3280288651</v>
      </c>
      <c r="AC24" s="44">
        <f t="shared" si="13"/>
        <v>0.6207428524277893</v>
      </c>
      <c r="AD24" s="84">
        <f>SUM(AD18:AD23)</f>
        <v>921988942</v>
      </c>
      <c r="AE24" s="85">
        <f>SUM(AE18:AE23)</f>
        <v>109332707</v>
      </c>
      <c r="AF24" s="85">
        <f t="shared" si="14"/>
        <v>1031321649</v>
      </c>
      <c r="AG24" s="44">
        <f t="shared" si="15"/>
        <v>0.5974050349989233</v>
      </c>
      <c r="AH24" s="44">
        <f t="shared" si="16"/>
        <v>0.1704394658741426</v>
      </c>
      <c r="AI24" s="66">
        <f>SUM(AI18:AI23)</f>
        <v>4798109189</v>
      </c>
      <c r="AJ24" s="66">
        <f>SUM(AJ18:AJ23)</f>
        <v>4947912359</v>
      </c>
      <c r="AK24" s="66">
        <f>SUM(AK18:AK23)</f>
        <v>2955907756</v>
      </c>
      <c r="AL24" s="66"/>
    </row>
    <row r="25" spans="1:38" s="13" customFormat="1" ht="12.75">
      <c r="A25" s="29" t="s">
        <v>97</v>
      </c>
      <c r="B25" s="63" t="s">
        <v>618</v>
      </c>
      <c r="C25" s="39" t="s">
        <v>619</v>
      </c>
      <c r="D25" s="80">
        <v>328592203</v>
      </c>
      <c r="E25" s="81">
        <v>73594333</v>
      </c>
      <c r="F25" s="82">
        <f t="shared" si="0"/>
        <v>402186536</v>
      </c>
      <c r="G25" s="80">
        <v>471374753</v>
      </c>
      <c r="H25" s="81">
        <v>69980237</v>
      </c>
      <c r="I25" s="83">
        <f t="shared" si="1"/>
        <v>541354990</v>
      </c>
      <c r="J25" s="80">
        <v>60943565</v>
      </c>
      <c r="K25" s="81">
        <v>7460088</v>
      </c>
      <c r="L25" s="81">
        <f t="shared" si="2"/>
        <v>68403653</v>
      </c>
      <c r="M25" s="40">
        <f t="shared" si="3"/>
        <v>0.17007942056021488</v>
      </c>
      <c r="N25" s="108">
        <v>73285783</v>
      </c>
      <c r="O25" s="109">
        <v>22708918</v>
      </c>
      <c r="P25" s="110">
        <f t="shared" si="4"/>
        <v>95994701</v>
      </c>
      <c r="Q25" s="40">
        <f t="shared" si="5"/>
        <v>0.23868203534292357</v>
      </c>
      <c r="R25" s="108">
        <v>84455733</v>
      </c>
      <c r="S25" s="110">
        <v>548548</v>
      </c>
      <c r="T25" s="110">
        <f t="shared" si="6"/>
        <v>85004281</v>
      </c>
      <c r="U25" s="40">
        <f t="shared" si="7"/>
        <v>0.15702133086461437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218685081</v>
      </c>
      <c r="AA25" s="81">
        <f t="shared" si="11"/>
        <v>30717554</v>
      </c>
      <c r="AB25" s="81">
        <f t="shared" si="12"/>
        <v>249402635</v>
      </c>
      <c r="AC25" s="40">
        <f t="shared" si="13"/>
        <v>0.4607007224593977</v>
      </c>
      <c r="AD25" s="80">
        <v>58950364</v>
      </c>
      <c r="AE25" s="81">
        <v>25061214</v>
      </c>
      <c r="AF25" s="81">
        <f t="shared" si="14"/>
        <v>84011578</v>
      </c>
      <c r="AG25" s="40">
        <f t="shared" si="15"/>
        <v>0.5542436803234739</v>
      </c>
      <c r="AH25" s="40">
        <f t="shared" si="16"/>
        <v>0.011816264182063163</v>
      </c>
      <c r="AI25" s="12">
        <v>359290859</v>
      </c>
      <c r="AJ25" s="12">
        <v>398183869</v>
      </c>
      <c r="AK25" s="12">
        <v>220690893</v>
      </c>
      <c r="AL25" s="12"/>
    </row>
    <row r="26" spans="1:38" s="13" customFormat="1" ht="12.75">
      <c r="A26" s="29" t="s">
        <v>97</v>
      </c>
      <c r="B26" s="63" t="s">
        <v>620</v>
      </c>
      <c r="C26" s="39" t="s">
        <v>621</v>
      </c>
      <c r="D26" s="80">
        <v>824059174</v>
      </c>
      <c r="E26" s="81">
        <v>109897129</v>
      </c>
      <c r="F26" s="82">
        <f t="shared" si="0"/>
        <v>933956303</v>
      </c>
      <c r="G26" s="80">
        <v>828389138</v>
      </c>
      <c r="H26" s="81">
        <v>126482390</v>
      </c>
      <c r="I26" s="83">
        <f t="shared" si="1"/>
        <v>954871528</v>
      </c>
      <c r="J26" s="80">
        <v>167895655</v>
      </c>
      <c r="K26" s="81">
        <v>27214265</v>
      </c>
      <c r="L26" s="81">
        <f t="shared" si="2"/>
        <v>195109920</v>
      </c>
      <c r="M26" s="40">
        <f t="shared" si="3"/>
        <v>0.208906904288005</v>
      </c>
      <c r="N26" s="108">
        <v>206417808</v>
      </c>
      <c r="O26" s="109">
        <v>16222862</v>
      </c>
      <c r="P26" s="110">
        <f t="shared" si="4"/>
        <v>222640670</v>
      </c>
      <c r="Q26" s="40">
        <f t="shared" si="5"/>
        <v>0.23838446111969758</v>
      </c>
      <c r="R26" s="108">
        <v>191239677</v>
      </c>
      <c r="S26" s="110">
        <v>26043513</v>
      </c>
      <c r="T26" s="110">
        <f t="shared" si="6"/>
        <v>217283190</v>
      </c>
      <c r="U26" s="40">
        <f t="shared" si="7"/>
        <v>0.2275522765403892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565553140</v>
      </c>
      <c r="AA26" s="81">
        <f t="shared" si="11"/>
        <v>69480640</v>
      </c>
      <c r="AB26" s="81">
        <f t="shared" si="12"/>
        <v>635033780</v>
      </c>
      <c r="AC26" s="40">
        <f t="shared" si="13"/>
        <v>0.6650463034855512</v>
      </c>
      <c r="AD26" s="80">
        <v>146456648</v>
      </c>
      <c r="AE26" s="81">
        <v>24520974</v>
      </c>
      <c r="AF26" s="81">
        <f t="shared" si="14"/>
        <v>170977622</v>
      </c>
      <c r="AG26" s="40">
        <f t="shared" si="15"/>
        <v>0.6237235720041457</v>
      </c>
      <c r="AH26" s="40">
        <f t="shared" si="16"/>
        <v>0.2708282373935462</v>
      </c>
      <c r="AI26" s="12">
        <v>960097754</v>
      </c>
      <c r="AJ26" s="12">
        <v>926482049</v>
      </c>
      <c r="AK26" s="12">
        <v>577868693</v>
      </c>
      <c r="AL26" s="12"/>
    </row>
    <row r="27" spans="1:38" s="13" customFormat="1" ht="12.75">
      <c r="A27" s="29" t="s">
        <v>97</v>
      </c>
      <c r="B27" s="63" t="s">
        <v>622</v>
      </c>
      <c r="C27" s="39" t="s">
        <v>623</v>
      </c>
      <c r="D27" s="80">
        <v>230483542</v>
      </c>
      <c r="E27" s="81">
        <v>24484467</v>
      </c>
      <c r="F27" s="82">
        <f t="shared" si="0"/>
        <v>254968009</v>
      </c>
      <c r="G27" s="80">
        <v>234286486</v>
      </c>
      <c r="H27" s="81">
        <v>26344907</v>
      </c>
      <c r="I27" s="83">
        <f t="shared" si="1"/>
        <v>260631393</v>
      </c>
      <c r="J27" s="80">
        <v>40827509</v>
      </c>
      <c r="K27" s="81">
        <v>4791986</v>
      </c>
      <c r="L27" s="81">
        <f t="shared" si="2"/>
        <v>45619495</v>
      </c>
      <c r="M27" s="40">
        <f t="shared" si="3"/>
        <v>0.17892242708770573</v>
      </c>
      <c r="N27" s="108">
        <v>57384429</v>
      </c>
      <c r="O27" s="109">
        <v>8519150</v>
      </c>
      <c r="P27" s="110">
        <f t="shared" si="4"/>
        <v>65903579</v>
      </c>
      <c r="Q27" s="40">
        <f t="shared" si="5"/>
        <v>0.2584778351546056</v>
      </c>
      <c r="R27" s="108">
        <v>41530172</v>
      </c>
      <c r="S27" s="110">
        <v>6018678</v>
      </c>
      <c r="T27" s="110">
        <f t="shared" si="6"/>
        <v>47548850</v>
      </c>
      <c r="U27" s="40">
        <f t="shared" si="7"/>
        <v>0.1824371556038915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139742110</v>
      </c>
      <c r="AA27" s="81">
        <f t="shared" si="11"/>
        <v>19329814</v>
      </c>
      <c r="AB27" s="81">
        <f t="shared" si="12"/>
        <v>159071924</v>
      </c>
      <c r="AC27" s="40">
        <f t="shared" si="13"/>
        <v>0.6103329386725106</v>
      </c>
      <c r="AD27" s="80">
        <v>47174546</v>
      </c>
      <c r="AE27" s="81">
        <v>10359883</v>
      </c>
      <c r="AF27" s="81">
        <f t="shared" si="14"/>
        <v>57534429</v>
      </c>
      <c r="AG27" s="40">
        <f t="shared" si="15"/>
        <v>0.634726838364808</v>
      </c>
      <c r="AH27" s="40">
        <f t="shared" si="16"/>
        <v>-0.1735583227913846</v>
      </c>
      <c r="AI27" s="12">
        <v>232870442</v>
      </c>
      <c r="AJ27" s="12">
        <v>251980169</v>
      </c>
      <c r="AK27" s="12">
        <v>159938576</v>
      </c>
      <c r="AL27" s="12"/>
    </row>
    <row r="28" spans="1:38" s="13" customFormat="1" ht="12.75">
      <c r="A28" s="29" t="s">
        <v>97</v>
      </c>
      <c r="B28" s="63" t="s">
        <v>624</v>
      </c>
      <c r="C28" s="39" t="s">
        <v>625</v>
      </c>
      <c r="D28" s="80">
        <v>178416863</v>
      </c>
      <c r="E28" s="81">
        <v>58442000</v>
      </c>
      <c r="F28" s="82">
        <f t="shared" si="0"/>
        <v>236858863</v>
      </c>
      <c r="G28" s="80">
        <v>191367220</v>
      </c>
      <c r="H28" s="81">
        <v>29630122</v>
      </c>
      <c r="I28" s="83">
        <f t="shared" si="1"/>
        <v>220997342</v>
      </c>
      <c r="J28" s="80">
        <v>28221258</v>
      </c>
      <c r="K28" s="81">
        <v>968894</v>
      </c>
      <c r="L28" s="81">
        <f t="shared" si="2"/>
        <v>29190152</v>
      </c>
      <c r="M28" s="40">
        <f t="shared" si="3"/>
        <v>0.12323858871179331</v>
      </c>
      <c r="N28" s="108">
        <v>42735581</v>
      </c>
      <c r="O28" s="109">
        <v>362175</v>
      </c>
      <c r="P28" s="110">
        <f t="shared" si="4"/>
        <v>43097756</v>
      </c>
      <c r="Q28" s="40">
        <f t="shared" si="5"/>
        <v>0.18195542887495833</v>
      </c>
      <c r="R28" s="108">
        <v>34781531</v>
      </c>
      <c r="S28" s="110">
        <v>4629482</v>
      </c>
      <c r="T28" s="110">
        <f t="shared" si="6"/>
        <v>39411013</v>
      </c>
      <c r="U28" s="40">
        <f t="shared" si="7"/>
        <v>0.17833252039746253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105738370</v>
      </c>
      <c r="AA28" s="81">
        <f t="shared" si="11"/>
        <v>5960551</v>
      </c>
      <c r="AB28" s="81">
        <f t="shared" si="12"/>
        <v>111698921</v>
      </c>
      <c r="AC28" s="40">
        <f t="shared" si="13"/>
        <v>0.5054310607952923</v>
      </c>
      <c r="AD28" s="80">
        <v>24729023</v>
      </c>
      <c r="AE28" s="81">
        <v>17337678</v>
      </c>
      <c r="AF28" s="81">
        <f t="shared" si="14"/>
        <v>42066701</v>
      </c>
      <c r="AG28" s="40">
        <f t="shared" si="15"/>
        <v>0.5870416712830373</v>
      </c>
      <c r="AH28" s="40">
        <f t="shared" si="16"/>
        <v>-0.06313040806313763</v>
      </c>
      <c r="AI28" s="12">
        <v>217998215</v>
      </c>
      <c r="AJ28" s="12">
        <v>193469085</v>
      </c>
      <c r="AK28" s="12">
        <v>113574415</v>
      </c>
      <c r="AL28" s="12"/>
    </row>
    <row r="29" spans="1:38" s="13" customFormat="1" ht="12.75">
      <c r="A29" s="29" t="s">
        <v>116</v>
      </c>
      <c r="B29" s="63" t="s">
        <v>626</v>
      </c>
      <c r="C29" s="39" t="s">
        <v>627</v>
      </c>
      <c r="D29" s="80">
        <v>112034170</v>
      </c>
      <c r="E29" s="81">
        <v>17692000</v>
      </c>
      <c r="F29" s="82">
        <f t="shared" si="0"/>
        <v>129726170</v>
      </c>
      <c r="G29" s="80">
        <v>127170250</v>
      </c>
      <c r="H29" s="81">
        <v>17692000</v>
      </c>
      <c r="I29" s="83">
        <f t="shared" si="1"/>
        <v>144862250</v>
      </c>
      <c r="J29" s="80">
        <v>26267348</v>
      </c>
      <c r="K29" s="81">
        <v>533372</v>
      </c>
      <c r="L29" s="81">
        <f t="shared" si="2"/>
        <v>26800720</v>
      </c>
      <c r="M29" s="40">
        <f t="shared" si="3"/>
        <v>0.20659455220176468</v>
      </c>
      <c r="N29" s="108">
        <v>35330391</v>
      </c>
      <c r="O29" s="109">
        <v>410745</v>
      </c>
      <c r="P29" s="110">
        <f t="shared" si="4"/>
        <v>35741136</v>
      </c>
      <c r="Q29" s="40">
        <f t="shared" si="5"/>
        <v>0.2755121499385976</v>
      </c>
      <c r="R29" s="108">
        <v>38446730</v>
      </c>
      <c r="S29" s="110">
        <v>227747</v>
      </c>
      <c r="T29" s="110">
        <f t="shared" si="6"/>
        <v>38674477</v>
      </c>
      <c r="U29" s="40">
        <f t="shared" si="7"/>
        <v>0.26697415648314177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100044469</v>
      </c>
      <c r="AA29" s="81">
        <f t="shared" si="11"/>
        <v>1171864</v>
      </c>
      <c r="AB29" s="81">
        <f t="shared" si="12"/>
        <v>101216333</v>
      </c>
      <c r="AC29" s="40">
        <f t="shared" si="13"/>
        <v>0.6987074479376097</v>
      </c>
      <c r="AD29" s="80">
        <v>37291183</v>
      </c>
      <c r="AE29" s="81">
        <v>2315</v>
      </c>
      <c r="AF29" s="81">
        <f t="shared" si="14"/>
        <v>37293498</v>
      </c>
      <c r="AG29" s="40">
        <f t="shared" si="15"/>
        <v>0.7628586197604986</v>
      </c>
      <c r="AH29" s="40">
        <f t="shared" si="16"/>
        <v>0.037030020621825255</v>
      </c>
      <c r="AI29" s="12">
        <v>122153765</v>
      </c>
      <c r="AJ29" s="12">
        <v>115937560</v>
      </c>
      <c r="AK29" s="12">
        <v>88443967</v>
      </c>
      <c r="AL29" s="12"/>
    </row>
    <row r="30" spans="1:38" s="59" customFormat="1" ht="12.75">
      <c r="A30" s="64"/>
      <c r="B30" s="65" t="s">
        <v>628</v>
      </c>
      <c r="C30" s="32"/>
      <c r="D30" s="84">
        <f>SUM(D25:D29)</f>
        <v>1673585952</v>
      </c>
      <c r="E30" s="85">
        <f>SUM(E25:E29)</f>
        <v>284109929</v>
      </c>
      <c r="F30" s="93">
        <f t="shared" si="0"/>
        <v>1957695881</v>
      </c>
      <c r="G30" s="84">
        <f>SUM(G25:G29)</f>
        <v>1852587847</v>
      </c>
      <c r="H30" s="85">
        <f>SUM(H25:H29)</f>
        <v>270129656</v>
      </c>
      <c r="I30" s="86">
        <f t="shared" si="1"/>
        <v>2122717503</v>
      </c>
      <c r="J30" s="84">
        <f>SUM(J25:J29)</f>
        <v>324155335</v>
      </c>
      <c r="K30" s="85">
        <f>SUM(K25:K29)</f>
        <v>40968605</v>
      </c>
      <c r="L30" s="85">
        <f t="shared" si="2"/>
        <v>365123940</v>
      </c>
      <c r="M30" s="44">
        <f t="shared" si="3"/>
        <v>0.18650697666763902</v>
      </c>
      <c r="N30" s="114">
        <f>SUM(N25:N29)</f>
        <v>415153992</v>
      </c>
      <c r="O30" s="115">
        <f>SUM(O25:O29)</f>
        <v>48223850</v>
      </c>
      <c r="P30" s="116">
        <f t="shared" si="4"/>
        <v>463377842</v>
      </c>
      <c r="Q30" s="44">
        <f t="shared" si="5"/>
        <v>0.23669551869481611</v>
      </c>
      <c r="R30" s="114">
        <f>SUM(R25:R29)</f>
        <v>390453843</v>
      </c>
      <c r="S30" s="116">
        <f>SUM(S25:S29)</f>
        <v>37467968</v>
      </c>
      <c r="T30" s="116">
        <f t="shared" si="6"/>
        <v>427921811</v>
      </c>
      <c r="U30" s="44">
        <f t="shared" si="7"/>
        <v>0.20159150258818023</v>
      </c>
      <c r="V30" s="114">
        <f>SUM(V25:V29)</f>
        <v>0</v>
      </c>
      <c r="W30" s="116">
        <f>SUM(W25:W29)</f>
        <v>0</v>
      </c>
      <c r="X30" s="116">
        <f t="shared" si="8"/>
        <v>0</v>
      </c>
      <c r="Y30" s="44">
        <f t="shared" si="9"/>
        <v>0</v>
      </c>
      <c r="Z30" s="84">
        <f t="shared" si="10"/>
        <v>1129763170</v>
      </c>
      <c r="AA30" s="85">
        <f t="shared" si="11"/>
        <v>126660423</v>
      </c>
      <c r="AB30" s="85">
        <f t="shared" si="12"/>
        <v>1256423593</v>
      </c>
      <c r="AC30" s="44">
        <f t="shared" si="13"/>
        <v>0.5918939242854117</v>
      </c>
      <c r="AD30" s="84">
        <f>SUM(AD25:AD29)</f>
        <v>314601764</v>
      </c>
      <c r="AE30" s="85">
        <f>SUM(AE25:AE29)</f>
        <v>77282064</v>
      </c>
      <c r="AF30" s="85">
        <f t="shared" si="14"/>
        <v>391883828</v>
      </c>
      <c r="AG30" s="44">
        <f t="shared" si="15"/>
        <v>0.6153150038224913</v>
      </c>
      <c r="AH30" s="44">
        <f t="shared" si="16"/>
        <v>0.09196088336669006</v>
      </c>
      <c r="AI30" s="66">
        <f>SUM(AI25:AI29)</f>
        <v>1892411035</v>
      </c>
      <c r="AJ30" s="66">
        <f>SUM(AJ25:AJ29)</f>
        <v>1886052732</v>
      </c>
      <c r="AK30" s="66">
        <f>SUM(AK25:AK29)</f>
        <v>1160516544</v>
      </c>
      <c r="AL30" s="66"/>
    </row>
    <row r="31" spans="1:38" s="13" customFormat="1" ht="12.75">
      <c r="A31" s="29" t="s">
        <v>97</v>
      </c>
      <c r="B31" s="63" t="s">
        <v>629</v>
      </c>
      <c r="C31" s="39" t="s">
        <v>630</v>
      </c>
      <c r="D31" s="80">
        <v>132630930</v>
      </c>
      <c r="E31" s="81">
        <v>34563050</v>
      </c>
      <c r="F31" s="83">
        <f t="shared" si="0"/>
        <v>167193980</v>
      </c>
      <c r="G31" s="80">
        <v>155746054</v>
      </c>
      <c r="H31" s="81">
        <v>37868084</v>
      </c>
      <c r="I31" s="83">
        <f t="shared" si="1"/>
        <v>193614138</v>
      </c>
      <c r="J31" s="80">
        <v>-9199101</v>
      </c>
      <c r="K31" s="81">
        <v>9786718</v>
      </c>
      <c r="L31" s="81">
        <f t="shared" si="2"/>
        <v>587617</v>
      </c>
      <c r="M31" s="40">
        <f t="shared" si="3"/>
        <v>0.00351458228340518</v>
      </c>
      <c r="N31" s="108">
        <v>46238179</v>
      </c>
      <c r="O31" s="109">
        <v>5840227</v>
      </c>
      <c r="P31" s="110">
        <f t="shared" si="4"/>
        <v>52078406</v>
      </c>
      <c r="Q31" s="40">
        <f t="shared" si="5"/>
        <v>0.3114849350437139</v>
      </c>
      <c r="R31" s="108">
        <v>21419149</v>
      </c>
      <c r="S31" s="110">
        <v>14042974</v>
      </c>
      <c r="T31" s="110">
        <f t="shared" si="6"/>
        <v>35462123</v>
      </c>
      <c r="U31" s="40">
        <f t="shared" si="7"/>
        <v>0.18315874742576907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58458227</v>
      </c>
      <c r="AA31" s="81">
        <f t="shared" si="11"/>
        <v>29669919</v>
      </c>
      <c r="AB31" s="81">
        <f t="shared" si="12"/>
        <v>88128146</v>
      </c>
      <c r="AC31" s="40">
        <f t="shared" si="13"/>
        <v>0.45517412576554717</v>
      </c>
      <c r="AD31" s="80">
        <v>17473333</v>
      </c>
      <c r="AE31" s="81">
        <v>1253728</v>
      </c>
      <c r="AF31" s="81">
        <f t="shared" si="14"/>
        <v>18727061</v>
      </c>
      <c r="AG31" s="40">
        <f t="shared" si="15"/>
        <v>0.4465739299160016</v>
      </c>
      <c r="AH31" s="40">
        <f t="shared" si="16"/>
        <v>0.8936299187576737</v>
      </c>
      <c r="AI31" s="12">
        <v>127298160</v>
      </c>
      <c r="AJ31" s="12">
        <v>160646057</v>
      </c>
      <c r="AK31" s="12">
        <v>71740341</v>
      </c>
      <c r="AL31" s="12"/>
    </row>
    <row r="32" spans="1:38" s="13" customFormat="1" ht="12.75">
      <c r="A32" s="29" t="s">
        <v>97</v>
      </c>
      <c r="B32" s="63" t="s">
        <v>631</v>
      </c>
      <c r="C32" s="39" t="s">
        <v>632</v>
      </c>
      <c r="D32" s="80">
        <v>306123507</v>
      </c>
      <c r="E32" s="81">
        <v>49005000</v>
      </c>
      <c r="F32" s="82">
        <f t="shared" si="0"/>
        <v>355128507</v>
      </c>
      <c r="G32" s="80">
        <v>314665523</v>
      </c>
      <c r="H32" s="81">
        <v>31220237</v>
      </c>
      <c r="I32" s="83">
        <f t="shared" si="1"/>
        <v>345885760</v>
      </c>
      <c r="J32" s="80">
        <v>75711174</v>
      </c>
      <c r="K32" s="81">
        <v>1374828</v>
      </c>
      <c r="L32" s="81">
        <f t="shared" si="2"/>
        <v>77086002</v>
      </c>
      <c r="M32" s="40">
        <f t="shared" si="3"/>
        <v>0.21706509187672732</v>
      </c>
      <c r="N32" s="108">
        <v>74689306</v>
      </c>
      <c r="O32" s="109">
        <v>3261207</v>
      </c>
      <c r="P32" s="110">
        <f t="shared" si="4"/>
        <v>77950513</v>
      </c>
      <c r="Q32" s="40">
        <f t="shared" si="5"/>
        <v>0.2194994529121257</v>
      </c>
      <c r="R32" s="108">
        <v>70338386</v>
      </c>
      <c r="S32" s="110">
        <v>4053920</v>
      </c>
      <c r="T32" s="110">
        <f t="shared" si="6"/>
        <v>74392306</v>
      </c>
      <c r="U32" s="40">
        <f t="shared" si="7"/>
        <v>0.21507767767022268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220738866</v>
      </c>
      <c r="AA32" s="81">
        <f t="shared" si="11"/>
        <v>8689955</v>
      </c>
      <c r="AB32" s="81">
        <f t="shared" si="12"/>
        <v>229428821</v>
      </c>
      <c r="AC32" s="40">
        <f t="shared" si="13"/>
        <v>0.6633080847271654</v>
      </c>
      <c r="AD32" s="80">
        <v>71222862</v>
      </c>
      <c r="AE32" s="81">
        <v>6491623</v>
      </c>
      <c r="AF32" s="81">
        <f t="shared" si="14"/>
        <v>77714485</v>
      </c>
      <c r="AG32" s="40">
        <f t="shared" si="15"/>
        <v>0.6218915013667538</v>
      </c>
      <c r="AH32" s="40">
        <f t="shared" si="16"/>
        <v>-0.04274851721657813</v>
      </c>
      <c r="AI32" s="12">
        <v>332079376</v>
      </c>
      <c r="AJ32" s="12">
        <v>347298126</v>
      </c>
      <c r="AK32" s="12">
        <v>215981753</v>
      </c>
      <c r="AL32" s="12"/>
    </row>
    <row r="33" spans="1:38" s="13" customFormat="1" ht="12.75">
      <c r="A33" s="29" t="s">
        <v>97</v>
      </c>
      <c r="B33" s="63" t="s">
        <v>633</v>
      </c>
      <c r="C33" s="39" t="s">
        <v>634</v>
      </c>
      <c r="D33" s="80">
        <v>731814091</v>
      </c>
      <c r="E33" s="81">
        <v>110712487</v>
      </c>
      <c r="F33" s="82">
        <f t="shared" si="0"/>
        <v>842526578</v>
      </c>
      <c r="G33" s="80">
        <v>760921199</v>
      </c>
      <c r="H33" s="81">
        <v>122538218</v>
      </c>
      <c r="I33" s="83">
        <f t="shared" si="1"/>
        <v>883459417</v>
      </c>
      <c r="J33" s="80">
        <v>132152495</v>
      </c>
      <c r="K33" s="81">
        <v>15555686</v>
      </c>
      <c r="L33" s="81">
        <f t="shared" si="2"/>
        <v>147708181</v>
      </c>
      <c r="M33" s="40">
        <f t="shared" si="3"/>
        <v>0.17531575247232142</v>
      </c>
      <c r="N33" s="108">
        <v>177718287</v>
      </c>
      <c r="O33" s="109">
        <v>30073915</v>
      </c>
      <c r="P33" s="110">
        <f t="shared" si="4"/>
        <v>207792202</v>
      </c>
      <c r="Q33" s="40">
        <f t="shared" si="5"/>
        <v>0.24662984815655276</v>
      </c>
      <c r="R33" s="108">
        <v>156940093</v>
      </c>
      <c r="S33" s="110">
        <v>20916632</v>
      </c>
      <c r="T33" s="110">
        <f t="shared" si="6"/>
        <v>177856725</v>
      </c>
      <c r="U33" s="40">
        <f t="shared" si="7"/>
        <v>0.2013185004060011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466810875</v>
      </c>
      <c r="AA33" s="81">
        <f t="shared" si="11"/>
        <v>66546233</v>
      </c>
      <c r="AB33" s="81">
        <f t="shared" si="12"/>
        <v>533357108</v>
      </c>
      <c r="AC33" s="40">
        <f t="shared" si="13"/>
        <v>0.6037143277176704</v>
      </c>
      <c r="AD33" s="80">
        <v>176834119</v>
      </c>
      <c r="AE33" s="81">
        <v>31646346</v>
      </c>
      <c r="AF33" s="81">
        <f t="shared" si="14"/>
        <v>208480465</v>
      </c>
      <c r="AG33" s="40">
        <f t="shared" si="15"/>
        <v>0.624678120239618</v>
      </c>
      <c r="AH33" s="40">
        <f t="shared" si="16"/>
        <v>-0.14689021343078834</v>
      </c>
      <c r="AI33" s="12">
        <v>778486207</v>
      </c>
      <c r="AJ33" s="12">
        <v>843349469</v>
      </c>
      <c r="AK33" s="12">
        <v>526821961</v>
      </c>
      <c r="AL33" s="12"/>
    </row>
    <row r="34" spans="1:38" s="13" customFormat="1" ht="12.75">
      <c r="A34" s="29" t="s">
        <v>97</v>
      </c>
      <c r="B34" s="63" t="s">
        <v>65</v>
      </c>
      <c r="C34" s="39" t="s">
        <v>66</v>
      </c>
      <c r="D34" s="80">
        <v>1314802254</v>
      </c>
      <c r="E34" s="81">
        <v>251023959</v>
      </c>
      <c r="F34" s="82">
        <f t="shared" si="0"/>
        <v>1565826213</v>
      </c>
      <c r="G34" s="80">
        <v>1408943147</v>
      </c>
      <c r="H34" s="81">
        <v>374568533</v>
      </c>
      <c r="I34" s="83">
        <f t="shared" si="1"/>
        <v>1783511680</v>
      </c>
      <c r="J34" s="80">
        <v>203426485</v>
      </c>
      <c r="K34" s="81">
        <v>17273910</v>
      </c>
      <c r="L34" s="81">
        <f t="shared" si="2"/>
        <v>220700395</v>
      </c>
      <c r="M34" s="40">
        <f t="shared" si="3"/>
        <v>0.1409482055975774</v>
      </c>
      <c r="N34" s="108">
        <v>319937301</v>
      </c>
      <c r="O34" s="109">
        <v>39845765</v>
      </c>
      <c r="P34" s="110">
        <f t="shared" si="4"/>
        <v>359783066</v>
      </c>
      <c r="Q34" s="40">
        <f t="shared" si="5"/>
        <v>0.2297720289856969</v>
      </c>
      <c r="R34" s="108">
        <v>237318270</v>
      </c>
      <c r="S34" s="110">
        <v>39965336</v>
      </c>
      <c r="T34" s="110">
        <f t="shared" si="6"/>
        <v>277283606</v>
      </c>
      <c r="U34" s="40">
        <f t="shared" si="7"/>
        <v>0.1554705859846121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760682056</v>
      </c>
      <c r="AA34" s="81">
        <f t="shared" si="11"/>
        <v>97085011</v>
      </c>
      <c r="AB34" s="81">
        <f t="shared" si="12"/>
        <v>857767067</v>
      </c>
      <c r="AC34" s="40">
        <f t="shared" si="13"/>
        <v>0.48094278081767317</v>
      </c>
      <c r="AD34" s="80">
        <v>275324451</v>
      </c>
      <c r="AE34" s="81">
        <v>30871495</v>
      </c>
      <c r="AF34" s="81">
        <f t="shared" si="14"/>
        <v>306195946</v>
      </c>
      <c r="AG34" s="40">
        <f t="shared" si="15"/>
        <v>0.6243595918091368</v>
      </c>
      <c r="AH34" s="40">
        <f t="shared" si="16"/>
        <v>-0.09442430697629156</v>
      </c>
      <c r="AI34" s="12">
        <v>1293304243</v>
      </c>
      <c r="AJ34" s="12">
        <v>1331721724</v>
      </c>
      <c r="AK34" s="12">
        <v>831473232</v>
      </c>
      <c r="AL34" s="12"/>
    </row>
    <row r="35" spans="1:38" s="13" customFormat="1" ht="12.75">
      <c r="A35" s="29" t="s">
        <v>97</v>
      </c>
      <c r="B35" s="63" t="s">
        <v>635</v>
      </c>
      <c r="C35" s="39" t="s">
        <v>636</v>
      </c>
      <c r="D35" s="80">
        <v>421658708</v>
      </c>
      <c r="E35" s="81">
        <v>43423629</v>
      </c>
      <c r="F35" s="82">
        <f t="shared" si="0"/>
        <v>465082337</v>
      </c>
      <c r="G35" s="80">
        <v>421658708</v>
      </c>
      <c r="H35" s="81">
        <v>43423629</v>
      </c>
      <c r="I35" s="83">
        <f t="shared" si="1"/>
        <v>465082337</v>
      </c>
      <c r="J35" s="80">
        <v>93368678</v>
      </c>
      <c r="K35" s="81">
        <v>10131160</v>
      </c>
      <c r="L35" s="81">
        <f t="shared" si="2"/>
        <v>103499838</v>
      </c>
      <c r="M35" s="40">
        <f t="shared" si="3"/>
        <v>0.2225408917217168</v>
      </c>
      <c r="N35" s="108">
        <v>108059302</v>
      </c>
      <c r="O35" s="109">
        <v>10886241</v>
      </c>
      <c r="P35" s="110">
        <f t="shared" si="4"/>
        <v>118945543</v>
      </c>
      <c r="Q35" s="40">
        <f t="shared" si="5"/>
        <v>0.25575158103671436</v>
      </c>
      <c r="R35" s="108">
        <v>106632811</v>
      </c>
      <c r="S35" s="110">
        <v>6756684</v>
      </c>
      <c r="T35" s="110">
        <f t="shared" si="6"/>
        <v>113389495</v>
      </c>
      <c r="U35" s="40">
        <f t="shared" si="7"/>
        <v>0.24380520604462344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308060791</v>
      </c>
      <c r="AA35" s="81">
        <f t="shared" si="11"/>
        <v>27774085</v>
      </c>
      <c r="AB35" s="81">
        <f t="shared" si="12"/>
        <v>335834876</v>
      </c>
      <c r="AC35" s="40">
        <f t="shared" si="13"/>
        <v>0.7220976788030546</v>
      </c>
      <c r="AD35" s="80">
        <v>85590345</v>
      </c>
      <c r="AE35" s="81">
        <v>10491739</v>
      </c>
      <c r="AF35" s="81">
        <f t="shared" si="14"/>
        <v>96082084</v>
      </c>
      <c r="AG35" s="40">
        <f t="shared" si="15"/>
        <v>0.6161331288795261</v>
      </c>
      <c r="AH35" s="40">
        <f t="shared" si="16"/>
        <v>0.18013151130235694</v>
      </c>
      <c r="AI35" s="12">
        <v>472208320</v>
      </c>
      <c r="AJ35" s="12">
        <v>495181453</v>
      </c>
      <c r="AK35" s="12">
        <v>305097698</v>
      </c>
      <c r="AL35" s="12"/>
    </row>
    <row r="36" spans="1:38" s="13" customFormat="1" ht="12.75">
      <c r="A36" s="29" t="s">
        <v>97</v>
      </c>
      <c r="B36" s="63" t="s">
        <v>637</v>
      </c>
      <c r="C36" s="39" t="s">
        <v>638</v>
      </c>
      <c r="D36" s="80">
        <v>407816183</v>
      </c>
      <c r="E36" s="81">
        <v>52161018</v>
      </c>
      <c r="F36" s="82">
        <f t="shared" si="0"/>
        <v>459977201</v>
      </c>
      <c r="G36" s="80">
        <v>409078357</v>
      </c>
      <c r="H36" s="81">
        <v>72809347</v>
      </c>
      <c r="I36" s="83">
        <f t="shared" si="1"/>
        <v>481887704</v>
      </c>
      <c r="J36" s="80">
        <v>87050555</v>
      </c>
      <c r="K36" s="81">
        <v>8188156</v>
      </c>
      <c r="L36" s="81">
        <f t="shared" si="2"/>
        <v>95238711</v>
      </c>
      <c r="M36" s="40">
        <f t="shared" si="3"/>
        <v>0.20705093816160683</v>
      </c>
      <c r="N36" s="108">
        <v>93833450</v>
      </c>
      <c r="O36" s="109">
        <v>19917181</v>
      </c>
      <c r="P36" s="110">
        <f t="shared" si="4"/>
        <v>113750631</v>
      </c>
      <c r="Q36" s="40">
        <f t="shared" si="5"/>
        <v>0.24729623718893842</v>
      </c>
      <c r="R36" s="108">
        <v>94038381</v>
      </c>
      <c r="S36" s="110">
        <v>12444480</v>
      </c>
      <c r="T36" s="110">
        <f t="shared" si="6"/>
        <v>106482861</v>
      </c>
      <c r="U36" s="40">
        <f t="shared" si="7"/>
        <v>0.2209702802460384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274922386</v>
      </c>
      <c r="AA36" s="81">
        <f t="shared" si="11"/>
        <v>40549817</v>
      </c>
      <c r="AB36" s="81">
        <f t="shared" si="12"/>
        <v>315472203</v>
      </c>
      <c r="AC36" s="40">
        <f t="shared" si="13"/>
        <v>0.6546591672320404</v>
      </c>
      <c r="AD36" s="80">
        <v>67023788</v>
      </c>
      <c r="AE36" s="81">
        <v>8942097</v>
      </c>
      <c r="AF36" s="81">
        <f t="shared" si="14"/>
        <v>75965885</v>
      </c>
      <c r="AG36" s="40">
        <f t="shared" si="15"/>
        <v>0.5788317472365059</v>
      </c>
      <c r="AH36" s="40">
        <f t="shared" si="16"/>
        <v>0.4017194823702772</v>
      </c>
      <c r="AI36" s="12">
        <v>383464660</v>
      </c>
      <c r="AJ36" s="12">
        <v>403236521</v>
      </c>
      <c r="AK36" s="12">
        <v>233406100</v>
      </c>
      <c r="AL36" s="12"/>
    </row>
    <row r="37" spans="1:38" s="13" customFormat="1" ht="12.75">
      <c r="A37" s="29" t="s">
        <v>97</v>
      </c>
      <c r="B37" s="63" t="s">
        <v>639</v>
      </c>
      <c r="C37" s="39" t="s">
        <v>640</v>
      </c>
      <c r="D37" s="80">
        <v>528772120</v>
      </c>
      <c r="E37" s="81">
        <v>75959000</v>
      </c>
      <c r="F37" s="82">
        <f t="shared" si="0"/>
        <v>604731120</v>
      </c>
      <c r="G37" s="80">
        <v>517523060</v>
      </c>
      <c r="H37" s="81">
        <v>84932000</v>
      </c>
      <c r="I37" s="83">
        <f t="shared" si="1"/>
        <v>602455060</v>
      </c>
      <c r="J37" s="80">
        <v>126761932</v>
      </c>
      <c r="K37" s="81">
        <v>12633003</v>
      </c>
      <c r="L37" s="81">
        <f t="shared" si="2"/>
        <v>139394935</v>
      </c>
      <c r="M37" s="40">
        <f t="shared" si="3"/>
        <v>0.23050729553987565</v>
      </c>
      <c r="N37" s="108">
        <v>130510109</v>
      </c>
      <c r="O37" s="109">
        <v>17858770</v>
      </c>
      <c r="P37" s="110">
        <f t="shared" si="4"/>
        <v>148368879</v>
      </c>
      <c r="Q37" s="40">
        <f t="shared" si="5"/>
        <v>0.24534685597129513</v>
      </c>
      <c r="R37" s="108">
        <v>129535341</v>
      </c>
      <c r="S37" s="110">
        <v>12854095</v>
      </c>
      <c r="T37" s="110">
        <f t="shared" si="6"/>
        <v>142389436</v>
      </c>
      <c r="U37" s="40">
        <f t="shared" si="7"/>
        <v>0.23634864316684467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386807382</v>
      </c>
      <c r="AA37" s="81">
        <f t="shared" si="11"/>
        <v>43345868</v>
      </c>
      <c r="AB37" s="81">
        <f t="shared" si="12"/>
        <v>430153250</v>
      </c>
      <c r="AC37" s="40">
        <f t="shared" si="13"/>
        <v>0.7140005596434031</v>
      </c>
      <c r="AD37" s="80">
        <v>131629350</v>
      </c>
      <c r="AE37" s="81">
        <v>14322519</v>
      </c>
      <c r="AF37" s="81">
        <f t="shared" si="14"/>
        <v>145951869</v>
      </c>
      <c r="AG37" s="40">
        <f t="shared" si="15"/>
        <v>0.6721886851403602</v>
      </c>
      <c r="AH37" s="40">
        <f t="shared" si="16"/>
        <v>-0.024408272565526357</v>
      </c>
      <c r="AI37" s="12">
        <v>620353670</v>
      </c>
      <c r="AJ37" s="12">
        <v>632699320</v>
      </c>
      <c r="AK37" s="12">
        <v>425293324</v>
      </c>
      <c r="AL37" s="12"/>
    </row>
    <row r="38" spans="1:38" s="13" customFormat="1" ht="12.75">
      <c r="A38" s="29" t="s">
        <v>116</v>
      </c>
      <c r="B38" s="63" t="s">
        <v>641</v>
      </c>
      <c r="C38" s="39" t="s">
        <v>642</v>
      </c>
      <c r="D38" s="80">
        <v>175047420</v>
      </c>
      <c r="E38" s="81">
        <v>8875000</v>
      </c>
      <c r="F38" s="82">
        <f t="shared" si="0"/>
        <v>183922420</v>
      </c>
      <c r="G38" s="80">
        <v>273461862</v>
      </c>
      <c r="H38" s="81">
        <v>6935000</v>
      </c>
      <c r="I38" s="83">
        <f t="shared" si="1"/>
        <v>280396862</v>
      </c>
      <c r="J38" s="80">
        <v>29036535</v>
      </c>
      <c r="K38" s="81">
        <v>3542</v>
      </c>
      <c r="L38" s="81">
        <f t="shared" si="2"/>
        <v>29040077</v>
      </c>
      <c r="M38" s="40">
        <f t="shared" si="3"/>
        <v>0.15789307796189284</v>
      </c>
      <c r="N38" s="108">
        <v>36780762</v>
      </c>
      <c r="O38" s="109">
        <v>96998</v>
      </c>
      <c r="P38" s="110">
        <f t="shared" si="4"/>
        <v>36877760</v>
      </c>
      <c r="Q38" s="40">
        <f t="shared" si="5"/>
        <v>0.20050714861189842</v>
      </c>
      <c r="R38" s="108">
        <v>37666940</v>
      </c>
      <c r="S38" s="110">
        <v>45001</v>
      </c>
      <c r="T38" s="110">
        <f t="shared" si="6"/>
        <v>37711941</v>
      </c>
      <c r="U38" s="40">
        <f t="shared" si="7"/>
        <v>0.13449487533851218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103484237</v>
      </c>
      <c r="AA38" s="81">
        <f t="shared" si="11"/>
        <v>145541</v>
      </c>
      <c r="AB38" s="81">
        <f t="shared" si="12"/>
        <v>103629778</v>
      </c>
      <c r="AC38" s="40">
        <f t="shared" si="13"/>
        <v>0.36958251693986505</v>
      </c>
      <c r="AD38" s="80">
        <v>35057352</v>
      </c>
      <c r="AE38" s="81">
        <v>418454</v>
      </c>
      <c r="AF38" s="81">
        <f t="shared" si="14"/>
        <v>35475806</v>
      </c>
      <c r="AG38" s="40">
        <f t="shared" si="15"/>
        <v>0.5634103053173439</v>
      </c>
      <c r="AH38" s="40">
        <f t="shared" si="16"/>
        <v>0.06303267641050914</v>
      </c>
      <c r="AI38" s="12">
        <v>172482014</v>
      </c>
      <c r="AJ38" s="12">
        <v>176271971</v>
      </c>
      <c r="AK38" s="12">
        <v>99313445</v>
      </c>
      <c r="AL38" s="12"/>
    </row>
    <row r="39" spans="1:38" s="59" customFormat="1" ht="12.75">
      <c r="A39" s="64"/>
      <c r="B39" s="65" t="s">
        <v>643</v>
      </c>
      <c r="C39" s="32"/>
      <c r="D39" s="84">
        <f>SUM(D31:D38)</f>
        <v>4018665213</v>
      </c>
      <c r="E39" s="85">
        <f>SUM(E31:E38)</f>
        <v>625723143</v>
      </c>
      <c r="F39" s="93">
        <f t="shared" si="0"/>
        <v>4644388356</v>
      </c>
      <c r="G39" s="84">
        <f>SUM(G31:G38)</f>
        <v>4261997910</v>
      </c>
      <c r="H39" s="85">
        <f>SUM(H31:H38)</f>
        <v>774295048</v>
      </c>
      <c r="I39" s="86">
        <f t="shared" si="1"/>
        <v>5036292958</v>
      </c>
      <c r="J39" s="84">
        <f>SUM(J31:J38)</f>
        <v>738308753</v>
      </c>
      <c r="K39" s="85">
        <f>SUM(K31:K38)</f>
        <v>74947003</v>
      </c>
      <c r="L39" s="85">
        <f t="shared" si="2"/>
        <v>813255756</v>
      </c>
      <c r="M39" s="44">
        <f t="shared" si="3"/>
        <v>0.1751050286200485</v>
      </c>
      <c r="N39" s="114">
        <f>SUM(N31:N38)</f>
        <v>987766696</v>
      </c>
      <c r="O39" s="115">
        <f>SUM(O31:O38)</f>
        <v>127780304</v>
      </c>
      <c r="P39" s="116">
        <f t="shared" si="4"/>
        <v>1115547000</v>
      </c>
      <c r="Q39" s="44">
        <f t="shared" si="5"/>
        <v>0.24019244612885254</v>
      </c>
      <c r="R39" s="114">
        <f>SUM(R31:R38)</f>
        <v>853889371</v>
      </c>
      <c r="S39" s="116">
        <f>SUM(S31:S38)</f>
        <v>111079122</v>
      </c>
      <c r="T39" s="116">
        <f t="shared" si="6"/>
        <v>964968493</v>
      </c>
      <c r="U39" s="44">
        <f t="shared" si="7"/>
        <v>0.19160293117325047</v>
      </c>
      <c r="V39" s="114">
        <f>SUM(V31:V38)</f>
        <v>0</v>
      </c>
      <c r="W39" s="116">
        <f>SUM(W31:W38)</f>
        <v>0</v>
      </c>
      <c r="X39" s="116">
        <f t="shared" si="8"/>
        <v>0</v>
      </c>
      <c r="Y39" s="44">
        <f t="shared" si="9"/>
        <v>0</v>
      </c>
      <c r="Z39" s="84">
        <f t="shared" si="10"/>
        <v>2579964820</v>
      </c>
      <c r="AA39" s="85">
        <f t="shared" si="11"/>
        <v>313806429</v>
      </c>
      <c r="AB39" s="85">
        <f t="shared" si="12"/>
        <v>2893771249</v>
      </c>
      <c r="AC39" s="44">
        <f t="shared" si="13"/>
        <v>0.5745835822364804</v>
      </c>
      <c r="AD39" s="84">
        <f>SUM(AD31:AD38)</f>
        <v>860155600</v>
      </c>
      <c r="AE39" s="85">
        <f>SUM(AE31:AE38)</f>
        <v>104438001</v>
      </c>
      <c r="AF39" s="85">
        <f t="shared" si="14"/>
        <v>964593601</v>
      </c>
      <c r="AG39" s="44">
        <f t="shared" si="15"/>
        <v>0.6170565302115167</v>
      </c>
      <c r="AH39" s="44">
        <f t="shared" si="16"/>
        <v>0.00038865279596644875</v>
      </c>
      <c r="AI39" s="66">
        <f>SUM(AI31:AI38)</f>
        <v>4179676650</v>
      </c>
      <c r="AJ39" s="66">
        <f>SUM(AJ31:AJ38)</f>
        <v>4390404641</v>
      </c>
      <c r="AK39" s="66">
        <f>SUM(AK31:AK38)</f>
        <v>2709127854</v>
      </c>
      <c r="AL39" s="66"/>
    </row>
    <row r="40" spans="1:38" s="13" customFormat="1" ht="12.75">
      <c r="A40" s="29" t="s">
        <v>97</v>
      </c>
      <c r="B40" s="63" t="s">
        <v>644</v>
      </c>
      <c r="C40" s="39" t="s">
        <v>645</v>
      </c>
      <c r="D40" s="80">
        <v>46544200</v>
      </c>
      <c r="E40" s="81">
        <v>15718000</v>
      </c>
      <c r="F40" s="82">
        <f t="shared" si="0"/>
        <v>62262200</v>
      </c>
      <c r="G40" s="80">
        <v>49749342</v>
      </c>
      <c r="H40" s="81">
        <v>15304729</v>
      </c>
      <c r="I40" s="83">
        <f t="shared" si="1"/>
        <v>65054071</v>
      </c>
      <c r="J40" s="80">
        <v>9990052</v>
      </c>
      <c r="K40" s="81">
        <v>2914113</v>
      </c>
      <c r="L40" s="81">
        <f t="shared" si="2"/>
        <v>12904165</v>
      </c>
      <c r="M40" s="40">
        <f t="shared" si="3"/>
        <v>0.2072552046024715</v>
      </c>
      <c r="N40" s="108">
        <v>13196353</v>
      </c>
      <c r="O40" s="109">
        <v>2189951</v>
      </c>
      <c r="P40" s="110">
        <f t="shared" si="4"/>
        <v>15386304</v>
      </c>
      <c r="Q40" s="40">
        <f t="shared" si="5"/>
        <v>0.24712111040085316</v>
      </c>
      <c r="R40" s="108">
        <v>11166264</v>
      </c>
      <c r="S40" s="110">
        <v>1491381</v>
      </c>
      <c r="T40" s="110">
        <f t="shared" si="6"/>
        <v>12657645</v>
      </c>
      <c r="U40" s="40">
        <f t="shared" si="7"/>
        <v>0.1945711437490207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34352669</v>
      </c>
      <c r="AA40" s="81">
        <f t="shared" si="11"/>
        <v>6595445</v>
      </c>
      <c r="AB40" s="81">
        <f t="shared" si="12"/>
        <v>40948114</v>
      </c>
      <c r="AC40" s="40">
        <f t="shared" si="13"/>
        <v>0.6294473715565011</v>
      </c>
      <c r="AD40" s="80">
        <v>6490768</v>
      </c>
      <c r="AE40" s="81">
        <v>522466</v>
      </c>
      <c r="AF40" s="81">
        <f t="shared" si="14"/>
        <v>7013234</v>
      </c>
      <c r="AG40" s="40">
        <f t="shared" si="15"/>
        <v>0.37175168055088437</v>
      </c>
      <c r="AH40" s="40">
        <f t="shared" si="16"/>
        <v>0.8048228534795787</v>
      </c>
      <c r="AI40" s="12">
        <v>64843162</v>
      </c>
      <c r="AJ40" s="12">
        <v>66792384</v>
      </c>
      <c r="AK40" s="12">
        <v>24830181</v>
      </c>
      <c r="AL40" s="12"/>
    </row>
    <row r="41" spans="1:38" s="13" customFormat="1" ht="12.75">
      <c r="A41" s="29" t="s">
        <v>97</v>
      </c>
      <c r="B41" s="63" t="s">
        <v>646</v>
      </c>
      <c r="C41" s="39" t="s">
        <v>647</v>
      </c>
      <c r="D41" s="80">
        <v>48559741</v>
      </c>
      <c r="E41" s="81">
        <v>17918000</v>
      </c>
      <c r="F41" s="82">
        <f t="shared" si="0"/>
        <v>66477741</v>
      </c>
      <c r="G41" s="80">
        <v>48559741</v>
      </c>
      <c r="H41" s="81">
        <v>24018750</v>
      </c>
      <c r="I41" s="83">
        <f t="shared" si="1"/>
        <v>72578491</v>
      </c>
      <c r="J41" s="80">
        <v>7465791</v>
      </c>
      <c r="K41" s="81">
        <v>335111</v>
      </c>
      <c r="L41" s="81">
        <f t="shared" si="2"/>
        <v>7800902</v>
      </c>
      <c r="M41" s="40">
        <f t="shared" si="3"/>
        <v>0.1173460752825521</v>
      </c>
      <c r="N41" s="108">
        <v>11555235</v>
      </c>
      <c r="O41" s="109">
        <v>1403215</v>
      </c>
      <c r="P41" s="110">
        <f t="shared" si="4"/>
        <v>12958450</v>
      </c>
      <c r="Q41" s="40">
        <f t="shared" si="5"/>
        <v>0.19492915681355658</v>
      </c>
      <c r="R41" s="108">
        <v>14225496</v>
      </c>
      <c r="S41" s="110">
        <v>2923759</v>
      </c>
      <c r="T41" s="110">
        <f t="shared" si="6"/>
        <v>17149255</v>
      </c>
      <c r="U41" s="40">
        <f t="shared" si="7"/>
        <v>0.23628563729714358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33246522</v>
      </c>
      <c r="AA41" s="81">
        <f t="shared" si="11"/>
        <v>4662085</v>
      </c>
      <c r="AB41" s="81">
        <f t="shared" si="12"/>
        <v>37908607</v>
      </c>
      <c r="AC41" s="40">
        <f t="shared" si="13"/>
        <v>0.5223118650951285</v>
      </c>
      <c r="AD41" s="80">
        <v>8172645</v>
      </c>
      <c r="AE41" s="81">
        <v>1595960</v>
      </c>
      <c r="AF41" s="81">
        <f t="shared" si="14"/>
        <v>9768605</v>
      </c>
      <c r="AG41" s="40">
        <f t="shared" si="15"/>
        <v>0.674911014079169</v>
      </c>
      <c r="AH41" s="40">
        <f t="shared" si="16"/>
        <v>0.7555480030157837</v>
      </c>
      <c r="AI41" s="12">
        <v>45691692</v>
      </c>
      <c r="AJ41" s="12">
        <v>47345692</v>
      </c>
      <c r="AK41" s="12">
        <v>31954129</v>
      </c>
      <c r="AL41" s="12"/>
    </row>
    <row r="42" spans="1:38" s="13" customFormat="1" ht="12.75">
      <c r="A42" s="29" t="s">
        <v>97</v>
      </c>
      <c r="B42" s="63" t="s">
        <v>648</v>
      </c>
      <c r="C42" s="39" t="s">
        <v>649</v>
      </c>
      <c r="D42" s="80">
        <v>209926124</v>
      </c>
      <c r="E42" s="81">
        <v>25021860</v>
      </c>
      <c r="F42" s="82">
        <f t="shared" si="0"/>
        <v>234947984</v>
      </c>
      <c r="G42" s="80">
        <v>223878226</v>
      </c>
      <c r="H42" s="81">
        <v>34575212</v>
      </c>
      <c r="I42" s="83">
        <f t="shared" si="1"/>
        <v>258453438</v>
      </c>
      <c r="J42" s="80">
        <v>48237008</v>
      </c>
      <c r="K42" s="81">
        <v>7501548</v>
      </c>
      <c r="L42" s="81">
        <f t="shared" si="2"/>
        <v>55738556</v>
      </c>
      <c r="M42" s="40">
        <f t="shared" si="3"/>
        <v>0.23723785601837724</v>
      </c>
      <c r="N42" s="108">
        <v>59170710</v>
      </c>
      <c r="O42" s="109">
        <v>5225384</v>
      </c>
      <c r="P42" s="110">
        <f t="shared" si="4"/>
        <v>64396094</v>
      </c>
      <c r="Q42" s="40">
        <f t="shared" si="5"/>
        <v>0.27408659952579123</v>
      </c>
      <c r="R42" s="108">
        <v>49450400</v>
      </c>
      <c r="S42" s="110">
        <v>1897202</v>
      </c>
      <c r="T42" s="110">
        <f t="shared" si="6"/>
        <v>51347602</v>
      </c>
      <c r="U42" s="40">
        <f t="shared" si="7"/>
        <v>0.19867254387229316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156858118</v>
      </c>
      <c r="AA42" s="81">
        <f t="shared" si="11"/>
        <v>14624134</v>
      </c>
      <c r="AB42" s="81">
        <f t="shared" si="12"/>
        <v>171482252</v>
      </c>
      <c r="AC42" s="40">
        <f t="shared" si="13"/>
        <v>0.6634937934158956</v>
      </c>
      <c r="AD42" s="80">
        <v>39466739</v>
      </c>
      <c r="AE42" s="81">
        <v>9033305</v>
      </c>
      <c r="AF42" s="81">
        <f t="shared" si="14"/>
        <v>48500044</v>
      </c>
      <c r="AG42" s="40">
        <f t="shared" si="15"/>
        <v>0.6669118579331845</v>
      </c>
      <c r="AH42" s="40">
        <f t="shared" si="16"/>
        <v>0.05871248281754138</v>
      </c>
      <c r="AI42" s="12">
        <v>218019704</v>
      </c>
      <c r="AJ42" s="12">
        <v>266205784</v>
      </c>
      <c r="AK42" s="12">
        <v>177535794</v>
      </c>
      <c r="AL42" s="12"/>
    </row>
    <row r="43" spans="1:38" s="13" customFormat="1" ht="12.75">
      <c r="A43" s="29" t="s">
        <v>116</v>
      </c>
      <c r="B43" s="63" t="s">
        <v>650</v>
      </c>
      <c r="C43" s="39" t="s">
        <v>651</v>
      </c>
      <c r="D43" s="80">
        <v>50647611</v>
      </c>
      <c r="E43" s="81">
        <v>330000</v>
      </c>
      <c r="F43" s="83">
        <f t="shared" si="0"/>
        <v>50977611</v>
      </c>
      <c r="G43" s="80">
        <v>56889194</v>
      </c>
      <c r="H43" s="81">
        <v>330000</v>
      </c>
      <c r="I43" s="82">
        <f t="shared" si="1"/>
        <v>57219194</v>
      </c>
      <c r="J43" s="80">
        <v>11551204</v>
      </c>
      <c r="K43" s="94">
        <v>0</v>
      </c>
      <c r="L43" s="81">
        <f t="shared" si="2"/>
        <v>11551204</v>
      </c>
      <c r="M43" s="40">
        <f t="shared" si="3"/>
        <v>0.2265936706998686</v>
      </c>
      <c r="N43" s="108">
        <v>14961126</v>
      </c>
      <c r="O43" s="109">
        <v>27609</v>
      </c>
      <c r="P43" s="110">
        <f t="shared" si="4"/>
        <v>14988735</v>
      </c>
      <c r="Q43" s="40">
        <f t="shared" si="5"/>
        <v>0.29402584205054255</v>
      </c>
      <c r="R43" s="108">
        <v>16523284</v>
      </c>
      <c r="S43" s="110">
        <v>0</v>
      </c>
      <c r="T43" s="110">
        <f t="shared" si="6"/>
        <v>16523284</v>
      </c>
      <c r="U43" s="40">
        <f t="shared" si="7"/>
        <v>0.28877170132805435</v>
      </c>
      <c r="V43" s="108">
        <v>0</v>
      </c>
      <c r="W43" s="110">
        <v>0</v>
      </c>
      <c r="X43" s="110">
        <f t="shared" si="8"/>
        <v>0</v>
      </c>
      <c r="Y43" s="40">
        <f t="shared" si="9"/>
        <v>0</v>
      </c>
      <c r="Z43" s="80">
        <f t="shared" si="10"/>
        <v>43035614</v>
      </c>
      <c r="AA43" s="81">
        <f t="shared" si="11"/>
        <v>27609</v>
      </c>
      <c r="AB43" s="81">
        <f t="shared" si="12"/>
        <v>43063223</v>
      </c>
      <c r="AC43" s="40">
        <f t="shared" si="13"/>
        <v>0.7526010065783171</v>
      </c>
      <c r="AD43" s="80">
        <v>12613590</v>
      </c>
      <c r="AE43" s="81">
        <v>0</v>
      </c>
      <c r="AF43" s="81">
        <f t="shared" si="14"/>
        <v>12613590</v>
      </c>
      <c r="AG43" s="40">
        <f t="shared" si="15"/>
        <v>0.6793975465709472</v>
      </c>
      <c r="AH43" s="40">
        <f t="shared" si="16"/>
        <v>0.30995886183077137</v>
      </c>
      <c r="AI43" s="12">
        <v>53082992</v>
      </c>
      <c r="AJ43" s="12">
        <v>54996251</v>
      </c>
      <c r="AK43" s="12">
        <v>37364318</v>
      </c>
      <c r="AL43" s="12"/>
    </row>
    <row r="44" spans="1:38" s="59" customFormat="1" ht="12.75">
      <c r="A44" s="64"/>
      <c r="B44" s="65" t="s">
        <v>652</v>
      </c>
      <c r="C44" s="32"/>
      <c r="D44" s="84">
        <f>SUM(D40:D43)</f>
        <v>355677676</v>
      </c>
      <c r="E44" s="85">
        <f>SUM(E40:E43)</f>
        <v>58987860</v>
      </c>
      <c r="F44" s="86">
        <f t="shared" si="0"/>
        <v>414665536</v>
      </c>
      <c r="G44" s="84">
        <f>SUM(G40:G43)</f>
        <v>379076503</v>
      </c>
      <c r="H44" s="85">
        <f>SUM(H40:H43)</f>
        <v>74228691</v>
      </c>
      <c r="I44" s="93">
        <f t="shared" si="1"/>
        <v>453305194</v>
      </c>
      <c r="J44" s="84">
        <f>SUM(J40:J43)</f>
        <v>77244055</v>
      </c>
      <c r="K44" s="95">
        <f>SUM(K40:K43)</f>
        <v>10750772</v>
      </c>
      <c r="L44" s="85">
        <f t="shared" si="2"/>
        <v>87994827</v>
      </c>
      <c r="M44" s="44">
        <f t="shared" si="3"/>
        <v>0.21220675305892794</v>
      </c>
      <c r="N44" s="114">
        <f>SUM(N40:N43)</f>
        <v>98883424</v>
      </c>
      <c r="O44" s="115">
        <f>SUM(O40:O43)</f>
        <v>8846159</v>
      </c>
      <c r="P44" s="116">
        <f t="shared" si="4"/>
        <v>107729583</v>
      </c>
      <c r="Q44" s="44">
        <f t="shared" si="5"/>
        <v>0.25979873813289367</v>
      </c>
      <c r="R44" s="114">
        <f>SUM(R40:R43)</f>
        <v>91365444</v>
      </c>
      <c r="S44" s="116">
        <f>SUM(S40:S43)</f>
        <v>6312342</v>
      </c>
      <c r="T44" s="116">
        <f t="shared" si="6"/>
        <v>97677786</v>
      </c>
      <c r="U44" s="44">
        <f t="shared" si="7"/>
        <v>0.21547907964187146</v>
      </c>
      <c r="V44" s="114">
        <f>SUM(V40:V43)</f>
        <v>0</v>
      </c>
      <c r="W44" s="116">
        <f>SUM(W40:W43)</f>
        <v>0</v>
      </c>
      <c r="X44" s="116">
        <f t="shared" si="8"/>
        <v>0</v>
      </c>
      <c r="Y44" s="44">
        <f t="shared" si="9"/>
        <v>0</v>
      </c>
      <c r="Z44" s="84">
        <f t="shared" si="10"/>
        <v>267492923</v>
      </c>
      <c r="AA44" s="85">
        <f t="shared" si="11"/>
        <v>25909273</v>
      </c>
      <c r="AB44" s="85">
        <f t="shared" si="12"/>
        <v>293402196</v>
      </c>
      <c r="AC44" s="44">
        <f t="shared" si="13"/>
        <v>0.6472509026666922</v>
      </c>
      <c r="AD44" s="84">
        <f>SUM(AD40:AD43)</f>
        <v>66743742</v>
      </c>
      <c r="AE44" s="85">
        <f>SUM(AE40:AE43)</f>
        <v>11151731</v>
      </c>
      <c r="AF44" s="85">
        <f t="shared" si="14"/>
        <v>77895473</v>
      </c>
      <c r="AG44" s="44">
        <f t="shared" si="15"/>
        <v>0.6240739484719798</v>
      </c>
      <c r="AH44" s="44">
        <f t="shared" si="16"/>
        <v>0.2539597262603437</v>
      </c>
      <c r="AI44" s="66">
        <f>SUM(AI40:AI43)</f>
        <v>381637550</v>
      </c>
      <c r="AJ44" s="66">
        <f>SUM(AJ40:AJ43)</f>
        <v>435340111</v>
      </c>
      <c r="AK44" s="66">
        <f>SUM(AK40:AK43)</f>
        <v>271684422</v>
      </c>
      <c r="AL44" s="66"/>
    </row>
    <row r="45" spans="1:38" s="59" customFormat="1" ht="12.75">
      <c r="A45" s="64"/>
      <c r="B45" s="65" t="s">
        <v>653</v>
      </c>
      <c r="C45" s="32"/>
      <c r="D45" s="84">
        <f>SUM(D9,D11:D16,D18:D23,D25:D29,D31:D38,D40:D43)</f>
        <v>48641506127</v>
      </c>
      <c r="E45" s="85">
        <f>SUM(E9,E11:E16,E18:E23,E25:E29,E31:E38,E40:E43)</f>
        <v>7483037479</v>
      </c>
      <c r="F45" s="86">
        <f t="shared" si="0"/>
        <v>56124543606</v>
      </c>
      <c r="G45" s="84">
        <f>SUM(G9,G11:G16,G18:G23,G25:G29,G31:G38,G40:G43)</f>
        <v>49111017586</v>
      </c>
      <c r="H45" s="85">
        <f>SUM(H9,H11:H16,H18:H23,H25:H29,H31:H38,H40:H43)</f>
        <v>7904032138</v>
      </c>
      <c r="I45" s="93">
        <f t="shared" si="1"/>
        <v>57015049724</v>
      </c>
      <c r="J45" s="84">
        <f>SUM(J9,J11:J16,J18:J23,J25:J29,J31:J38,J40:J43)</f>
        <v>10530519188</v>
      </c>
      <c r="K45" s="95">
        <f>SUM(K9,K11:K16,K18:K23,K25:K29,K31:K38,K40:K43)</f>
        <v>755469349</v>
      </c>
      <c r="L45" s="85">
        <f t="shared" si="2"/>
        <v>11285988537</v>
      </c>
      <c r="M45" s="44">
        <f t="shared" si="3"/>
        <v>0.20108829064568945</v>
      </c>
      <c r="N45" s="114">
        <f>SUM(N9,N11:N16,N18:N23,N25:N29,N31:N38,N40:N43)</f>
        <v>12225526669</v>
      </c>
      <c r="O45" s="115">
        <f>SUM(O9,O11:O16,O18:O23,O25:O29,O31:O38,O40:O43)</f>
        <v>1519831747</v>
      </c>
      <c r="P45" s="116">
        <f t="shared" si="4"/>
        <v>13745358416</v>
      </c>
      <c r="Q45" s="44">
        <f t="shared" si="5"/>
        <v>0.24490815484387388</v>
      </c>
      <c r="R45" s="114">
        <f>SUM(R9,R11:R16,R18:R23,R25:R29,R31:R38,R40:R43)</f>
        <v>10955520662</v>
      </c>
      <c r="S45" s="116">
        <f>SUM(S9,S11:S16,S18:S23,S25:S29,S31:S38,S40:S43)</f>
        <v>1103832942</v>
      </c>
      <c r="T45" s="116">
        <f t="shared" si="6"/>
        <v>12059353604</v>
      </c>
      <c r="U45" s="44">
        <f t="shared" si="7"/>
        <v>0.21151176158535767</v>
      </c>
      <c r="V45" s="114">
        <f>SUM(V9,V11:V16,V18:V23,V25:V29,V31:V38,V40:V43)</f>
        <v>0</v>
      </c>
      <c r="W45" s="116">
        <f>SUM(W9,W11:W16,W18:W23,W25:W29,W31:W38,W40:W43)</f>
        <v>0</v>
      </c>
      <c r="X45" s="116">
        <f t="shared" si="8"/>
        <v>0</v>
      </c>
      <c r="Y45" s="44">
        <f t="shared" si="9"/>
        <v>0</v>
      </c>
      <c r="Z45" s="84">
        <f t="shared" si="10"/>
        <v>33711566519</v>
      </c>
      <c r="AA45" s="85">
        <f t="shared" si="11"/>
        <v>3379134038</v>
      </c>
      <c r="AB45" s="85">
        <f t="shared" si="12"/>
        <v>37090700557</v>
      </c>
      <c r="AC45" s="44">
        <f t="shared" si="13"/>
        <v>0.6505422820211447</v>
      </c>
      <c r="AD45" s="84">
        <f>SUM(AD9,AD11:AD16,AD18:AD23,AD25:AD29,AD31:AD38,AD40:AD43)</f>
        <v>10323497398</v>
      </c>
      <c r="AE45" s="85">
        <f>SUM(AE9,AE11:AE16,AE18:AE23,AE25:AE29,AE31:AE38,AE40:AE43)</f>
        <v>1302044491</v>
      </c>
      <c r="AF45" s="85">
        <f t="shared" si="14"/>
        <v>11625541889</v>
      </c>
      <c r="AG45" s="44">
        <f t="shared" si="15"/>
        <v>0.638593320644679</v>
      </c>
      <c r="AH45" s="44">
        <f t="shared" si="16"/>
        <v>0.037315397350249135</v>
      </c>
      <c r="AI45" s="66">
        <f>SUM(AI9,AI11:AI16,AI18:AI23,AI25:AI29,AI31:AI38,AI40:AI43)</f>
        <v>53249611937</v>
      </c>
      <c r="AJ45" s="66">
        <f>SUM(AJ9,AJ11:AJ16,AJ18:AJ23,AJ25:AJ29,AJ31:AJ38,AJ40:AJ43)</f>
        <v>54161004860</v>
      </c>
      <c r="AK45" s="66">
        <f>SUM(AK9,AK11:AK16,AK18:AK23,AK25:AK29,AK31:AK38,AK40:AK43)</f>
        <v>34586855943</v>
      </c>
      <c r="AL45" s="66"/>
    </row>
    <row r="46" spans="1:38" s="13" customFormat="1" ht="12.75">
      <c r="A46" s="67"/>
      <c r="B46" s="68"/>
      <c r="C46" s="69"/>
      <c r="D46" s="96"/>
      <c r="E46" s="96"/>
      <c r="F46" s="97"/>
      <c r="G46" s="98"/>
      <c r="H46" s="96"/>
      <c r="I46" s="99"/>
      <c r="J46" s="98"/>
      <c r="K46" s="100"/>
      <c r="L46" s="96"/>
      <c r="M46" s="73"/>
      <c r="N46" s="98"/>
      <c r="O46" s="100"/>
      <c r="P46" s="96"/>
      <c r="Q46" s="73"/>
      <c r="R46" s="98"/>
      <c r="S46" s="100"/>
      <c r="T46" s="96"/>
      <c r="U46" s="73"/>
      <c r="V46" s="98"/>
      <c r="W46" s="100"/>
      <c r="X46" s="96"/>
      <c r="Y46" s="73"/>
      <c r="Z46" s="98"/>
      <c r="AA46" s="100"/>
      <c r="AB46" s="96"/>
      <c r="AC46" s="73"/>
      <c r="AD46" s="98"/>
      <c r="AE46" s="96"/>
      <c r="AF46" s="96"/>
      <c r="AG46" s="73"/>
      <c r="AH46" s="73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91"/>
      <c r="E47" s="91"/>
      <c r="F47" s="91"/>
      <c r="G47" s="91"/>
      <c r="H47" s="91"/>
      <c r="I47" s="91"/>
      <c r="J47" s="91"/>
      <c r="K47" s="91"/>
      <c r="L47" s="91"/>
      <c r="M47" s="12"/>
      <c r="N47" s="91"/>
      <c r="O47" s="91"/>
      <c r="P47" s="91"/>
      <c r="Q47" s="12"/>
      <c r="R47" s="91"/>
      <c r="S47" s="91"/>
      <c r="T47" s="91"/>
      <c r="U47" s="12"/>
      <c r="V47" s="91"/>
      <c r="W47" s="91"/>
      <c r="X47" s="91"/>
      <c r="Y47" s="12"/>
      <c r="Z47" s="91"/>
      <c r="AA47" s="91"/>
      <c r="AB47" s="91"/>
      <c r="AC47" s="12"/>
      <c r="AD47" s="91"/>
      <c r="AE47" s="91"/>
      <c r="AF47" s="91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91"/>
      <c r="E48" s="91"/>
      <c r="F48" s="91"/>
      <c r="G48" s="91"/>
      <c r="H48" s="91"/>
      <c r="I48" s="91"/>
      <c r="J48" s="91"/>
      <c r="K48" s="91"/>
      <c r="L48" s="91"/>
      <c r="M48" s="12"/>
      <c r="N48" s="91"/>
      <c r="O48" s="91"/>
      <c r="P48" s="91"/>
      <c r="Q48" s="12"/>
      <c r="R48" s="91"/>
      <c r="S48" s="91"/>
      <c r="T48" s="91"/>
      <c r="U48" s="12"/>
      <c r="V48" s="91"/>
      <c r="W48" s="91"/>
      <c r="X48" s="91"/>
      <c r="Y48" s="12"/>
      <c r="Z48" s="91"/>
      <c r="AA48" s="91"/>
      <c r="AB48" s="91"/>
      <c r="AC48" s="12"/>
      <c r="AD48" s="91"/>
      <c r="AE48" s="91"/>
      <c r="AF48" s="91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91"/>
      <c r="E49" s="91"/>
      <c r="F49" s="91"/>
      <c r="G49" s="91"/>
      <c r="H49" s="91"/>
      <c r="I49" s="91"/>
      <c r="J49" s="91"/>
      <c r="K49" s="91"/>
      <c r="L49" s="91"/>
      <c r="M49" s="12"/>
      <c r="N49" s="91"/>
      <c r="O49" s="91"/>
      <c r="P49" s="91"/>
      <c r="Q49" s="12"/>
      <c r="R49" s="91"/>
      <c r="S49" s="91"/>
      <c r="T49" s="91"/>
      <c r="U49" s="12"/>
      <c r="V49" s="91"/>
      <c r="W49" s="91"/>
      <c r="X49" s="91"/>
      <c r="Y49" s="12"/>
      <c r="Z49" s="91"/>
      <c r="AA49" s="91"/>
      <c r="AB49" s="91"/>
      <c r="AC49" s="12"/>
      <c r="AD49" s="91"/>
      <c r="AE49" s="91"/>
      <c r="AF49" s="91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 customHeight="1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5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40</v>
      </c>
      <c r="C9" s="39" t="s">
        <v>41</v>
      </c>
      <c r="D9" s="80">
        <v>4514281381</v>
      </c>
      <c r="E9" s="81">
        <v>751242307</v>
      </c>
      <c r="F9" s="82">
        <f>$D9+$E9</f>
        <v>5265523688</v>
      </c>
      <c r="G9" s="80">
        <v>4463201288</v>
      </c>
      <c r="H9" s="81">
        <v>1006628041</v>
      </c>
      <c r="I9" s="83">
        <f>$G9+$H9</f>
        <v>5469829329</v>
      </c>
      <c r="J9" s="80">
        <v>1009305173</v>
      </c>
      <c r="K9" s="81">
        <v>66281312</v>
      </c>
      <c r="L9" s="81">
        <f>$J9+$K9</f>
        <v>1075586485</v>
      </c>
      <c r="M9" s="40">
        <f>IF($F9=0,0,$L9/$F9)</f>
        <v>0.2042696128119669</v>
      </c>
      <c r="N9" s="108">
        <v>1038025090</v>
      </c>
      <c r="O9" s="109">
        <v>195437468</v>
      </c>
      <c r="P9" s="110">
        <f>$N9+$O9</f>
        <v>1233462558</v>
      </c>
      <c r="Q9" s="40">
        <f>IF($F9=0,0,$P9/$F9)</f>
        <v>0.2342525893124422</v>
      </c>
      <c r="R9" s="108">
        <v>1039743243</v>
      </c>
      <c r="S9" s="110">
        <v>183809023</v>
      </c>
      <c r="T9" s="110">
        <f>$R9+$S9</f>
        <v>1223552266</v>
      </c>
      <c r="U9" s="40">
        <f>IF($I9=0,0,$T9/$I9)</f>
        <v>0.22369112314217143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3087073506</v>
      </c>
      <c r="AA9" s="81">
        <f>$K9+$O9+$S9</f>
        <v>445527803</v>
      </c>
      <c r="AB9" s="81">
        <f>$Z9+$AA9</f>
        <v>3532601309</v>
      </c>
      <c r="AC9" s="40">
        <f>IF($I9=0,0,$AB9/$I9)</f>
        <v>0.6458339184864171</v>
      </c>
      <c r="AD9" s="80">
        <v>776493887</v>
      </c>
      <c r="AE9" s="81">
        <v>82770468</v>
      </c>
      <c r="AF9" s="81">
        <f>$AD9+$AE9</f>
        <v>859264355</v>
      </c>
      <c r="AG9" s="40">
        <f>IF($AJ9=0,0,$AK9/$AJ9)</f>
        <v>0.5227957492554236</v>
      </c>
      <c r="AH9" s="40">
        <f>IF($AF9=0,0,(($T9/$AF9)-1))</f>
        <v>0.423953244284176</v>
      </c>
      <c r="AI9" s="12">
        <v>4741319020</v>
      </c>
      <c r="AJ9" s="12">
        <v>5009769375</v>
      </c>
      <c r="AK9" s="12">
        <v>2619086134</v>
      </c>
      <c r="AL9" s="12"/>
    </row>
    <row r="10" spans="1:38" s="13" customFormat="1" ht="12.75">
      <c r="A10" s="29"/>
      <c r="B10" s="38" t="s">
        <v>42</v>
      </c>
      <c r="C10" s="39" t="s">
        <v>43</v>
      </c>
      <c r="D10" s="80">
        <v>36082717308</v>
      </c>
      <c r="E10" s="81">
        <v>5450592474</v>
      </c>
      <c r="F10" s="83">
        <f aca="true" t="shared" si="0" ref="F10:F17">$D10+$E10</f>
        <v>41533309782</v>
      </c>
      <c r="G10" s="80">
        <v>35973293601</v>
      </c>
      <c r="H10" s="81">
        <v>5606388002</v>
      </c>
      <c r="I10" s="83">
        <f aca="true" t="shared" si="1" ref="I10:I17">$G10+$H10</f>
        <v>41579681603</v>
      </c>
      <c r="J10" s="80">
        <v>8111309680</v>
      </c>
      <c r="K10" s="81">
        <v>506160389</v>
      </c>
      <c r="L10" s="81">
        <f aca="true" t="shared" si="2" ref="L10:L17">$J10+$K10</f>
        <v>8617470069</v>
      </c>
      <c r="M10" s="40">
        <f aca="true" t="shared" si="3" ref="M10:M17">IF($F10=0,0,$L10/$F10)</f>
        <v>0.2074833456382689</v>
      </c>
      <c r="N10" s="108">
        <v>9197165648</v>
      </c>
      <c r="O10" s="109">
        <v>1117122175</v>
      </c>
      <c r="P10" s="110">
        <f aca="true" t="shared" si="4" ref="P10:P17">$N10+$O10</f>
        <v>10314287823</v>
      </c>
      <c r="Q10" s="40">
        <f aca="true" t="shared" si="5" ref="Q10:Q17">IF($F10=0,0,$P10/$F10)</f>
        <v>0.24833772885275998</v>
      </c>
      <c r="R10" s="108">
        <v>8086871254</v>
      </c>
      <c r="S10" s="110">
        <v>726769620</v>
      </c>
      <c r="T10" s="110">
        <f aca="true" t="shared" si="6" ref="T10:T17">$R10+$S10</f>
        <v>8813640874</v>
      </c>
      <c r="U10" s="40">
        <f aca="true" t="shared" si="7" ref="U10:U17">IF($I10=0,0,$T10/$I10)</f>
        <v>0.2119698981380389</v>
      </c>
      <c r="V10" s="108">
        <v>0</v>
      </c>
      <c r="W10" s="110">
        <v>0</v>
      </c>
      <c r="X10" s="110">
        <f aca="true" t="shared" si="8" ref="X10:X17">$V10+$W10</f>
        <v>0</v>
      </c>
      <c r="Y10" s="40">
        <f aca="true" t="shared" si="9" ref="Y10:Y17">IF($I10=0,0,$X10/$I10)</f>
        <v>0</v>
      </c>
      <c r="Z10" s="80">
        <f aca="true" t="shared" si="10" ref="Z10:Z17">$J10+$N10+$R10</f>
        <v>25395346582</v>
      </c>
      <c r="AA10" s="81">
        <f aca="true" t="shared" si="11" ref="AA10:AA17">$K10+$O10+$S10</f>
        <v>2350052184</v>
      </c>
      <c r="AB10" s="81">
        <f aca="true" t="shared" si="12" ref="AB10:AB17">$Z10+$AA10</f>
        <v>27745398766</v>
      </c>
      <c r="AC10" s="40">
        <f aca="true" t="shared" si="13" ref="AC10:AC17">IF($I10=0,0,$AB10/$I10)</f>
        <v>0.6672826172867604</v>
      </c>
      <c r="AD10" s="80">
        <v>7719637213</v>
      </c>
      <c r="AE10" s="81">
        <v>942191733</v>
      </c>
      <c r="AF10" s="81">
        <f aca="true" t="shared" si="14" ref="AF10:AF17">$AD10+$AE10</f>
        <v>8661828946</v>
      </c>
      <c r="AG10" s="40">
        <f aca="true" t="shared" si="15" ref="AG10:AG17">IF($AJ10=0,0,$AK10/$AJ10)</f>
        <v>0.6484503675501513</v>
      </c>
      <c r="AH10" s="40">
        <f aca="true" t="shared" si="16" ref="AH10:AH17">IF($AF10=0,0,(($T10/$AF10)-1))</f>
        <v>0.017526544214441664</v>
      </c>
      <c r="AI10" s="12">
        <v>39644278980</v>
      </c>
      <c r="AJ10" s="12">
        <v>40055177088</v>
      </c>
      <c r="AK10" s="12">
        <v>25973794305</v>
      </c>
      <c r="AL10" s="12"/>
    </row>
    <row r="11" spans="1:38" s="13" customFormat="1" ht="12.75">
      <c r="A11" s="29"/>
      <c r="B11" s="38" t="s">
        <v>44</v>
      </c>
      <c r="C11" s="39" t="s">
        <v>45</v>
      </c>
      <c r="D11" s="80">
        <v>24503936857</v>
      </c>
      <c r="E11" s="81">
        <v>2980932710</v>
      </c>
      <c r="F11" s="83">
        <f t="shared" si="0"/>
        <v>27484869567</v>
      </c>
      <c r="G11" s="80">
        <v>24745772124</v>
      </c>
      <c r="H11" s="81">
        <v>2987419379</v>
      </c>
      <c r="I11" s="83">
        <f t="shared" si="1"/>
        <v>27733191503</v>
      </c>
      <c r="J11" s="80">
        <v>6024263333</v>
      </c>
      <c r="K11" s="81">
        <v>287522409</v>
      </c>
      <c r="L11" s="81">
        <f t="shared" si="2"/>
        <v>6311785742</v>
      </c>
      <c r="M11" s="40">
        <f t="shared" si="3"/>
        <v>0.2296458321045959</v>
      </c>
      <c r="N11" s="108">
        <v>5640408880</v>
      </c>
      <c r="O11" s="109">
        <v>728776670</v>
      </c>
      <c r="P11" s="110">
        <f t="shared" si="4"/>
        <v>6369185550</v>
      </c>
      <c r="Q11" s="40">
        <f t="shared" si="5"/>
        <v>0.23173424689077768</v>
      </c>
      <c r="R11" s="108">
        <v>5111110943</v>
      </c>
      <c r="S11" s="110">
        <v>322025883</v>
      </c>
      <c r="T11" s="110">
        <f t="shared" si="6"/>
        <v>5433136826</v>
      </c>
      <c r="U11" s="40">
        <f t="shared" si="7"/>
        <v>0.19590737782242906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16775783156</v>
      </c>
      <c r="AA11" s="81">
        <f t="shared" si="11"/>
        <v>1338324962</v>
      </c>
      <c r="AB11" s="81">
        <f t="shared" si="12"/>
        <v>18114108118</v>
      </c>
      <c r="AC11" s="40">
        <f t="shared" si="13"/>
        <v>0.6531562772369899</v>
      </c>
      <c r="AD11" s="80">
        <v>4859265973</v>
      </c>
      <c r="AE11" s="81">
        <v>341981771</v>
      </c>
      <c r="AF11" s="81">
        <f t="shared" si="14"/>
        <v>5201247744</v>
      </c>
      <c r="AG11" s="40">
        <f t="shared" si="15"/>
        <v>0.6393772035207923</v>
      </c>
      <c r="AH11" s="40">
        <f t="shared" si="16"/>
        <v>0.04458335642010125</v>
      </c>
      <c r="AI11" s="12">
        <v>25016067369</v>
      </c>
      <c r="AJ11" s="12">
        <v>25139523107</v>
      </c>
      <c r="AK11" s="12">
        <v>16073637982</v>
      </c>
      <c r="AL11" s="12"/>
    </row>
    <row r="12" spans="1:38" s="13" customFormat="1" ht="12.75">
      <c r="A12" s="29"/>
      <c r="B12" s="38" t="s">
        <v>46</v>
      </c>
      <c r="C12" s="39" t="s">
        <v>47</v>
      </c>
      <c r="D12" s="80">
        <v>24976073908</v>
      </c>
      <c r="E12" s="81">
        <v>5466767000</v>
      </c>
      <c r="F12" s="83">
        <f t="shared" si="0"/>
        <v>30442840908</v>
      </c>
      <c r="G12" s="80">
        <v>24927054590</v>
      </c>
      <c r="H12" s="81">
        <v>5469812000</v>
      </c>
      <c r="I12" s="83">
        <f t="shared" si="1"/>
        <v>30396866590</v>
      </c>
      <c r="J12" s="80">
        <v>5928521721</v>
      </c>
      <c r="K12" s="81">
        <v>814253000</v>
      </c>
      <c r="L12" s="81">
        <f t="shared" si="2"/>
        <v>6742774721</v>
      </c>
      <c r="M12" s="40">
        <f t="shared" si="3"/>
        <v>0.22148966784594937</v>
      </c>
      <c r="N12" s="108">
        <v>5889722565</v>
      </c>
      <c r="O12" s="109">
        <v>1293829000</v>
      </c>
      <c r="P12" s="110">
        <f t="shared" si="4"/>
        <v>7183551565</v>
      </c>
      <c r="Q12" s="40">
        <f t="shared" si="5"/>
        <v>0.2359685019774962</v>
      </c>
      <c r="R12" s="108">
        <v>5481817945</v>
      </c>
      <c r="S12" s="110">
        <v>1087325600</v>
      </c>
      <c r="T12" s="110">
        <f t="shared" si="6"/>
        <v>6569143545</v>
      </c>
      <c r="U12" s="40">
        <f t="shared" si="7"/>
        <v>0.21611252349152085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17300062231</v>
      </c>
      <c r="AA12" s="81">
        <f t="shared" si="11"/>
        <v>3195407600</v>
      </c>
      <c r="AB12" s="81">
        <f t="shared" si="12"/>
        <v>20495469831</v>
      </c>
      <c r="AC12" s="40">
        <f t="shared" si="13"/>
        <v>0.6742625846093829</v>
      </c>
      <c r="AD12" s="80">
        <v>4865354394</v>
      </c>
      <c r="AE12" s="81">
        <v>811787000</v>
      </c>
      <c r="AF12" s="81">
        <f t="shared" si="14"/>
        <v>5677141394</v>
      </c>
      <c r="AG12" s="40">
        <f t="shared" si="15"/>
        <v>0.6487605081010681</v>
      </c>
      <c r="AH12" s="40">
        <f t="shared" si="16"/>
        <v>0.15712170775642997</v>
      </c>
      <c r="AI12" s="12">
        <v>29059993429</v>
      </c>
      <c r="AJ12" s="12">
        <v>28377211122</v>
      </c>
      <c r="AK12" s="12">
        <v>18410013906</v>
      </c>
      <c r="AL12" s="12"/>
    </row>
    <row r="13" spans="1:38" s="13" customFormat="1" ht="12.75">
      <c r="A13" s="29"/>
      <c r="B13" s="38" t="s">
        <v>48</v>
      </c>
      <c r="C13" s="39" t="s">
        <v>49</v>
      </c>
      <c r="D13" s="80">
        <v>34511799822</v>
      </c>
      <c r="E13" s="81">
        <v>7595073000</v>
      </c>
      <c r="F13" s="83">
        <f t="shared" si="0"/>
        <v>42106872822</v>
      </c>
      <c r="G13" s="80">
        <v>34722075000</v>
      </c>
      <c r="H13" s="81">
        <v>7700263000</v>
      </c>
      <c r="I13" s="83">
        <f t="shared" si="1"/>
        <v>42422338000</v>
      </c>
      <c r="J13" s="80">
        <v>8433169919</v>
      </c>
      <c r="K13" s="81">
        <v>520895000</v>
      </c>
      <c r="L13" s="81">
        <f t="shared" si="2"/>
        <v>8954064919</v>
      </c>
      <c r="M13" s="40">
        <f t="shared" si="3"/>
        <v>0.2126509122834142</v>
      </c>
      <c r="N13" s="108">
        <v>8755888763</v>
      </c>
      <c r="O13" s="109">
        <v>940806000</v>
      </c>
      <c r="P13" s="110">
        <f t="shared" si="4"/>
        <v>9696694763</v>
      </c>
      <c r="Q13" s="40">
        <f t="shared" si="5"/>
        <v>0.23028769683256248</v>
      </c>
      <c r="R13" s="108">
        <v>7796815473</v>
      </c>
      <c r="S13" s="110">
        <v>1346119000</v>
      </c>
      <c r="T13" s="110">
        <f t="shared" si="6"/>
        <v>9142934473</v>
      </c>
      <c r="U13" s="40">
        <f t="shared" si="7"/>
        <v>0.21552170163275772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24985874155</v>
      </c>
      <c r="AA13" s="81">
        <f t="shared" si="11"/>
        <v>2807820000</v>
      </c>
      <c r="AB13" s="81">
        <f t="shared" si="12"/>
        <v>27793694155</v>
      </c>
      <c r="AC13" s="40">
        <f t="shared" si="13"/>
        <v>0.6551664869343128</v>
      </c>
      <c r="AD13" s="80">
        <v>6992015747</v>
      </c>
      <c r="AE13" s="81">
        <v>549044034</v>
      </c>
      <c r="AF13" s="81">
        <f t="shared" si="14"/>
        <v>7541059781</v>
      </c>
      <c r="AG13" s="40">
        <f t="shared" si="15"/>
        <v>0.645510090180329</v>
      </c>
      <c r="AH13" s="40">
        <f t="shared" si="16"/>
        <v>0.21242036776263018</v>
      </c>
      <c r="AI13" s="12">
        <v>36616395674</v>
      </c>
      <c r="AJ13" s="12">
        <v>37016831000</v>
      </c>
      <c r="AK13" s="12">
        <v>23894737917</v>
      </c>
      <c r="AL13" s="12"/>
    </row>
    <row r="14" spans="1:38" s="13" customFormat="1" ht="12.75">
      <c r="A14" s="29"/>
      <c r="B14" s="38" t="s">
        <v>50</v>
      </c>
      <c r="C14" s="39" t="s">
        <v>51</v>
      </c>
      <c r="D14" s="80">
        <v>5368472823</v>
      </c>
      <c r="E14" s="81">
        <v>865988708</v>
      </c>
      <c r="F14" s="83">
        <f t="shared" si="0"/>
        <v>6234461531</v>
      </c>
      <c r="G14" s="80">
        <v>5419122210</v>
      </c>
      <c r="H14" s="81">
        <v>1291817852</v>
      </c>
      <c r="I14" s="83">
        <f t="shared" si="1"/>
        <v>6710940062</v>
      </c>
      <c r="J14" s="80">
        <v>1229789279</v>
      </c>
      <c r="K14" s="81">
        <v>103122459</v>
      </c>
      <c r="L14" s="81">
        <f t="shared" si="2"/>
        <v>1332911738</v>
      </c>
      <c r="M14" s="40">
        <f t="shared" si="3"/>
        <v>0.2137974115923693</v>
      </c>
      <c r="N14" s="108">
        <v>1214122131</v>
      </c>
      <c r="O14" s="109">
        <v>186989720</v>
      </c>
      <c r="P14" s="110">
        <f t="shared" si="4"/>
        <v>1401111851</v>
      </c>
      <c r="Q14" s="40">
        <f t="shared" si="5"/>
        <v>0.22473662625603905</v>
      </c>
      <c r="R14" s="108">
        <v>974434022</v>
      </c>
      <c r="S14" s="110">
        <v>241048727</v>
      </c>
      <c r="T14" s="110">
        <f t="shared" si="6"/>
        <v>1215482749</v>
      </c>
      <c r="U14" s="40">
        <f t="shared" si="7"/>
        <v>0.1811195954323217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3418345432</v>
      </c>
      <c r="AA14" s="81">
        <f t="shared" si="11"/>
        <v>531160906</v>
      </c>
      <c r="AB14" s="81">
        <f t="shared" si="12"/>
        <v>3949506338</v>
      </c>
      <c r="AC14" s="40">
        <f t="shared" si="13"/>
        <v>0.5885175998462077</v>
      </c>
      <c r="AD14" s="80">
        <v>968653326</v>
      </c>
      <c r="AE14" s="81">
        <v>142013572</v>
      </c>
      <c r="AF14" s="81">
        <f t="shared" si="14"/>
        <v>1110666898</v>
      </c>
      <c r="AG14" s="40">
        <f t="shared" si="15"/>
        <v>0.51819630553237</v>
      </c>
      <c r="AH14" s="40">
        <f t="shared" si="16"/>
        <v>0.09437199504977056</v>
      </c>
      <c r="AI14" s="12">
        <v>4929981983</v>
      </c>
      <c r="AJ14" s="12">
        <v>5775690610</v>
      </c>
      <c r="AK14" s="12">
        <v>2992941536</v>
      </c>
      <c r="AL14" s="12"/>
    </row>
    <row r="15" spans="1:38" s="13" customFormat="1" ht="12.75">
      <c r="A15" s="29"/>
      <c r="B15" s="38" t="s">
        <v>52</v>
      </c>
      <c r="C15" s="39" t="s">
        <v>53</v>
      </c>
      <c r="D15" s="80">
        <v>7620912730</v>
      </c>
      <c r="E15" s="81">
        <v>1177276995</v>
      </c>
      <c r="F15" s="83">
        <f t="shared" si="0"/>
        <v>8798189725</v>
      </c>
      <c r="G15" s="80">
        <v>7857417724</v>
      </c>
      <c r="H15" s="81">
        <v>1676126779</v>
      </c>
      <c r="I15" s="83">
        <f t="shared" si="1"/>
        <v>9533544503</v>
      </c>
      <c r="J15" s="80">
        <v>1646942675</v>
      </c>
      <c r="K15" s="81">
        <v>106047161</v>
      </c>
      <c r="L15" s="81">
        <f t="shared" si="2"/>
        <v>1752989836</v>
      </c>
      <c r="M15" s="40">
        <f t="shared" si="3"/>
        <v>0.19924437762678504</v>
      </c>
      <c r="N15" s="108">
        <v>1753806456</v>
      </c>
      <c r="O15" s="109">
        <v>287813539</v>
      </c>
      <c r="P15" s="110">
        <f t="shared" si="4"/>
        <v>2041619995</v>
      </c>
      <c r="Q15" s="40">
        <f t="shared" si="5"/>
        <v>0.23205000787818314</v>
      </c>
      <c r="R15" s="108">
        <v>1598594821</v>
      </c>
      <c r="S15" s="110">
        <v>270282577</v>
      </c>
      <c r="T15" s="110">
        <f t="shared" si="6"/>
        <v>1868877398</v>
      </c>
      <c r="U15" s="40">
        <f t="shared" si="7"/>
        <v>0.1960317484658413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4999343952</v>
      </c>
      <c r="AA15" s="81">
        <f t="shared" si="11"/>
        <v>664143277</v>
      </c>
      <c r="AB15" s="81">
        <f t="shared" si="12"/>
        <v>5663487229</v>
      </c>
      <c r="AC15" s="40">
        <f t="shared" si="13"/>
        <v>0.5940589281581288</v>
      </c>
      <c r="AD15" s="80">
        <v>1587820803</v>
      </c>
      <c r="AE15" s="81">
        <v>191821536</v>
      </c>
      <c r="AF15" s="81">
        <f t="shared" si="14"/>
        <v>1779642339</v>
      </c>
      <c r="AG15" s="40">
        <f t="shared" si="15"/>
        <v>0.5975029388526631</v>
      </c>
      <c r="AH15" s="40">
        <f t="shared" si="16"/>
        <v>0.05014213083407659</v>
      </c>
      <c r="AI15" s="12">
        <v>8395172070</v>
      </c>
      <c r="AJ15" s="12">
        <v>9019201722</v>
      </c>
      <c r="AK15" s="12">
        <v>5388999535</v>
      </c>
      <c r="AL15" s="12"/>
    </row>
    <row r="16" spans="1:38" s="13" customFormat="1" ht="12.75">
      <c r="A16" s="29"/>
      <c r="B16" s="38" t="s">
        <v>54</v>
      </c>
      <c r="C16" s="39" t="s">
        <v>55</v>
      </c>
      <c r="D16" s="80">
        <v>22171995185</v>
      </c>
      <c r="E16" s="81">
        <v>4345256415</v>
      </c>
      <c r="F16" s="83">
        <f t="shared" si="0"/>
        <v>26517251600</v>
      </c>
      <c r="G16" s="80">
        <v>21993129107</v>
      </c>
      <c r="H16" s="81">
        <v>4507590226</v>
      </c>
      <c r="I16" s="83">
        <f t="shared" si="1"/>
        <v>26500719333</v>
      </c>
      <c r="J16" s="80">
        <v>4546570641</v>
      </c>
      <c r="K16" s="81">
        <v>513242272</v>
      </c>
      <c r="L16" s="81">
        <f t="shared" si="2"/>
        <v>5059812913</v>
      </c>
      <c r="M16" s="40">
        <f t="shared" si="3"/>
        <v>0.19081211693145453</v>
      </c>
      <c r="N16" s="108">
        <v>5980344087</v>
      </c>
      <c r="O16" s="109">
        <v>1179565333</v>
      </c>
      <c r="P16" s="110">
        <f t="shared" si="4"/>
        <v>7159909420</v>
      </c>
      <c r="Q16" s="40">
        <f t="shared" si="5"/>
        <v>0.2700094839391274</v>
      </c>
      <c r="R16" s="108">
        <v>5213009264</v>
      </c>
      <c r="S16" s="110">
        <v>671737247</v>
      </c>
      <c r="T16" s="110">
        <f t="shared" si="6"/>
        <v>5884746511</v>
      </c>
      <c r="U16" s="40">
        <f t="shared" si="7"/>
        <v>0.22205987833968055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15739923992</v>
      </c>
      <c r="AA16" s="81">
        <f t="shared" si="11"/>
        <v>2364544852</v>
      </c>
      <c r="AB16" s="81">
        <f t="shared" si="12"/>
        <v>18104468844</v>
      </c>
      <c r="AC16" s="40">
        <f t="shared" si="13"/>
        <v>0.6831689591706828</v>
      </c>
      <c r="AD16" s="80">
        <v>4028270056</v>
      </c>
      <c r="AE16" s="81">
        <v>638694200</v>
      </c>
      <c r="AF16" s="81">
        <f t="shared" si="14"/>
        <v>4666964256</v>
      </c>
      <c r="AG16" s="40">
        <f t="shared" si="15"/>
        <v>0.6274697180722737</v>
      </c>
      <c r="AH16" s="40">
        <f t="shared" si="16"/>
        <v>0.2609367006474026</v>
      </c>
      <c r="AI16" s="12">
        <v>25437303230</v>
      </c>
      <c r="AJ16" s="12">
        <v>25685516937</v>
      </c>
      <c r="AK16" s="12">
        <v>16116884071</v>
      </c>
      <c r="AL16" s="12"/>
    </row>
    <row r="17" spans="1:38" s="13" customFormat="1" ht="12.75">
      <c r="A17" s="29"/>
      <c r="B17" s="52" t="s">
        <v>96</v>
      </c>
      <c r="C17" s="39"/>
      <c r="D17" s="84">
        <f>SUM(D9:D16)</f>
        <v>159750190014</v>
      </c>
      <c r="E17" s="85">
        <f>SUM(E9:E16)</f>
        <v>28633129609</v>
      </c>
      <c r="F17" s="86">
        <f t="shared" si="0"/>
        <v>188383319623</v>
      </c>
      <c r="G17" s="84">
        <f>SUM(G9:G16)</f>
        <v>160101065644</v>
      </c>
      <c r="H17" s="85">
        <f>SUM(H9:H16)</f>
        <v>30246045279</v>
      </c>
      <c r="I17" s="86">
        <f t="shared" si="1"/>
        <v>190347110923</v>
      </c>
      <c r="J17" s="84">
        <f>SUM(J9:J16)</f>
        <v>36929872421</v>
      </c>
      <c r="K17" s="85">
        <f>SUM(K9:K16)</f>
        <v>2917524002</v>
      </c>
      <c r="L17" s="85">
        <f t="shared" si="2"/>
        <v>39847396423</v>
      </c>
      <c r="M17" s="44">
        <f t="shared" si="3"/>
        <v>0.21152295491312156</v>
      </c>
      <c r="N17" s="114">
        <f>SUM(N9:N16)</f>
        <v>39469483620</v>
      </c>
      <c r="O17" s="115">
        <f>SUM(O9:O16)</f>
        <v>5930339905</v>
      </c>
      <c r="P17" s="116">
        <f t="shared" si="4"/>
        <v>45399823525</v>
      </c>
      <c r="Q17" s="44">
        <f t="shared" si="5"/>
        <v>0.2409970458948058</v>
      </c>
      <c r="R17" s="114">
        <f>SUM(R9:R16)</f>
        <v>35302396965</v>
      </c>
      <c r="S17" s="116">
        <f>SUM(S9:S16)</f>
        <v>4849117677</v>
      </c>
      <c r="T17" s="116">
        <f t="shared" si="6"/>
        <v>40151514642</v>
      </c>
      <c r="U17" s="44">
        <f t="shared" si="7"/>
        <v>0.21093839799986383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111701753006</v>
      </c>
      <c r="AA17" s="85">
        <f t="shared" si="11"/>
        <v>13696981584</v>
      </c>
      <c r="AB17" s="85">
        <f t="shared" si="12"/>
        <v>125398734590</v>
      </c>
      <c r="AC17" s="44">
        <f t="shared" si="13"/>
        <v>0.6587897971339676</v>
      </c>
      <c r="AD17" s="84">
        <f>SUM(AD9:AD16)</f>
        <v>31797511399</v>
      </c>
      <c r="AE17" s="85">
        <f>SUM(AE9:AE16)</f>
        <v>3700304314</v>
      </c>
      <c r="AF17" s="85">
        <f t="shared" si="14"/>
        <v>35497815713</v>
      </c>
      <c r="AG17" s="44">
        <f t="shared" si="15"/>
        <v>0.6330689373697928</v>
      </c>
      <c r="AH17" s="44">
        <f t="shared" si="16"/>
        <v>0.13109817704348847</v>
      </c>
      <c r="AI17" s="12">
        <f>SUM(AI9:AI16)</f>
        <v>173840511755</v>
      </c>
      <c r="AJ17" s="12">
        <f>SUM(AJ9:AJ16)</f>
        <v>176078920961</v>
      </c>
      <c r="AK17" s="12">
        <f>SUM(AK9:AK16)</f>
        <v>111470095386</v>
      </c>
      <c r="AL17" s="12"/>
    </row>
    <row r="18" spans="1:38" s="13" customFormat="1" ht="12.75">
      <c r="A18" s="45"/>
      <c r="B18" s="53"/>
      <c r="C18" s="54"/>
      <c r="D18" s="104"/>
      <c r="E18" s="105"/>
      <c r="F18" s="106"/>
      <c r="G18" s="104"/>
      <c r="H18" s="105"/>
      <c r="I18" s="106"/>
      <c r="J18" s="104"/>
      <c r="K18" s="105"/>
      <c r="L18" s="105"/>
      <c r="M18" s="50"/>
      <c r="N18" s="117"/>
      <c r="O18" s="118"/>
      <c r="P18" s="119"/>
      <c r="Q18" s="50"/>
      <c r="R18" s="117"/>
      <c r="S18" s="119"/>
      <c r="T18" s="119"/>
      <c r="U18" s="50"/>
      <c r="V18" s="117"/>
      <c r="W18" s="119"/>
      <c r="X18" s="119"/>
      <c r="Y18" s="50"/>
      <c r="Z18" s="104"/>
      <c r="AA18" s="105"/>
      <c r="AB18" s="105"/>
      <c r="AC18" s="50"/>
      <c r="AD18" s="104"/>
      <c r="AE18" s="105"/>
      <c r="AF18" s="105"/>
      <c r="AG18" s="50"/>
      <c r="AH18" s="50"/>
      <c r="AI18" s="12"/>
      <c r="AJ18" s="12"/>
      <c r="AK18" s="12"/>
      <c r="AL18" s="12"/>
    </row>
    <row r="19" spans="1:38" ht="12.75">
      <c r="A19" s="55"/>
      <c r="B19" s="56"/>
      <c r="C19" s="57"/>
      <c r="D19" s="107"/>
      <c r="E19" s="107"/>
      <c r="F19" s="107"/>
      <c r="G19" s="107"/>
      <c r="H19" s="107"/>
      <c r="I19" s="107"/>
      <c r="J19" s="107"/>
      <c r="K19" s="107"/>
      <c r="L19" s="107"/>
      <c r="M19" s="51"/>
      <c r="N19" s="120"/>
      <c r="O19" s="120"/>
      <c r="P19" s="120"/>
      <c r="Q19" s="58"/>
      <c r="R19" s="120"/>
      <c r="S19" s="120"/>
      <c r="T19" s="120"/>
      <c r="U19" s="58"/>
      <c r="V19" s="120"/>
      <c r="W19" s="120"/>
      <c r="X19" s="120"/>
      <c r="Y19" s="58"/>
      <c r="Z19" s="107"/>
      <c r="AA19" s="107"/>
      <c r="AB19" s="107"/>
      <c r="AC19" s="51"/>
      <c r="AD19" s="107"/>
      <c r="AE19" s="107"/>
      <c r="AF19" s="107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92"/>
      <c r="E20" s="92"/>
      <c r="F20" s="92"/>
      <c r="G20" s="92"/>
      <c r="H20" s="92"/>
      <c r="I20" s="92"/>
      <c r="J20" s="92"/>
      <c r="K20" s="92"/>
      <c r="L20" s="92"/>
      <c r="M20" s="2"/>
      <c r="N20" s="92"/>
      <c r="O20" s="92"/>
      <c r="P20" s="92"/>
      <c r="Q20" s="2"/>
      <c r="R20" s="92"/>
      <c r="S20" s="92"/>
      <c r="T20" s="92"/>
      <c r="U20" s="2"/>
      <c r="V20" s="92"/>
      <c r="W20" s="92"/>
      <c r="X20" s="92"/>
      <c r="Y20" s="2"/>
      <c r="Z20" s="92"/>
      <c r="AA20" s="92"/>
      <c r="AB20" s="92"/>
      <c r="AC20" s="2"/>
      <c r="AD20" s="92"/>
      <c r="AE20" s="92"/>
      <c r="AF20" s="92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92"/>
      <c r="E21" s="92"/>
      <c r="F21" s="92"/>
      <c r="G21" s="92"/>
      <c r="H21" s="92"/>
      <c r="I21" s="92"/>
      <c r="J21" s="92"/>
      <c r="K21" s="92"/>
      <c r="L21" s="92"/>
      <c r="M21" s="2"/>
      <c r="N21" s="92"/>
      <c r="O21" s="92"/>
      <c r="P21" s="92"/>
      <c r="Q21" s="2"/>
      <c r="R21" s="92"/>
      <c r="S21" s="92"/>
      <c r="T21" s="92"/>
      <c r="U21" s="2"/>
      <c r="V21" s="92"/>
      <c r="W21" s="92"/>
      <c r="X21" s="92"/>
      <c r="Y21" s="2"/>
      <c r="Z21" s="92"/>
      <c r="AA21" s="92"/>
      <c r="AB21" s="92"/>
      <c r="AC21" s="2"/>
      <c r="AD21" s="92"/>
      <c r="AE21" s="92"/>
      <c r="AF21" s="92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92"/>
      <c r="E22" s="92"/>
      <c r="F22" s="92"/>
      <c r="G22" s="92"/>
      <c r="H22" s="92"/>
      <c r="I22" s="92"/>
      <c r="J22" s="92"/>
      <c r="K22" s="92"/>
      <c r="L22" s="92"/>
      <c r="M22" s="2"/>
      <c r="N22" s="92"/>
      <c r="O22" s="92"/>
      <c r="P22" s="92"/>
      <c r="Q22" s="2"/>
      <c r="R22" s="92"/>
      <c r="S22" s="92"/>
      <c r="T22" s="92"/>
      <c r="U22" s="2"/>
      <c r="V22" s="92"/>
      <c r="W22" s="92"/>
      <c r="X22" s="92"/>
      <c r="Y22" s="2"/>
      <c r="Z22" s="92"/>
      <c r="AA22" s="92"/>
      <c r="AB22" s="92"/>
      <c r="AC22" s="2"/>
      <c r="AD22" s="92"/>
      <c r="AE22" s="92"/>
      <c r="AF22" s="92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92"/>
      <c r="E23" s="92"/>
      <c r="F23" s="92"/>
      <c r="G23" s="92"/>
      <c r="H23" s="92"/>
      <c r="I23" s="92"/>
      <c r="J23" s="92"/>
      <c r="K23" s="92"/>
      <c r="L23" s="92"/>
      <c r="M23" s="2"/>
      <c r="N23" s="92"/>
      <c r="O23" s="92"/>
      <c r="P23" s="92"/>
      <c r="Q23" s="2"/>
      <c r="R23" s="92"/>
      <c r="S23" s="92"/>
      <c r="T23" s="92"/>
      <c r="U23" s="2"/>
      <c r="V23" s="92"/>
      <c r="W23" s="92"/>
      <c r="X23" s="92"/>
      <c r="Y23" s="2"/>
      <c r="Z23" s="92"/>
      <c r="AA23" s="92"/>
      <c r="AB23" s="92"/>
      <c r="AC23" s="2"/>
      <c r="AD23" s="92"/>
      <c r="AE23" s="92"/>
      <c r="AF23" s="92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92"/>
      <c r="E24" s="92"/>
      <c r="F24" s="92"/>
      <c r="G24" s="92"/>
      <c r="H24" s="92"/>
      <c r="I24" s="92"/>
      <c r="J24" s="92"/>
      <c r="K24" s="92"/>
      <c r="L24" s="92"/>
      <c r="M24" s="2"/>
      <c r="N24" s="92"/>
      <c r="O24" s="92"/>
      <c r="P24" s="92"/>
      <c r="Q24" s="2"/>
      <c r="R24" s="92"/>
      <c r="S24" s="92"/>
      <c r="T24" s="92"/>
      <c r="U24" s="2"/>
      <c r="V24" s="92"/>
      <c r="W24" s="92"/>
      <c r="X24" s="92"/>
      <c r="Y24" s="2"/>
      <c r="Z24" s="92"/>
      <c r="AA24" s="92"/>
      <c r="AB24" s="92"/>
      <c r="AC24" s="2"/>
      <c r="AD24" s="92"/>
      <c r="AE24" s="92"/>
      <c r="AF24" s="92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92"/>
      <c r="E25" s="92"/>
      <c r="F25" s="92"/>
      <c r="G25" s="92"/>
      <c r="H25" s="92"/>
      <c r="I25" s="92"/>
      <c r="J25" s="92"/>
      <c r="K25" s="92"/>
      <c r="L25" s="92"/>
      <c r="M25" s="2"/>
      <c r="N25" s="92"/>
      <c r="O25" s="92"/>
      <c r="P25" s="92"/>
      <c r="Q25" s="2"/>
      <c r="R25" s="92"/>
      <c r="S25" s="92"/>
      <c r="T25" s="92"/>
      <c r="U25" s="2"/>
      <c r="V25" s="92"/>
      <c r="W25" s="92"/>
      <c r="X25" s="92"/>
      <c r="Y25" s="2"/>
      <c r="Z25" s="92"/>
      <c r="AA25" s="92"/>
      <c r="AB25" s="92"/>
      <c r="AC25" s="2"/>
      <c r="AD25" s="92"/>
      <c r="AE25" s="92"/>
      <c r="AF25" s="92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92"/>
      <c r="E26" s="92"/>
      <c r="F26" s="92"/>
      <c r="G26" s="92"/>
      <c r="H26" s="92"/>
      <c r="I26" s="92"/>
      <c r="J26" s="92"/>
      <c r="K26" s="92"/>
      <c r="L26" s="92"/>
      <c r="M26" s="2"/>
      <c r="N26" s="92"/>
      <c r="O26" s="92"/>
      <c r="P26" s="92"/>
      <c r="Q26" s="2"/>
      <c r="R26" s="92"/>
      <c r="S26" s="92"/>
      <c r="T26" s="92"/>
      <c r="U26" s="2"/>
      <c r="V26" s="92"/>
      <c r="W26" s="92"/>
      <c r="X26" s="92"/>
      <c r="Y26" s="2"/>
      <c r="Z26" s="92"/>
      <c r="AA26" s="92"/>
      <c r="AB26" s="92"/>
      <c r="AC26" s="2"/>
      <c r="AD26" s="92"/>
      <c r="AE26" s="92"/>
      <c r="AF26" s="92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s="7" customFormat="1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57</v>
      </c>
      <c r="C9" s="39" t="s">
        <v>58</v>
      </c>
      <c r="D9" s="80">
        <v>1789389995</v>
      </c>
      <c r="E9" s="81">
        <v>148335000</v>
      </c>
      <c r="F9" s="82">
        <f>$D9+$E9</f>
        <v>1937724995</v>
      </c>
      <c r="G9" s="80">
        <v>1789389995</v>
      </c>
      <c r="H9" s="81">
        <v>148335000</v>
      </c>
      <c r="I9" s="83">
        <f>$G9+$H9</f>
        <v>1937724995</v>
      </c>
      <c r="J9" s="80">
        <v>268837410</v>
      </c>
      <c r="K9" s="81">
        <v>266928</v>
      </c>
      <c r="L9" s="81">
        <f>$J9+$K9</f>
        <v>269104338</v>
      </c>
      <c r="M9" s="40">
        <f>IF($F9=0,0,$L9/$F9)</f>
        <v>0.13887643432085675</v>
      </c>
      <c r="N9" s="108">
        <v>388811938</v>
      </c>
      <c r="O9" s="109">
        <v>10706366</v>
      </c>
      <c r="P9" s="110">
        <f>$N9+$O9</f>
        <v>399518304</v>
      </c>
      <c r="Q9" s="40">
        <f>IF($F9=0,0,$P9/$F9)</f>
        <v>0.206179052771108</v>
      </c>
      <c r="R9" s="108">
        <v>500373785</v>
      </c>
      <c r="S9" s="110">
        <v>6873564</v>
      </c>
      <c r="T9" s="110">
        <f>$R9+$S9</f>
        <v>507247349</v>
      </c>
      <c r="U9" s="40">
        <f>IF($I9=0,0,$T9/$I9)</f>
        <v>0.26177468438961843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1158023133</v>
      </c>
      <c r="AA9" s="81">
        <f>$K9+$O9+$S9</f>
        <v>17846858</v>
      </c>
      <c r="AB9" s="81">
        <f>$Z9+$AA9</f>
        <v>1175869991</v>
      </c>
      <c r="AC9" s="40">
        <f>IF($I9=0,0,$AB9/$I9)</f>
        <v>0.6068301714815832</v>
      </c>
      <c r="AD9" s="80">
        <v>504532162</v>
      </c>
      <c r="AE9" s="81">
        <v>10263511</v>
      </c>
      <c r="AF9" s="81">
        <f>$AD9+$AE9</f>
        <v>514795673</v>
      </c>
      <c r="AG9" s="40">
        <f>IF($AJ9=0,0,$AK9/$AJ9)</f>
        <v>0.6347661782058398</v>
      </c>
      <c r="AH9" s="40">
        <f>IF($AF9=0,0,(($T9/$AF9)-1))</f>
        <v>-0.014662757276128091</v>
      </c>
      <c r="AI9" s="12">
        <v>1943183759</v>
      </c>
      <c r="AJ9" s="12">
        <v>1957365765</v>
      </c>
      <c r="AK9" s="12">
        <v>1242469586</v>
      </c>
      <c r="AL9" s="12"/>
    </row>
    <row r="10" spans="1:38" s="13" customFormat="1" ht="12.75">
      <c r="A10" s="29"/>
      <c r="B10" s="38" t="s">
        <v>59</v>
      </c>
      <c r="C10" s="39" t="s">
        <v>60</v>
      </c>
      <c r="D10" s="80">
        <v>1451395836</v>
      </c>
      <c r="E10" s="81">
        <v>187359852</v>
      </c>
      <c r="F10" s="83">
        <f aca="true" t="shared" si="0" ref="F10:F28">$D10+$E10</f>
        <v>1638755688</v>
      </c>
      <c r="G10" s="80">
        <v>1489295942</v>
      </c>
      <c r="H10" s="81">
        <v>263952423</v>
      </c>
      <c r="I10" s="83">
        <f aca="true" t="shared" si="1" ref="I10:I28">$G10+$H10</f>
        <v>1753248365</v>
      </c>
      <c r="J10" s="80">
        <v>283888594</v>
      </c>
      <c r="K10" s="81">
        <v>27296816</v>
      </c>
      <c r="L10" s="81">
        <f aca="true" t="shared" si="2" ref="L10:L28">$J10+$K10</f>
        <v>311185410</v>
      </c>
      <c r="M10" s="40">
        <f aca="true" t="shared" si="3" ref="M10:M28">IF($F10=0,0,$L10/$F10)</f>
        <v>0.189891276825884</v>
      </c>
      <c r="N10" s="108">
        <v>368927879</v>
      </c>
      <c r="O10" s="109">
        <v>58363295</v>
      </c>
      <c r="P10" s="110">
        <f aca="true" t="shared" si="4" ref="P10:P28">$N10+$O10</f>
        <v>427291174</v>
      </c>
      <c r="Q10" s="40">
        <f aca="true" t="shared" si="5" ref="Q10:Q28">IF($F10=0,0,$P10/$F10)</f>
        <v>0.260741230147297</v>
      </c>
      <c r="R10" s="108">
        <v>319907038</v>
      </c>
      <c r="S10" s="110">
        <v>40555441</v>
      </c>
      <c r="T10" s="110">
        <f aca="true" t="shared" si="6" ref="T10:T28">$R10+$S10</f>
        <v>360462479</v>
      </c>
      <c r="U10" s="40">
        <f aca="true" t="shared" si="7" ref="U10:U28">IF($I10=0,0,$T10/$I10)</f>
        <v>0.20559692864735682</v>
      </c>
      <c r="V10" s="108">
        <v>0</v>
      </c>
      <c r="W10" s="110">
        <v>0</v>
      </c>
      <c r="X10" s="110">
        <f aca="true" t="shared" si="8" ref="X10:X28">$V10+$W10</f>
        <v>0</v>
      </c>
      <c r="Y10" s="40">
        <f aca="true" t="shared" si="9" ref="Y10:Y28">IF($I10=0,0,$X10/$I10)</f>
        <v>0</v>
      </c>
      <c r="Z10" s="80">
        <f aca="true" t="shared" si="10" ref="Z10:Z28">$J10+$N10+$R10</f>
        <v>972723511</v>
      </c>
      <c r="AA10" s="81">
        <f aca="true" t="shared" si="11" ref="AA10:AA28">$K10+$O10+$S10</f>
        <v>126215552</v>
      </c>
      <c r="AB10" s="81">
        <f aca="true" t="shared" si="12" ref="AB10:AB28">$Z10+$AA10</f>
        <v>1098939063</v>
      </c>
      <c r="AC10" s="40">
        <f aca="true" t="shared" si="13" ref="AC10:AC28">IF($I10=0,0,$AB10/$I10)</f>
        <v>0.6268017041612927</v>
      </c>
      <c r="AD10" s="80">
        <v>304819000</v>
      </c>
      <c r="AE10" s="81">
        <v>44025532</v>
      </c>
      <c r="AF10" s="81">
        <f aca="true" t="shared" si="14" ref="AF10:AF28">$AD10+$AE10</f>
        <v>348844532</v>
      </c>
      <c r="AG10" s="40">
        <f aca="true" t="shared" si="15" ref="AG10:AG28">IF($AJ10=0,0,$AK10/$AJ10)</f>
        <v>0.5985982297953608</v>
      </c>
      <c r="AH10" s="40">
        <f aca="true" t="shared" si="16" ref="AH10:AH28">IF($AF10=0,0,(($T10/$AF10)-1))</f>
        <v>0.03330408228958559</v>
      </c>
      <c r="AI10" s="12">
        <v>1601707321</v>
      </c>
      <c r="AJ10" s="12">
        <v>1664811816</v>
      </c>
      <c r="AK10" s="12">
        <v>996553406</v>
      </c>
      <c r="AL10" s="12"/>
    </row>
    <row r="11" spans="1:38" s="13" customFormat="1" ht="12.75">
      <c r="A11" s="29"/>
      <c r="B11" s="38" t="s">
        <v>61</v>
      </c>
      <c r="C11" s="39" t="s">
        <v>62</v>
      </c>
      <c r="D11" s="80">
        <v>1722768747</v>
      </c>
      <c r="E11" s="81">
        <v>164632610</v>
      </c>
      <c r="F11" s="83">
        <f t="shared" si="0"/>
        <v>1887401357</v>
      </c>
      <c r="G11" s="80">
        <v>1768210446</v>
      </c>
      <c r="H11" s="81">
        <v>234312978</v>
      </c>
      <c r="I11" s="83">
        <f t="shared" si="1"/>
        <v>2002523424</v>
      </c>
      <c r="J11" s="80">
        <v>344099045</v>
      </c>
      <c r="K11" s="81">
        <v>574959</v>
      </c>
      <c r="L11" s="81">
        <f t="shared" si="2"/>
        <v>344674004</v>
      </c>
      <c r="M11" s="40">
        <f t="shared" si="3"/>
        <v>0.18261828769046498</v>
      </c>
      <c r="N11" s="108">
        <v>300041696</v>
      </c>
      <c r="O11" s="109">
        <v>7241356</v>
      </c>
      <c r="P11" s="110">
        <f t="shared" si="4"/>
        <v>307283052</v>
      </c>
      <c r="Q11" s="40">
        <f t="shared" si="5"/>
        <v>0.1628074764598148</v>
      </c>
      <c r="R11" s="108">
        <v>307544292</v>
      </c>
      <c r="S11" s="110">
        <v>4960218</v>
      </c>
      <c r="T11" s="110">
        <f t="shared" si="6"/>
        <v>312504510</v>
      </c>
      <c r="U11" s="40">
        <f t="shared" si="7"/>
        <v>0.1560553580820436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951685033</v>
      </c>
      <c r="AA11" s="81">
        <f t="shared" si="11"/>
        <v>12776533</v>
      </c>
      <c r="AB11" s="81">
        <f t="shared" si="12"/>
        <v>964461566</v>
      </c>
      <c r="AC11" s="40">
        <f t="shared" si="13"/>
        <v>0.48162311333842356</v>
      </c>
      <c r="AD11" s="80">
        <v>277580717</v>
      </c>
      <c r="AE11" s="81">
        <v>7453976</v>
      </c>
      <c r="AF11" s="81">
        <f t="shared" si="14"/>
        <v>285034693</v>
      </c>
      <c r="AG11" s="40">
        <f t="shared" si="15"/>
        <v>0.48652324232435257</v>
      </c>
      <c r="AH11" s="40">
        <f t="shared" si="16"/>
        <v>0.09637359126666034</v>
      </c>
      <c r="AI11" s="12">
        <v>1741846486</v>
      </c>
      <c r="AJ11" s="12">
        <v>1741846486</v>
      </c>
      <c r="AK11" s="12">
        <v>847448800</v>
      </c>
      <c r="AL11" s="12"/>
    </row>
    <row r="12" spans="1:38" s="13" customFormat="1" ht="12.75">
      <c r="A12" s="29"/>
      <c r="B12" s="38" t="s">
        <v>63</v>
      </c>
      <c r="C12" s="39" t="s">
        <v>64</v>
      </c>
      <c r="D12" s="80">
        <v>4196422739</v>
      </c>
      <c r="E12" s="81">
        <v>326103788</v>
      </c>
      <c r="F12" s="83">
        <f t="shared" si="0"/>
        <v>4522526527</v>
      </c>
      <c r="G12" s="80">
        <v>4354026530</v>
      </c>
      <c r="H12" s="81">
        <v>335203789</v>
      </c>
      <c r="I12" s="83">
        <f t="shared" si="1"/>
        <v>4689230319</v>
      </c>
      <c r="J12" s="80">
        <v>871107299</v>
      </c>
      <c r="K12" s="81">
        <v>46945180</v>
      </c>
      <c r="L12" s="81">
        <f t="shared" si="2"/>
        <v>918052479</v>
      </c>
      <c r="M12" s="40">
        <f t="shared" si="3"/>
        <v>0.2029954879245311</v>
      </c>
      <c r="N12" s="108">
        <v>831992659</v>
      </c>
      <c r="O12" s="109">
        <v>44174867</v>
      </c>
      <c r="P12" s="110">
        <f t="shared" si="4"/>
        <v>876167526</v>
      </c>
      <c r="Q12" s="40">
        <f t="shared" si="5"/>
        <v>0.1937340822147045</v>
      </c>
      <c r="R12" s="108">
        <v>786383258</v>
      </c>
      <c r="S12" s="110">
        <v>26205446</v>
      </c>
      <c r="T12" s="110">
        <f t="shared" si="6"/>
        <v>812588704</v>
      </c>
      <c r="U12" s="40">
        <f t="shared" si="7"/>
        <v>0.17328829012887734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2489483216</v>
      </c>
      <c r="AA12" s="81">
        <f t="shared" si="11"/>
        <v>117325493</v>
      </c>
      <c r="AB12" s="81">
        <f t="shared" si="12"/>
        <v>2606808709</v>
      </c>
      <c r="AC12" s="40">
        <f t="shared" si="13"/>
        <v>0.5559139841004683</v>
      </c>
      <c r="AD12" s="80">
        <v>744770740</v>
      </c>
      <c r="AE12" s="81">
        <v>77078850</v>
      </c>
      <c r="AF12" s="81">
        <f t="shared" si="14"/>
        <v>821849590</v>
      </c>
      <c r="AG12" s="40">
        <f t="shared" si="15"/>
        <v>0.4930563802934371</v>
      </c>
      <c r="AH12" s="40">
        <f t="shared" si="16"/>
        <v>-0.011268346559618059</v>
      </c>
      <c r="AI12" s="12">
        <v>4520456857</v>
      </c>
      <c r="AJ12" s="12">
        <v>4586869795</v>
      </c>
      <c r="AK12" s="12">
        <v>2261585418</v>
      </c>
      <c r="AL12" s="12"/>
    </row>
    <row r="13" spans="1:38" s="13" customFormat="1" ht="12.75">
      <c r="A13" s="29"/>
      <c r="B13" s="38" t="s">
        <v>65</v>
      </c>
      <c r="C13" s="39" t="s">
        <v>66</v>
      </c>
      <c r="D13" s="80">
        <v>1314802254</v>
      </c>
      <c r="E13" s="81">
        <v>251023959</v>
      </c>
      <c r="F13" s="83">
        <f t="shared" si="0"/>
        <v>1565826213</v>
      </c>
      <c r="G13" s="80">
        <v>1408943147</v>
      </c>
      <c r="H13" s="81">
        <v>374568533</v>
      </c>
      <c r="I13" s="83">
        <f t="shared" si="1"/>
        <v>1783511680</v>
      </c>
      <c r="J13" s="80">
        <v>203426485</v>
      </c>
      <c r="K13" s="81">
        <v>17273910</v>
      </c>
      <c r="L13" s="81">
        <f t="shared" si="2"/>
        <v>220700395</v>
      </c>
      <c r="M13" s="40">
        <f t="shared" si="3"/>
        <v>0.1409482055975774</v>
      </c>
      <c r="N13" s="108">
        <v>319937301</v>
      </c>
      <c r="O13" s="109">
        <v>39845765</v>
      </c>
      <c r="P13" s="110">
        <f t="shared" si="4"/>
        <v>359783066</v>
      </c>
      <c r="Q13" s="40">
        <f t="shared" si="5"/>
        <v>0.2297720289856969</v>
      </c>
      <c r="R13" s="108">
        <v>237318270</v>
      </c>
      <c r="S13" s="110">
        <v>39965336</v>
      </c>
      <c r="T13" s="110">
        <f t="shared" si="6"/>
        <v>277283606</v>
      </c>
      <c r="U13" s="40">
        <f t="shared" si="7"/>
        <v>0.1554705859846121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760682056</v>
      </c>
      <c r="AA13" s="81">
        <f t="shared" si="11"/>
        <v>97085011</v>
      </c>
      <c r="AB13" s="81">
        <f t="shared" si="12"/>
        <v>857767067</v>
      </c>
      <c r="AC13" s="40">
        <f t="shared" si="13"/>
        <v>0.48094278081767317</v>
      </c>
      <c r="AD13" s="80">
        <v>275324451</v>
      </c>
      <c r="AE13" s="81">
        <v>30871495</v>
      </c>
      <c r="AF13" s="81">
        <f t="shared" si="14"/>
        <v>306195946</v>
      </c>
      <c r="AG13" s="40">
        <f t="shared" si="15"/>
        <v>0.6243595918091368</v>
      </c>
      <c r="AH13" s="40">
        <f t="shared" si="16"/>
        <v>-0.09442430697629156</v>
      </c>
      <c r="AI13" s="12">
        <v>1293304243</v>
      </c>
      <c r="AJ13" s="12">
        <v>1331721724</v>
      </c>
      <c r="AK13" s="12">
        <v>831473232</v>
      </c>
      <c r="AL13" s="12"/>
    </row>
    <row r="14" spans="1:38" s="13" customFormat="1" ht="12.75">
      <c r="A14" s="29"/>
      <c r="B14" s="38" t="s">
        <v>67</v>
      </c>
      <c r="C14" s="39" t="s">
        <v>68</v>
      </c>
      <c r="D14" s="80">
        <v>1607692999</v>
      </c>
      <c r="E14" s="81">
        <v>254288095</v>
      </c>
      <c r="F14" s="83">
        <f t="shared" si="0"/>
        <v>1861981094</v>
      </c>
      <c r="G14" s="80">
        <v>1607692999</v>
      </c>
      <c r="H14" s="81">
        <v>254288095</v>
      </c>
      <c r="I14" s="83">
        <f t="shared" si="1"/>
        <v>1861981094</v>
      </c>
      <c r="J14" s="80">
        <v>275153362</v>
      </c>
      <c r="K14" s="81">
        <v>39705844</v>
      </c>
      <c r="L14" s="81">
        <f t="shared" si="2"/>
        <v>314859206</v>
      </c>
      <c r="M14" s="40">
        <f t="shared" si="3"/>
        <v>0.16909903490137157</v>
      </c>
      <c r="N14" s="108">
        <v>278087730</v>
      </c>
      <c r="O14" s="109">
        <v>69314829</v>
      </c>
      <c r="P14" s="110">
        <f t="shared" si="4"/>
        <v>347402559</v>
      </c>
      <c r="Q14" s="40">
        <f t="shared" si="5"/>
        <v>0.18657684555415793</v>
      </c>
      <c r="R14" s="108">
        <v>334800754</v>
      </c>
      <c r="S14" s="110">
        <v>13043919</v>
      </c>
      <c r="T14" s="110">
        <f t="shared" si="6"/>
        <v>347844673</v>
      </c>
      <c r="U14" s="40">
        <f t="shared" si="7"/>
        <v>0.1868142883517377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888041846</v>
      </c>
      <c r="AA14" s="81">
        <f t="shared" si="11"/>
        <v>122064592</v>
      </c>
      <c r="AB14" s="81">
        <f t="shared" si="12"/>
        <v>1010106438</v>
      </c>
      <c r="AC14" s="40">
        <f t="shared" si="13"/>
        <v>0.5424901688072672</v>
      </c>
      <c r="AD14" s="80">
        <v>280091560</v>
      </c>
      <c r="AE14" s="81">
        <v>24716102</v>
      </c>
      <c r="AF14" s="81">
        <f t="shared" si="14"/>
        <v>304807662</v>
      </c>
      <c r="AG14" s="40">
        <f t="shared" si="15"/>
        <v>0.4909547366235962</v>
      </c>
      <c r="AH14" s="40">
        <f t="shared" si="16"/>
        <v>0.14119399334521976</v>
      </c>
      <c r="AI14" s="12">
        <v>1702239525</v>
      </c>
      <c r="AJ14" s="12">
        <v>1693033178</v>
      </c>
      <c r="AK14" s="12">
        <v>831202658</v>
      </c>
      <c r="AL14" s="12"/>
    </row>
    <row r="15" spans="1:38" s="13" customFormat="1" ht="12.75">
      <c r="A15" s="29"/>
      <c r="B15" s="38" t="s">
        <v>69</v>
      </c>
      <c r="C15" s="39" t="s">
        <v>70</v>
      </c>
      <c r="D15" s="80">
        <v>1203146167</v>
      </c>
      <c r="E15" s="81">
        <v>221956000</v>
      </c>
      <c r="F15" s="83">
        <f t="shared" si="0"/>
        <v>1425102167</v>
      </c>
      <c r="G15" s="80">
        <v>1203146167</v>
      </c>
      <c r="H15" s="81">
        <v>221956000</v>
      </c>
      <c r="I15" s="83">
        <f t="shared" si="1"/>
        <v>1425102167</v>
      </c>
      <c r="J15" s="80">
        <v>249987035</v>
      </c>
      <c r="K15" s="81">
        <v>31596987</v>
      </c>
      <c r="L15" s="81">
        <f t="shared" si="2"/>
        <v>281584022</v>
      </c>
      <c r="M15" s="40">
        <f t="shared" si="3"/>
        <v>0.19758865611211998</v>
      </c>
      <c r="N15" s="108">
        <v>303981311</v>
      </c>
      <c r="O15" s="109">
        <v>41144507</v>
      </c>
      <c r="P15" s="110">
        <f t="shared" si="4"/>
        <v>345125818</v>
      </c>
      <c r="Q15" s="40">
        <f t="shared" si="5"/>
        <v>0.24217619339287694</v>
      </c>
      <c r="R15" s="108">
        <v>252123441</v>
      </c>
      <c r="S15" s="110">
        <v>44635041</v>
      </c>
      <c r="T15" s="110">
        <f t="shared" si="6"/>
        <v>296758482</v>
      </c>
      <c r="U15" s="40">
        <f t="shared" si="7"/>
        <v>0.208236636552669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806091787</v>
      </c>
      <c r="AA15" s="81">
        <f t="shared" si="11"/>
        <v>117376535</v>
      </c>
      <c r="AB15" s="81">
        <f t="shared" si="12"/>
        <v>923468322</v>
      </c>
      <c r="AC15" s="40">
        <f t="shared" si="13"/>
        <v>0.6480014860576659</v>
      </c>
      <c r="AD15" s="80">
        <v>227243535</v>
      </c>
      <c r="AE15" s="81">
        <v>66129293</v>
      </c>
      <c r="AF15" s="81">
        <f t="shared" si="14"/>
        <v>293372828</v>
      </c>
      <c r="AG15" s="40">
        <f t="shared" si="15"/>
        <v>0.5957716001618738</v>
      </c>
      <c r="AH15" s="40">
        <f t="shared" si="16"/>
        <v>0.011540448456255792</v>
      </c>
      <c r="AI15" s="12">
        <v>1376680200</v>
      </c>
      <c r="AJ15" s="12">
        <v>1319845051</v>
      </c>
      <c r="AK15" s="12">
        <v>786326198</v>
      </c>
      <c r="AL15" s="12"/>
    </row>
    <row r="16" spans="1:38" s="13" customFormat="1" ht="12.75">
      <c r="A16" s="29"/>
      <c r="B16" s="38" t="s">
        <v>71</v>
      </c>
      <c r="C16" s="39" t="s">
        <v>72</v>
      </c>
      <c r="D16" s="80">
        <v>1509380701</v>
      </c>
      <c r="E16" s="81">
        <v>212482000</v>
      </c>
      <c r="F16" s="83">
        <f t="shared" si="0"/>
        <v>1721862701</v>
      </c>
      <c r="G16" s="80">
        <v>1509380701</v>
      </c>
      <c r="H16" s="81">
        <v>211882000</v>
      </c>
      <c r="I16" s="83">
        <f t="shared" si="1"/>
        <v>1721262701</v>
      </c>
      <c r="J16" s="80">
        <v>402968833</v>
      </c>
      <c r="K16" s="81">
        <v>46359440</v>
      </c>
      <c r="L16" s="81">
        <f t="shared" si="2"/>
        <v>449328273</v>
      </c>
      <c r="M16" s="40">
        <f t="shared" si="3"/>
        <v>0.26095476296631853</v>
      </c>
      <c r="N16" s="108">
        <v>289637474</v>
      </c>
      <c r="O16" s="109">
        <v>49836969</v>
      </c>
      <c r="P16" s="110">
        <f t="shared" si="4"/>
        <v>339474443</v>
      </c>
      <c r="Q16" s="40">
        <f t="shared" si="5"/>
        <v>0.19715534972843343</v>
      </c>
      <c r="R16" s="108">
        <v>226565297</v>
      </c>
      <c r="S16" s="110">
        <v>15367189</v>
      </c>
      <c r="T16" s="110">
        <f t="shared" si="6"/>
        <v>241932486</v>
      </c>
      <c r="U16" s="40">
        <f t="shared" si="7"/>
        <v>0.14055523648972626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919171604</v>
      </c>
      <c r="AA16" s="81">
        <f t="shared" si="11"/>
        <v>111563598</v>
      </c>
      <c r="AB16" s="81">
        <f t="shared" si="12"/>
        <v>1030735202</v>
      </c>
      <c r="AC16" s="40">
        <f t="shared" si="13"/>
        <v>0.5988250378057777</v>
      </c>
      <c r="AD16" s="80">
        <v>295546661</v>
      </c>
      <c r="AE16" s="81">
        <v>33454997</v>
      </c>
      <c r="AF16" s="81">
        <f t="shared" si="14"/>
        <v>329001658</v>
      </c>
      <c r="AG16" s="40">
        <f t="shared" si="15"/>
        <v>0.5899629689149163</v>
      </c>
      <c r="AH16" s="40">
        <f t="shared" si="16"/>
        <v>-0.2646466055195381</v>
      </c>
      <c r="AI16" s="12">
        <v>1667065446</v>
      </c>
      <c r="AJ16" s="12">
        <v>1863944571</v>
      </c>
      <c r="AK16" s="12">
        <v>1099658273</v>
      </c>
      <c r="AL16" s="12"/>
    </row>
    <row r="17" spans="1:38" s="13" customFormat="1" ht="12.75">
      <c r="A17" s="29"/>
      <c r="B17" s="38" t="s">
        <v>73</v>
      </c>
      <c r="C17" s="39" t="s">
        <v>74</v>
      </c>
      <c r="D17" s="80">
        <v>1849619571</v>
      </c>
      <c r="E17" s="81">
        <v>575919271</v>
      </c>
      <c r="F17" s="83">
        <f t="shared" si="0"/>
        <v>2425538842</v>
      </c>
      <c r="G17" s="80">
        <v>1777471919</v>
      </c>
      <c r="H17" s="81">
        <v>605452302</v>
      </c>
      <c r="I17" s="83">
        <f t="shared" si="1"/>
        <v>2382924221</v>
      </c>
      <c r="J17" s="80">
        <v>357744391</v>
      </c>
      <c r="K17" s="81">
        <v>28081360</v>
      </c>
      <c r="L17" s="81">
        <f t="shared" si="2"/>
        <v>385825751</v>
      </c>
      <c r="M17" s="40">
        <f t="shared" si="3"/>
        <v>0.15906805709277527</v>
      </c>
      <c r="N17" s="108">
        <v>436038115</v>
      </c>
      <c r="O17" s="109">
        <v>84599383</v>
      </c>
      <c r="P17" s="110">
        <f t="shared" si="4"/>
        <v>520637498</v>
      </c>
      <c r="Q17" s="40">
        <f t="shared" si="5"/>
        <v>0.21464818001871439</v>
      </c>
      <c r="R17" s="108">
        <v>423543379</v>
      </c>
      <c r="S17" s="110">
        <v>47202002</v>
      </c>
      <c r="T17" s="110">
        <f t="shared" si="6"/>
        <v>470745381</v>
      </c>
      <c r="U17" s="40">
        <f t="shared" si="7"/>
        <v>0.1975494549308205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1217325885</v>
      </c>
      <c r="AA17" s="81">
        <f t="shared" si="11"/>
        <v>159882745</v>
      </c>
      <c r="AB17" s="81">
        <f t="shared" si="12"/>
        <v>1377208630</v>
      </c>
      <c r="AC17" s="40">
        <f t="shared" si="13"/>
        <v>0.5779489829609651</v>
      </c>
      <c r="AD17" s="80">
        <v>444356545</v>
      </c>
      <c r="AE17" s="81">
        <v>44815499</v>
      </c>
      <c r="AF17" s="81">
        <f t="shared" si="14"/>
        <v>489172044</v>
      </c>
      <c r="AG17" s="40">
        <f t="shared" si="15"/>
        <v>0.5993924203247744</v>
      </c>
      <c r="AH17" s="40">
        <f t="shared" si="16"/>
        <v>-0.037669084376375395</v>
      </c>
      <c r="AI17" s="12">
        <v>2244822550</v>
      </c>
      <c r="AJ17" s="12">
        <v>2257251939</v>
      </c>
      <c r="AK17" s="12">
        <v>1352979703</v>
      </c>
      <c r="AL17" s="12"/>
    </row>
    <row r="18" spans="1:38" s="13" customFormat="1" ht="12.75">
      <c r="A18" s="29"/>
      <c r="B18" s="38" t="s">
        <v>75</v>
      </c>
      <c r="C18" s="39" t="s">
        <v>76</v>
      </c>
      <c r="D18" s="80">
        <v>2101634023</v>
      </c>
      <c r="E18" s="81">
        <v>220581836</v>
      </c>
      <c r="F18" s="83">
        <f t="shared" si="0"/>
        <v>2322215859</v>
      </c>
      <c r="G18" s="80">
        <v>2186056215</v>
      </c>
      <c r="H18" s="81">
        <v>253812488</v>
      </c>
      <c r="I18" s="83">
        <f t="shared" si="1"/>
        <v>2439868703</v>
      </c>
      <c r="J18" s="80">
        <v>552098888</v>
      </c>
      <c r="K18" s="81">
        <v>24306552</v>
      </c>
      <c r="L18" s="81">
        <f t="shared" si="2"/>
        <v>576405440</v>
      </c>
      <c r="M18" s="40">
        <f t="shared" si="3"/>
        <v>0.24821354904027465</v>
      </c>
      <c r="N18" s="108">
        <v>410178202</v>
      </c>
      <c r="O18" s="109">
        <v>67119266</v>
      </c>
      <c r="P18" s="110">
        <f t="shared" si="4"/>
        <v>477297468</v>
      </c>
      <c r="Q18" s="40">
        <f t="shared" si="5"/>
        <v>0.20553535802891956</v>
      </c>
      <c r="R18" s="108">
        <v>450876744</v>
      </c>
      <c r="S18" s="110">
        <v>52623966</v>
      </c>
      <c r="T18" s="110">
        <f t="shared" si="6"/>
        <v>503500710</v>
      </c>
      <c r="U18" s="40">
        <f t="shared" si="7"/>
        <v>0.2063638544897553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1413153834</v>
      </c>
      <c r="AA18" s="81">
        <f t="shared" si="11"/>
        <v>144049784</v>
      </c>
      <c r="AB18" s="81">
        <f t="shared" si="12"/>
        <v>1557203618</v>
      </c>
      <c r="AC18" s="40">
        <f t="shared" si="13"/>
        <v>0.6382325475486866</v>
      </c>
      <c r="AD18" s="80">
        <v>429269927</v>
      </c>
      <c r="AE18" s="81">
        <v>89503363</v>
      </c>
      <c r="AF18" s="81">
        <f t="shared" si="14"/>
        <v>518773290</v>
      </c>
      <c r="AG18" s="40">
        <f t="shared" si="15"/>
        <v>0.6142706081803605</v>
      </c>
      <c r="AH18" s="40">
        <f t="shared" si="16"/>
        <v>-0.029439796331842794</v>
      </c>
      <c r="AI18" s="12">
        <v>2270264762</v>
      </c>
      <c r="AJ18" s="12">
        <v>2371036593</v>
      </c>
      <c r="AK18" s="12">
        <v>1456458090</v>
      </c>
      <c r="AL18" s="12"/>
    </row>
    <row r="19" spans="1:38" s="13" customFormat="1" ht="12.75">
      <c r="A19" s="29"/>
      <c r="B19" s="38" t="s">
        <v>77</v>
      </c>
      <c r="C19" s="39" t="s">
        <v>78</v>
      </c>
      <c r="D19" s="80">
        <v>3224897960</v>
      </c>
      <c r="E19" s="81">
        <v>443157508</v>
      </c>
      <c r="F19" s="83">
        <f t="shared" si="0"/>
        <v>3668055468</v>
      </c>
      <c r="G19" s="80">
        <v>3218917472</v>
      </c>
      <c r="H19" s="81">
        <v>523134404</v>
      </c>
      <c r="I19" s="83">
        <f t="shared" si="1"/>
        <v>3742051876</v>
      </c>
      <c r="J19" s="80">
        <v>816049315</v>
      </c>
      <c r="K19" s="81">
        <v>29279690</v>
      </c>
      <c r="L19" s="81">
        <f t="shared" si="2"/>
        <v>845329005</v>
      </c>
      <c r="M19" s="40">
        <f t="shared" si="3"/>
        <v>0.23045698528133599</v>
      </c>
      <c r="N19" s="108">
        <v>769262282</v>
      </c>
      <c r="O19" s="109">
        <v>48785596</v>
      </c>
      <c r="P19" s="110">
        <f t="shared" si="4"/>
        <v>818047878</v>
      </c>
      <c r="Q19" s="40">
        <f t="shared" si="5"/>
        <v>0.22301949497127943</v>
      </c>
      <c r="R19" s="108">
        <v>771723405</v>
      </c>
      <c r="S19" s="110">
        <v>50850974</v>
      </c>
      <c r="T19" s="110">
        <f t="shared" si="6"/>
        <v>822574379</v>
      </c>
      <c r="U19" s="40">
        <f t="shared" si="7"/>
        <v>0.21981907420248709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2357035002</v>
      </c>
      <c r="AA19" s="81">
        <f t="shared" si="11"/>
        <v>128916260</v>
      </c>
      <c r="AB19" s="81">
        <f t="shared" si="12"/>
        <v>2485951262</v>
      </c>
      <c r="AC19" s="40">
        <f t="shared" si="13"/>
        <v>0.6643283803583486</v>
      </c>
      <c r="AD19" s="80">
        <v>707492827</v>
      </c>
      <c r="AE19" s="81">
        <v>48797553</v>
      </c>
      <c r="AF19" s="81">
        <f t="shared" si="14"/>
        <v>756290380</v>
      </c>
      <c r="AG19" s="40">
        <f t="shared" si="15"/>
        <v>0.6711937492176733</v>
      </c>
      <c r="AH19" s="40">
        <f t="shared" si="16"/>
        <v>0.08764358340773826</v>
      </c>
      <c r="AI19" s="12">
        <v>3212660720</v>
      </c>
      <c r="AJ19" s="12">
        <v>3448503127</v>
      </c>
      <c r="AK19" s="12">
        <v>2314613743</v>
      </c>
      <c r="AL19" s="12"/>
    </row>
    <row r="20" spans="1:38" s="13" customFormat="1" ht="12.75">
      <c r="A20" s="29"/>
      <c r="B20" s="38" t="s">
        <v>79</v>
      </c>
      <c r="C20" s="39" t="s">
        <v>80</v>
      </c>
      <c r="D20" s="80">
        <v>1503460000</v>
      </c>
      <c r="E20" s="81">
        <v>409228521</v>
      </c>
      <c r="F20" s="83">
        <f t="shared" si="0"/>
        <v>1912688521</v>
      </c>
      <c r="G20" s="80">
        <v>1569471000</v>
      </c>
      <c r="H20" s="81">
        <v>493450659</v>
      </c>
      <c r="I20" s="83">
        <f t="shared" si="1"/>
        <v>2062921659</v>
      </c>
      <c r="J20" s="80">
        <v>329408080</v>
      </c>
      <c r="K20" s="81">
        <v>50222382</v>
      </c>
      <c r="L20" s="81">
        <f t="shared" si="2"/>
        <v>379630462</v>
      </c>
      <c r="M20" s="40">
        <f t="shared" si="3"/>
        <v>0.19848002318826066</v>
      </c>
      <c r="N20" s="108">
        <v>410068790</v>
      </c>
      <c r="O20" s="109">
        <v>95834764</v>
      </c>
      <c r="P20" s="110">
        <f t="shared" si="4"/>
        <v>505903554</v>
      </c>
      <c r="Q20" s="40">
        <f t="shared" si="5"/>
        <v>0.2644986616720538</v>
      </c>
      <c r="R20" s="108">
        <v>242295822</v>
      </c>
      <c r="S20" s="110">
        <v>55232028</v>
      </c>
      <c r="T20" s="110">
        <f t="shared" si="6"/>
        <v>297527850</v>
      </c>
      <c r="U20" s="40">
        <f t="shared" si="7"/>
        <v>0.14422644151413216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981772692</v>
      </c>
      <c r="AA20" s="81">
        <f t="shared" si="11"/>
        <v>201289174</v>
      </c>
      <c r="AB20" s="81">
        <f t="shared" si="12"/>
        <v>1183061866</v>
      </c>
      <c r="AC20" s="40">
        <f t="shared" si="13"/>
        <v>0.5734885088042987</v>
      </c>
      <c r="AD20" s="80">
        <v>314640000</v>
      </c>
      <c r="AE20" s="81">
        <v>35011814</v>
      </c>
      <c r="AF20" s="81">
        <f t="shared" si="14"/>
        <v>349651814</v>
      </c>
      <c r="AG20" s="40">
        <f t="shared" si="15"/>
        <v>0.6065511015636215</v>
      </c>
      <c r="AH20" s="40">
        <f t="shared" si="16"/>
        <v>-0.1490739127124906</v>
      </c>
      <c r="AI20" s="12">
        <v>1719436744</v>
      </c>
      <c r="AJ20" s="12">
        <v>1781616433</v>
      </c>
      <c r="AK20" s="12">
        <v>1080641410</v>
      </c>
      <c r="AL20" s="12"/>
    </row>
    <row r="21" spans="1:38" s="13" customFormat="1" ht="12.75">
      <c r="A21" s="29"/>
      <c r="B21" s="38" t="s">
        <v>81</v>
      </c>
      <c r="C21" s="39" t="s">
        <v>82</v>
      </c>
      <c r="D21" s="80">
        <v>1944707000</v>
      </c>
      <c r="E21" s="81">
        <v>504007000</v>
      </c>
      <c r="F21" s="83">
        <f t="shared" si="0"/>
        <v>2448714000</v>
      </c>
      <c r="G21" s="80">
        <v>1944707000</v>
      </c>
      <c r="H21" s="81">
        <v>504007000</v>
      </c>
      <c r="I21" s="83">
        <f t="shared" si="1"/>
        <v>2448714000</v>
      </c>
      <c r="J21" s="80">
        <v>425650215</v>
      </c>
      <c r="K21" s="81">
        <v>44840254</v>
      </c>
      <c r="L21" s="81">
        <f t="shared" si="2"/>
        <v>470490469</v>
      </c>
      <c r="M21" s="40">
        <f t="shared" si="3"/>
        <v>0.19213777885044966</v>
      </c>
      <c r="N21" s="108">
        <v>481415854</v>
      </c>
      <c r="O21" s="109">
        <v>118012203</v>
      </c>
      <c r="P21" s="110">
        <f t="shared" si="4"/>
        <v>599428057</v>
      </c>
      <c r="Q21" s="40">
        <f t="shared" si="5"/>
        <v>0.24479300440966156</v>
      </c>
      <c r="R21" s="108">
        <v>308506526</v>
      </c>
      <c r="S21" s="110">
        <v>22050241</v>
      </c>
      <c r="T21" s="110">
        <f t="shared" si="6"/>
        <v>330556767</v>
      </c>
      <c r="U21" s="40">
        <f t="shared" si="7"/>
        <v>0.13499198640592572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1215572595</v>
      </c>
      <c r="AA21" s="81">
        <f t="shared" si="11"/>
        <v>184902698</v>
      </c>
      <c r="AB21" s="81">
        <f t="shared" si="12"/>
        <v>1400475293</v>
      </c>
      <c r="AC21" s="40">
        <f t="shared" si="13"/>
        <v>0.571922769666037</v>
      </c>
      <c r="AD21" s="80">
        <v>339286081</v>
      </c>
      <c r="AE21" s="81">
        <v>55074871</v>
      </c>
      <c r="AF21" s="81">
        <f t="shared" si="14"/>
        <v>394360952</v>
      </c>
      <c r="AG21" s="40">
        <f t="shared" si="15"/>
        <v>0.5879113131258764</v>
      </c>
      <c r="AH21" s="40">
        <f t="shared" si="16"/>
        <v>-0.16179133526384226</v>
      </c>
      <c r="AI21" s="12">
        <v>2155178000</v>
      </c>
      <c r="AJ21" s="12">
        <v>2155178000</v>
      </c>
      <c r="AK21" s="12">
        <v>1267053528</v>
      </c>
      <c r="AL21" s="12"/>
    </row>
    <row r="22" spans="1:38" s="13" customFormat="1" ht="12.75">
      <c r="A22" s="29"/>
      <c r="B22" s="38" t="s">
        <v>83</v>
      </c>
      <c r="C22" s="39" t="s">
        <v>84</v>
      </c>
      <c r="D22" s="80">
        <v>2773723580</v>
      </c>
      <c r="E22" s="81">
        <v>1363578974</v>
      </c>
      <c r="F22" s="83">
        <f t="shared" si="0"/>
        <v>4137302554</v>
      </c>
      <c r="G22" s="80">
        <v>2773723580</v>
      </c>
      <c r="H22" s="81">
        <v>1363578974</v>
      </c>
      <c r="I22" s="83">
        <f t="shared" si="1"/>
        <v>4137302554</v>
      </c>
      <c r="J22" s="80">
        <v>741190545</v>
      </c>
      <c r="K22" s="81">
        <v>186314506</v>
      </c>
      <c r="L22" s="81">
        <f t="shared" si="2"/>
        <v>927505051</v>
      </c>
      <c r="M22" s="40">
        <f t="shared" si="3"/>
        <v>0.22418110324159773</v>
      </c>
      <c r="N22" s="108">
        <v>698736823</v>
      </c>
      <c r="O22" s="109">
        <v>296165871</v>
      </c>
      <c r="P22" s="110">
        <f t="shared" si="4"/>
        <v>994902694</v>
      </c>
      <c r="Q22" s="40">
        <f t="shared" si="5"/>
        <v>0.24047134117327595</v>
      </c>
      <c r="R22" s="108">
        <v>1175202303</v>
      </c>
      <c r="S22" s="110">
        <v>146663045</v>
      </c>
      <c r="T22" s="110">
        <f t="shared" si="6"/>
        <v>1321865348</v>
      </c>
      <c r="U22" s="40">
        <f t="shared" si="7"/>
        <v>0.3194993188791578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2615129671</v>
      </c>
      <c r="AA22" s="81">
        <f t="shared" si="11"/>
        <v>629143422</v>
      </c>
      <c r="AB22" s="81">
        <f t="shared" si="12"/>
        <v>3244273093</v>
      </c>
      <c r="AC22" s="40">
        <f t="shared" si="13"/>
        <v>0.7841517632940315</v>
      </c>
      <c r="AD22" s="80">
        <v>543928853</v>
      </c>
      <c r="AE22" s="81">
        <v>183821372</v>
      </c>
      <c r="AF22" s="81">
        <f t="shared" si="14"/>
        <v>727750225</v>
      </c>
      <c r="AG22" s="40">
        <f t="shared" si="15"/>
        <v>0.5546941893623</v>
      </c>
      <c r="AH22" s="40">
        <f t="shared" si="16"/>
        <v>0.8163722972397569</v>
      </c>
      <c r="AI22" s="12">
        <v>3475918622</v>
      </c>
      <c r="AJ22" s="12">
        <v>3536894737</v>
      </c>
      <c r="AK22" s="12">
        <v>1961894959</v>
      </c>
      <c r="AL22" s="12"/>
    </row>
    <row r="23" spans="1:38" s="13" customFormat="1" ht="12.75">
      <c r="A23" s="29"/>
      <c r="B23" s="38" t="s">
        <v>85</v>
      </c>
      <c r="C23" s="39" t="s">
        <v>86</v>
      </c>
      <c r="D23" s="80">
        <v>1495603395</v>
      </c>
      <c r="E23" s="81">
        <v>238867113</v>
      </c>
      <c r="F23" s="83">
        <f t="shared" si="0"/>
        <v>1734470508</v>
      </c>
      <c r="G23" s="80">
        <v>1564271912</v>
      </c>
      <c r="H23" s="81">
        <v>297513065</v>
      </c>
      <c r="I23" s="83">
        <f t="shared" si="1"/>
        <v>1861784977</v>
      </c>
      <c r="J23" s="80">
        <v>419517498</v>
      </c>
      <c r="K23" s="81">
        <v>26658389</v>
      </c>
      <c r="L23" s="81">
        <f t="shared" si="2"/>
        <v>446175887</v>
      </c>
      <c r="M23" s="40">
        <f t="shared" si="3"/>
        <v>0.25724039984656805</v>
      </c>
      <c r="N23" s="108">
        <v>306735978</v>
      </c>
      <c r="O23" s="109">
        <v>46158445</v>
      </c>
      <c r="P23" s="110">
        <f t="shared" si="4"/>
        <v>352894423</v>
      </c>
      <c r="Q23" s="40">
        <f t="shared" si="5"/>
        <v>0.20345945426706558</v>
      </c>
      <c r="R23" s="108">
        <v>271869333</v>
      </c>
      <c r="S23" s="110">
        <v>46919213</v>
      </c>
      <c r="T23" s="110">
        <f t="shared" si="6"/>
        <v>318788546</v>
      </c>
      <c r="U23" s="40">
        <f t="shared" si="7"/>
        <v>0.17122737047415762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998122809</v>
      </c>
      <c r="AA23" s="81">
        <f t="shared" si="11"/>
        <v>119736047</v>
      </c>
      <c r="AB23" s="81">
        <f t="shared" si="12"/>
        <v>1117858856</v>
      </c>
      <c r="AC23" s="40">
        <f t="shared" si="13"/>
        <v>0.60042317980311</v>
      </c>
      <c r="AD23" s="80">
        <v>240658576</v>
      </c>
      <c r="AE23" s="81">
        <v>21423589</v>
      </c>
      <c r="AF23" s="81">
        <f t="shared" si="14"/>
        <v>262082165</v>
      </c>
      <c r="AG23" s="40">
        <f t="shared" si="15"/>
        <v>0.6021170260571233</v>
      </c>
      <c r="AH23" s="40">
        <f t="shared" si="16"/>
        <v>0.21636871398708113</v>
      </c>
      <c r="AI23" s="12">
        <v>1656857468</v>
      </c>
      <c r="AJ23" s="12">
        <v>1683084527</v>
      </c>
      <c r="AK23" s="12">
        <v>1013413850</v>
      </c>
      <c r="AL23" s="12"/>
    </row>
    <row r="24" spans="1:38" s="13" customFormat="1" ht="12.75">
      <c r="A24" s="29"/>
      <c r="B24" s="38" t="s">
        <v>87</v>
      </c>
      <c r="C24" s="39" t="s">
        <v>88</v>
      </c>
      <c r="D24" s="80">
        <v>1000960845</v>
      </c>
      <c r="E24" s="81">
        <v>200065525</v>
      </c>
      <c r="F24" s="83">
        <f t="shared" si="0"/>
        <v>1201026370</v>
      </c>
      <c r="G24" s="80">
        <v>1054768582</v>
      </c>
      <c r="H24" s="81">
        <v>187940297</v>
      </c>
      <c r="I24" s="83">
        <f t="shared" si="1"/>
        <v>1242708879</v>
      </c>
      <c r="J24" s="80">
        <v>169257545</v>
      </c>
      <c r="K24" s="81">
        <v>10235709</v>
      </c>
      <c r="L24" s="81">
        <f t="shared" si="2"/>
        <v>179493254</v>
      </c>
      <c r="M24" s="40">
        <f t="shared" si="3"/>
        <v>0.14944988593381175</v>
      </c>
      <c r="N24" s="108">
        <v>203973684</v>
      </c>
      <c r="O24" s="109">
        <v>24566288</v>
      </c>
      <c r="P24" s="110">
        <f t="shared" si="4"/>
        <v>228539972</v>
      </c>
      <c r="Q24" s="40">
        <f t="shared" si="5"/>
        <v>0.19028722241960433</v>
      </c>
      <c r="R24" s="108">
        <v>297550553</v>
      </c>
      <c r="S24" s="110">
        <v>34171198</v>
      </c>
      <c r="T24" s="110">
        <f t="shared" si="6"/>
        <v>331721751</v>
      </c>
      <c r="U24" s="40">
        <f t="shared" si="7"/>
        <v>0.2669344016170017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670781782</v>
      </c>
      <c r="AA24" s="81">
        <f t="shared" si="11"/>
        <v>68973195</v>
      </c>
      <c r="AB24" s="81">
        <f t="shared" si="12"/>
        <v>739754977</v>
      </c>
      <c r="AC24" s="40">
        <f t="shared" si="13"/>
        <v>0.5952761660440345</v>
      </c>
      <c r="AD24" s="80">
        <v>193657033</v>
      </c>
      <c r="AE24" s="81">
        <v>22976054</v>
      </c>
      <c r="AF24" s="81">
        <f t="shared" si="14"/>
        <v>216633087</v>
      </c>
      <c r="AG24" s="40">
        <f t="shared" si="15"/>
        <v>0.5372436757212363</v>
      </c>
      <c r="AH24" s="40">
        <f t="shared" si="16"/>
        <v>0.5312607856619798</v>
      </c>
      <c r="AI24" s="12">
        <v>1080350143</v>
      </c>
      <c r="AJ24" s="12">
        <v>1128901060</v>
      </c>
      <c r="AK24" s="12">
        <v>606494955</v>
      </c>
      <c r="AL24" s="12"/>
    </row>
    <row r="25" spans="1:38" s="13" customFormat="1" ht="12.75">
      <c r="A25" s="29"/>
      <c r="B25" s="38" t="s">
        <v>89</v>
      </c>
      <c r="C25" s="39" t="s">
        <v>90</v>
      </c>
      <c r="D25" s="80">
        <v>1210472539</v>
      </c>
      <c r="E25" s="81">
        <v>269475860</v>
      </c>
      <c r="F25" s="83">
        <f t="shared" si="0"/>
        <v>1479948399</v>
      </c>
      <c r="G25" s="80">
        <v>1242800884</v>
      </c>
      <c r="H25" s="81">
        <v>348087182</v>
      </c>
      <c r="I25" s="83">
        <f t="shared" si="1"/>
        <v>1590888066</v>
      </c>
      <c r="J25" s="80">
        <v>276683433</v>
      </c>
      <c r="K25" s="81">
        <v>16134039</v>
      </c>
      <c r="L25" s="81">
        <f t="shared" si="2"/>
        <v>292817472</v>
      </c>
      <c r="M25" s="40">
        <f t="shared" si="3"/>
        <v>0.19785654161851626</v>
      </c>
      <c r="N25" s="108">
        <v>262200210</v>
      </c>
      <c r="O25" s="109">
        <v>50517232</v>
      </c>
      <c r="P25" s="110">
        <f t="shared" si="4"/>
        <v>312717442</v>
      </c>
      <c r="Q25" s="40">
        <f t="shared" si="5"/>
        <v>0.2113029361100042</v>
      </c>
      <c r="R25" s="108">
        <v>275775746</v>
      </c>
      <c r="S25" s="110">
        <v>108616112</v>
      </c>
      <c r="T25" s="110">
        <f t="shared" si="6"/>
        <v>384391858</v>
      </c>
      <c r="U25" s="40">
        <f t="shared" si="7"/>
        <v>0.2416209324936881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814659389</v>
      </c>
      <c r="AA25" s="81">
        <f t="shared" si="11"/>
        <v>175267383</v>
      </c>
      <c r="AB25" s="81">
        <f t="shared" si="12"/>
        <v>989926772</v>
      </c>
      <c r="AC25" s="40">
        <f t="shared" si="13"/>
        <v>0.6222479086721617</v>
      </c>
      <c r="AD25" s="80">
        <v>239987918</v>
      </c>
      <c r="AE25" s="81">
        <v>28339387</v>
      </c>
      <c r="AF25" s="81">
        <f t="shared" si="14"/>
        <v>268327305</v>
      </c>
      <c r="AG25" s="40">
        <f t="shared" si="15"/>
        <v>0.6265277320194337</v>
      </c>
      <c r="AH25" s="40">
        <f t="shared" si="16"/>
        <v>0.43254842439534813</v>
      </c>
      <c r="AI25" s="12">
        <v>1234229366</v>
      </c>
      <c r="AJ25" s="12">
        <v>1346515193</v>
      </c>
      <c r="AK25" s="12">
        <v>843629110</v>
      </c>
      <c r="AL25" s="12"/>
    </row>
    <row r="26" spans="1:38" s="13" customFormat="1" ht="12.75">
      <c r="A26" s="29"/>
      <c r="B26" s="38" t="s">
        <v>91</v>
      </c>
      <c r="C26" s="39" t="s">
        <v>92</v>
      </c>
      <c r="D26" s="80">
        <v>1035383934</v>
      </c>
      <c r="E26" s="81">
        <v>126144997</v>
      </c>
      <c r="F26" s="83">
        <f t="shared" si="0"/>
        <v>1161528931</v>
      </c>
      <c r="G26" s="80">
        <v>1081697913</v>
      </c>
      <c r="H26" s="81">
        <v>208533167</v>
      </c>
      <c r="I26" s="83">
        <f t="shared" si="1"/>
        <v>1290231080</v>
      </c>
      <c r="J26" s="80">
        <v>232614896</v>
      </c>
      <c r="K26" s="81">
        <v>8748251</v>
      </c>
      <c r="L26" s="81">
        <f t="shared" si="2"/>
        <v>241363147</v>
      </c>
      <c r="M26" s="40">
        <f t="shared" si="3"/>
        <v>0.20779779182271613</v>
      </c>
      <c r="N26" s="108">
        <v>223228014</v>
      </c>
      <c r="O26" s="109">
        <v>30696999</v>
      </c>
      <c r="P26" s="110">
        <f t="shared" si="4"/>
        <v>253925013</v>
      </c>
      <c r="Q26" s="40">
        <f t="shared" si="5"/>
        <v>0.2186127320835541</v>
      </c>
      <c r="R26" s="108">
        <v>279535866</v>
      </c>
      <c r="S26" s="110">
        <v>17587340</v>
      </c>
      <c r="T26" s="110">
        <f t="shared" si="6"/>
        <v>297123206</v>
      </c>
      <c r="U26" s="40">
        <f t="shared" si="7"/>
        <v>0.2302868149789106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735378776</v>
      </c>
      <c r="AA26" s="81">
        <f t="shared" si="11"/>
        <v>57032590</v>
      </c>
      <c r="AB26" s="81">
        <f t="shared" si="12"/>
        <v>792411366</v>
      </c>
      <c r="AC26" s="40">
        <f t="shared" si="13"/>
        <v>0.6141623607454876</v>
      </c>
      <c r="AD26" s="80">
        <v>180819004</v>
      </c>
      <c r="AE26" s="81">
        <v>8379439</v>
      </c>
      <c r="AF26" s="81">
        <f t="shared" si="14"/>
        <v>189198443</v>
      </c>
      <c r="AG26" s="40">
        <f t="shared" si="15"/>
        <v>0.6292645013034527</v>
      </c>
      <c r="AH26" s="40">
        <f t="shared" si="16"/>
        <v>0.5704315600525318</v>
      </c>
      <c r="AI26" s="12">
        <v>1037157732</v>
      </c>
      <c r="AJ26" s="12">
        <v>1037157732</v>
      </c>
      <c r="AK26" s="12">
        <v>652646543</v>
      </c>
      <c r="AL26" s="12"/>
    </row>
    <row r="27" spans="1:38" s="13" customFormat="1" ht="12.75">
      <c r="A27" s="29"/>
      <c r="B27" s="41" t="s">
        <v>93</v>
      </c>
      <c r="C27" s="39" t="s">
        <v>94</v>
      </c>
      <c r="D27" s="80">
        <v>1989414103</v>
      </c>
      <c r="E27" s="81">
        <v>338713600</v>
      </c>
      <c r="F27" s="83">
        <f t="shared" si="0"/>
        <v>2328127703</v>
      </c>
      <c r="G27" s="80">
        <v>2173798700</v>
      </c>
      <c r="H27" s="81">
        <v>467889900</v>
      </c>
      <c r="I27" s="83">
        <f t="shared" si="1"/>
        <v>2641688600</v>
      </c>
      <c r="J27" s="80">
        <v>566367762</v>
      </c>
      <c r="K27" s="81">
        <v>23581115</v>
      </c>
      <c r="L27" s="81">
        <f t="shared" si="2"/>
        <v>589948877</v>
      </c>
      <c r="M27" s="40">
        <f t="shared" si="3"/>
        <v>0.25340056571630426</v>
      </c>
      <c r="N27" s="108">
        <v>479406646</v>
      </c>
      <c r="O27" s="109">
        <v>29853089</v>
      </c>
      <c r="P27" s="110">
        <f t="shared" si="4"/>
        <v>509259735</v>
      </c>
      <c r="Q27" s="40">
        <f t="shared" si="5"/>
        <v>0.21874218254598898</v>
      </c>
      <c r="R27" s="108">
        <v>543214109</v>
      </c>
      <c r="S27" s="110">
        <v>50984373</v>
      </c>
      <c r="T27" s="110">
        <f t="shared" si="6"/>
        <v>594198482</v>
      </c>
      <c r="U27" s="40">
        <f t="shared" si="7"/>
        <v>0.22493131173750003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1588988517</v>
      </c>
      <c r="AA27" s="81">
        <f t="shared" si="11"/>
        <v>104418577</v>
      </c>
      <c r="AB27" s="81">
        <f t="shared" si="12"/>
        <v>1693407094</v>
      </c>
      <c r="AC27" s="40">
        <f t="shared" si="13"/>
        <v>0.6410320633552342</v>
      </c>
      <c r="AD27" s="80">
        <v>461035691</v>
      </c>
      <c r="AE27" s="81">
        <v>15445988</v>
      </c>
      <c r="AF27" s="81">
        <f t="shared" si="14"/>
        <v>476481679</v>
      </c>
      <c r="AG27" s="40">
        <f t="shared" si="15"/>
        <v>0.6943271377848982</v>
      </c>
      <c r="AH27" s="40">
        <f t="shared" si="16"/>
        <v>0.24705420625417163</v>
      </c>
      <c r="AI27" s="12">
        <v>2018776900</v>
      </c>
      <c r="AJ27" s="12">
        <v>2290855305</v>
      </c>
      <c r="AK27" s="12">
        <v>1590603007</v>
      </c>
      <c r="AL27" s="12"/>
    </row>
    <row r="28" spans="1:38" s="13" customFormat="1" ht="12.75">
      <c r="A28" s="42"/>
      <c r="B28" s="43" t="s">
        <v>655</v>
      </c>
      <c r="C28" s="42"/>
      <c r="D28" s="84">
        <f>SUM(D9:D27)</f>
        <v>34924876388</v>
      </c>
      <c r="E28" s="85">
        <f>SUM(E9:E27)</f>
        <v>6455921509</v>
      </c>
      <c r="F28" s="86">
        <f t="shared" si="0"/>
        <v>41380797897</v>
      </c>
      <c r="G28" s="84">
        <f>SUM(G9:G27)</f>
        <v>35717771104</v>
      </c>
      <c r="H28" s="85">
        <f>SUM(H9:H27)</f>
        <v>7297898256</v>
      </c>
      <c r="I28" s="86">
        <f t="shared" si="1"/>
        <v>43015669360</v>
      </c>
      <c r="J28" s="84">
        <f>SUM(J9:J27)</f>
        <v>7786050631</v>
      </c>
      <c r="K28" s="85">
        <f>SUM(K9:K27)</f>
        <v>658422311</v>
      </c>
      <c r="L28" s="85">
        <f t="shared" si="2"/>
        <v>8444472942</v>
      </c>
      <c r="M28" s="44">
        <f t="shared" si="3"/>
        <v>0.20406742670885528</v>
      </c>
      <c r="N28" s="111">
        <f>SUM(N9:N27)</f>
        <v>7762662586</v>
      </c>
      <c r="O28" s="112">
        <f>SUM(O9:O27)</f>
        <v>1212937090</v>
      </c>
      <c r="P28" s="113">
        <f t="shared" si="4"/>
        <v>8975599676</v>
      </c>
      <c r="Q28" s="44">
        <f t="shared" si="5"/>
        <v>0.21690252803585278</v>
      </c>
      <c r="R28" s="111">
        <f>SUM(R9:R27)</f>
        <v>8005109921</v>
      </c>
      <c r="S28" s="113">
        <f>SUM(S9:S27)</f>
        <v>824506646</v>
      </c>
      <c r="T28" s="113">
        <f t="shared" si="6"/>
        <v>8829616567</v>
      </c>
      <c r="U28" s="44">
        <f t="shared" si="7"/>
        <v>0.205265120788998</v>
      </c>
      <c r="V28" s="111">
        <f>SUM(V9:V27)</f>
        <v>0</v>
      </c>
      <c r="W28" s="113">
        <f>SUM(W9:W27)</f>
        <v>0</v>
      </c>
      <c r="X28" s="113">
        <f t="shared" si="8"/>
        <v>0</v>
      </c>
      <c r="Y28" s="44">
        <f t="shared" si="9"/>
        <v>0</v>
      </c>
      <c r="Z28" s="84">
        <f t="shared" si="10"/>
        <v>23553823138</v>
      </c>
      <c r="AA28" s="85">
        <f t="shared" si="11"/>
        <v>2695866047</v>
      </c>
      <c r="AB28" s="85">
        <f t="shared" si="12"/>
        <v>26249689185</v>
      </c>
      <c r="AC28" s="44">
        <f t="shared" si="13"/>
        <v>0.6102355159306069</v>
      </c>
      <c r="AD28" s="84">
        <f>SUM(AD9:AD27)</f>
        <v>7005041281</v>
      </c>
      <c r="AE28" s="85">
        <f>SUM(AE9:AE27)</f>
        <v>847582685</v>
      </c>
      <c r="AF28" s="85">
        <f t="shared" si="14"/>
        <v>7852623966</v>
      </c>
      <c r="AG28" s="44">
        <f t="shared" si="15"/>
        <v>0.5877357883609576</v>
      </c>
      <c r="AH28" s="44">
        <f t="shared" si="16"/>
        <v>0.12441606846706854</v>
      </c>
      <c r="AI28" s="12">
        <f>SUM(AI9:AI27)</f>
        <v>37952136844</v>
      </c>
      <c r="AJ28" s="12">
        <f>SUM(AJ9:AJ27)</f>
        <v>39196433032</v>
      </c>
      <c r="AK28" s="12">
        <f>SUM(AK9:AK27)</f>
        <v>23037146469</v>
      </c>
      <c r="AL28" s="12"/>
    </row>
    <row r="29" spans="1:38" s="13" customFormat="1" ht="12.75" customHeight="1">
      <c r="A29" s="45"/>
      <c r="B29" s="46"/>
      <c r="C29" s="47"/>
      <c r="D29" s="87"/>
      <c r="E29" s="88"/>
      <c r="F29" s="89"/>
      <c r="G29" s="87"/>
      <c r="H29" s="88"/>
      <c r="I29" s="89"/>
      <c r="J29" s="90"/>
      <c r="K29" s="88"/>
      <c r="L29" s="89"/>
      <c r="M29" s="48"/>
      <c r="N29" s="90"/>
      <c r="O29" s="89"/>
      <c r="P29" s="88"/>
      <c r="Q29" s="48"/>
      <c r="R29" s="90"/>
      <c r="S29" s="88"/>
      <c r="T29" s="88"/>
      <c r="U29" s="48"/>
      <c r="V29" s="90"/>
      <c r="W29" s="88"/>
      <c r="X29" s="88"/>
      <c r="Y29" s="48"/>
      <c r="Z29" s="90"/>
      <c r="AA29" s="88"/>
      <c r="AB29" s="89"/>
      <c r="AC29" s="48"/>
      <c r="AD29" s="90"/>
      <c r="AE29" s="88"/>
      <c r="AF29" s="88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91"/>
      <c r="E30" s="91"/>
      <c r="F30" s="91"/>
      <c r="G30" s="91"/>
      <c r="H30" s="91"/>
      <c r="I30" s="91"/>
      <c r="J30" s="91"/>
      <c r="K30" s="91"/>
      <c r="L30" s="91"/>
      <c r="M30" s="12"/>
      <c r="N30" s="91"/>
      <c r="O30" s="91"/>
      <c r="P30" s="91"/>
      <c r="Q30" s="12"/>
      <c r="R30" s="91"/>
      <c r="S30" s="91"/>
      <c r="T30" s="91"/>
      <c r="U30" s="12"/>
      <c r="V30" s="91"/>
      <c r="W30" s="91"/>
      <c r="X30" s="91"/>
      <c r="Y30" s="12"/>
      <c r="Z30" s="91"/>
      <c r="AA30" s="91"/>
      <c r="AB30" s="91"/>
      <c r="AC30" s="12"/>
      <c r="AD30" s="91"/>
      <c r="AE30" s="91"/>
      <c r="AF30" s="91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40</v>
      </c>
      <c r="C9" s="39" t="s">
        <v>41</v>
      </c>
      <c r="D9" s="80">
        <v>4514281381</v>
      </c>
      <c r="E9" s="81">
        <v>751242307</v>
      </c>
      <c r="F9" s="82">
        <f>$D9+$E9</f>
        <v>5265523688</v>
      </c>
      <c r="G9" s="80">
        <v>4463201288</v>
      </c>
      <c r="H9" s="81">
        <v>1006628041</v>
      </c>
      <c r="I9" s="83">
        <f>$G9+$H9</f>
        <v>5469829329</v>
      </c>
      <c r="J9" s="80">
        <v>1009305173</v>
      </c>
      <c r="K9" s="81">
        <v>66281312</v>
      </c>
      <c r="L9" s="81">
        <f>$J9+$K9</f>
        <v>1075586485</v>
      </c>
      <c r="M9" s="40">
        <f>IF($F9=0,0,$L9/$F9)</f>
        <v>0.2042696128119669</v>
      </c>
      <c r="N9" s="108">
        <v>1038025090</v>
      </c>
      <c r="O9" s="109">
        <v>195437468</v>
      </c>
      <c r="P9" s="110">
        <f>$N9+$O9</f>
        <v>1233462558</v>
      </c>
      <c r="Q9" s="40">
        <f>IF($F9=0,0,$P9/$F9)</f>
        <v>0.2342525893124422</v>
      </c>
      <c r="R9" s="108">
        <v>1039743243</v>
      </c>
      <c r="S9" s="110">
        <v>183809023</v>
      </c>
      <c r="T9" s="110">
        <f>$R9+$S9</f>
        <v>1223552266</v>
      </c>
      <c r="U9" s="40">
        <f>IF($I9=0,0,$T9/$I9)</f>
        <v>0.22369112314217143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3087073506</v>
      </c>
      <c r="AA9" s="81">
        <f>$K9+$O9+$S9</f>
        <v>445527803</v>
      </c>
      <c r="AB9" s="81">
        <f>$Z9+$AA9</f>
        <v>3532601309</v>
      </c>
      <c r="AC9" s="40">
        <f>IF($I9=0,0,$AB9/$I9)</f>
        <v>0.6458339184864171</v>
      </c>
      <c r="AD9" s="80">
        <v>776493887</v>
      </c>
      <c r="AE9" s="81">
        <v>82770468</v>
      </c>
      <c r="AF9" s="81">
        <f>$AD9+$AE9</f>
        <v>859264355</v>
      </c>
      <c r="AG9" s="40">
        <f>IF($AJ9=0,0,$AK9/$AJ9)</f>
        <v>0.5227957492554236</v>
      </c>
      <c r="AH9" s="40">
        <f>IF($AF9=0,0,(($T9/$AF9)-1))</f>
        <v>0.423953244284176</v>
      </c>
      <c r="AI9" s="12">
        <v>4741319020</v>
      </c>
      <c r="AJ9" s="12">
        <v>5009769375</v>
      </c>
      <c r="AK9" s="12">
        <v>2619086134</v>
      </c>
      <c r="AL9" s="12"/>
    </row>
    <row r="10" spans="1:38" s="13" customFormat="1" ht="12.75">
      <c r="A10" s="29" t="s">
        <v>95</v>
      </c>
      <c r="B10" s="63" t="s">
        <v>52</v>
      </c>
      <c r="C10" s="39" t="s">
        <v>53</v>
      </c>
      <c r="D10" s="80">
        <v>7620912730</v>
      </c>
      <c r="E10" s="81">
        <v>1177276995</v>
      </c>
      <c r="F10" s="82">
        <f aca="true" t="shared" si="0" ref="F10:F41">$D10+$E10</f>
        <v>8798189725</v>
      </c>
      <c r="G10" s="80">
        <v>7857417724</v>
      </c>
      <c r="H10" s="81">
        <v>1676126779</v>
      </c>
      <c r="I10" s="83">
        <f aca="true" t="shared" si="1" ref="I10:I41">$G10+$H10</f>
        <v>9533544503</v>
      </c>
      <c r="J10" s="80">
        <v>1646942675</v>
      </c>
      <c r="K10" s="81">
        <v>106047161</v>
      </c>
      <c r="L10" s="81">
        <f aca="true" t="shared" si="2" ref="L10:L41">$J10+$K10</f>
        <v>1752989836</v>
      </c>
      <c r="M10" s="40">
        <f aca="true" t="shared" si="3" ref="M10:M41">IF($F10=0,0,$L10/$F10)</f>
        <v>0.19924437762678504</v>
      </c>
      <c r="N10" s="108">
        <v>1753806456</v>
      </c>
      <c r="O10" s="109">
        <v>287813539</v>
      </c>
      <c r="P10" s="110">
        <f aca="true" t="shared" si="4" ref="P10:P41">$N10+$O10</f>
        <v>2041619995</v>
      </c>
      <c r="Q10" s="40">
        <f aca="true" t="shared" si="5" ref="Q10:Q41">IF($F10=0,0,$P10/$F10)</f>
        <v>0.23205000787818314</v>
      </c>
      <c r="R10" s="108">
        <v>1598594821</v>
      </c>
      <c r="S10" s="110">
        <v>270282577</v>
      </c>
      <c r="T10" s="110">
        <f aca="true" t="shared" si="6" ref="T10:T41">$R10+$S10</f>
        <v>1868877398</v>
      </c>
      <c r="U10" s="40">
        <f aca="true" t="shared" si="7" ref="U10:U41">IF($I10=0,0,$T10/$I10)</f>
        <v>0.1960317484658413</v>
      </c>
      <c r="V10" s="108">
        <v>0</v>
      </c>
      <c r="W10" s="110">
        <v>0</v>
      </c>
      <c r="X10" s="110">
        <f aca="true" t="shared" si="8" ref="X10:X41">$V10+$W10</f>
        <v>0</v>
      </c>
      <c r="Y10" s="40">
        <f aca="true" t="shared" si="9" ref="Y10:Y41">IF($I10=0,0,$X10/$I10)</f>
        <v>0</v>
      </c>
      <c r="Z10" s="80">
        <f aca="true" t="shared" si="10" ref="Z10:Z41">$J10+$N10+$R10</f>
        <v>4999343952</v>
      </c>
      <c r="AA10" s="81">
        <f aca="true" t="shared" si="11" ref="AA10:AA41">$K10+$O10+$S10</f>
        <v>664143277</v>
      </c>
      <c r="AB10" s="81">
        <f aca="true" t="shared" si="12" ref="AB10:AB41">$Z10+$AA10</f>
        <v>5663487229</v>
      </c>
      <c r="AC10" s="40">
        <f aca="true" t="shared" si="13" ref="AC10:AC41">IF($I10=0,0,$AB10/$I10)</f>
        <v>0.5940589281581288</v>
      </c>
      <c r="AD10" s="80">
        <v>1587820803</v>
      </c>
      <c r="AE10" s="81">
        <v>191821536</v>
      </c>
      <c r="AF10" s="81">
        <f aca="true" t="shared" si="14" ref="AF10:AF41">$AD10+$AE10</f>
        <v>1779642339</v>
      </c>
      <c r="AG10" s="40">
        <f aca="true" t="shared" si="15" ref="AG10:AG41">IF($AJ10=0,0,$AK10/$AJ10)</f>
        <v>0.5975029388526631</v>
      </c>
      <c r="AH10" s="40">
        <f aca="true" t="shared" si="16" ref="AH10:AH41">IF($AF10=0,0,(($T10/$AF10)-1))</f>
        <v>0.05014213083407659</v>
      </c>
      <c r="AI10" s="12">
        <v>8395172070</v>
      </c>
      <c r="AJ10" s="12">
        <v>9019201722</v>
      </c>
      <c r="AK10" s="12">
        <v>5388999535</v>
      </c>
      <c r="AL10" s="12"/>
    </row>
    <row r="11" spans="1:38" s="59" customFormat="1" ht="12.75">
      <c r="A11" s="64"/>
      <c r="B11" s="65" t="s">
        <v>96</v>
      </c>
      <c r="C11" s="32"/>
      <c r="D11" s="84">
        <f>SUM(D9:D10)</f>
        <v>12135194111</v>
      </c>
      <c r="E11" s="85">
        <f>SUM(E9:E10)</f>
        <v>1928519302</v>
      </c>
      <c r="F11" s="86">
        <f t="shared" si="0"/>
        <v>14063713413</v>
      </c>
      <c r="G11" s="84">
        <f>SUM(G9:G10)</f>
        <v>12320619012</v>
      </c>
      <c r="H11" s="85">
        <f>SUM(H9:H10)</f>
        <v>2682754820</v>
      </c>
      <c r="I11" s="86">
        <f t="shared" si="1"/>
        <v>15003373832</v>
      </c>
      <c r="J11" s="84">
        <f>SUM(J9:J10)</f>
        <v>2656247848</v>
      </c>
      <c r="K11" s="85">
        <f>SUM(K9:K10)</f>
        <v>172328473</v>
      </c>
      <c r="L11" s="85">
        <f t="shared" si="2"/>
        <v>2828576321</v>
      </c>
      <c r="M11" s="44">
        <f t="shared" si="3"/>
        <v>0.20112585047313067</v>
      </c>
      <c r="N11" s="114">
        <f>SUM(N9:N10)</f>
        <v>2791831546</v>
      </c>
      <c r="O11" s="115">
        <f>SUM(O9:O10)</f>
        <v>483251007</v>
      </c>
      <c r="P11" s="116">
        <f t="shared" si="4"/>
        <v>3275082553</v>
      </c>
      <c r="Q11" s="44">
        <f t="shared" si="5"/>
        <v>0.23287466523405045</v>
      </c>
      <c r="R11" s="114">
        <f>SUM(R9:R10)</f>
        <v>2638338064</v>
      </c>
      <c r="S11" s="116">
        <f>SUM(S9:S10)</f>
        <v>454091600</v>
      </c>
      <c r="T11" s="116">
        <f t="shared" si="6"/>
        <v>3092429664</v>
      </c>
      <c r="U11" s="44">
        <f t="shared" si="7"/>
        <v>0.2061156176355681</v>
      </c>
      <c r="V11" s="114">
        <f>SUM(V9:V10)</f>
        <v>0</v>
      </c>
      <c r="W11" s="116">
        <f>SUM(W9:W10)</f>
        <v>0</v>
      </c>
      <c r="X11" s="116">
        <f t="shared" si="8"/>
        <v>0</v>
      </c>
      <c r="Y11" s="44">
        <f t="shared" si="9"/>
        <v>0</v>
      </c>
      <c r="Z11" s="84">
        <f t="shared" si="10"/>
        <v>8086417458</v>
      </c>
      <c r="AA11" s="85">
        <f t="shared" si="11"/>
        <v>1109671080</v>
      </c>
      <c r="AB11" s="85">
        <f t="shared" si="12"/>
        <v>9196088538</v>
      </c>
      <c r="AC11" s="44">
        <f t="shared" si="13"/>
        <v>0.6129347066181934</v>
      </c>
      <c r="AD11" s="84">
        <f>SUM(AD9:AD10)</f>
        <v>2364314690</v>
      </c>
      <c r="AE11" s="85">
        <f>SUM(AE9:AE10)</f>
        <v>274592004</v>
      </c>
      <c r="AF11" s="85">
        <f t="shared" si="14"/>
        <v>2638906694</v>
      </c>
      <c r="AG11" s="44">
        <f t="shared" si="15"/>
        <v>0.570824874727447</v>
      </c>
      <c r="AH11" s="44">
        <f t="shared" si="16"/>
        <v>0.1718601764250176</v>
      </c>
      <c r="AI11" s="66">
        <f>SUM(AI9:AI10)</f>
        <v>13136491090</v>
      </c>
      <c r="AJ11" s="66">
        <f>SUM(AJ9:AJ10)</f>
        <v>14028971097</v>
      </c>
      <c r="AK11" s="66">
        <f>SUM(AK9:AK10)</f>
        <v>8008085669</v>
      </c>
      <c r="AL11" s="66"/>
    </row>
    <row r="12" spans="1:38" s="13" customFormat="1" ht="12.75">
      <c r="A12" s="29" t="s">
        <v>97</v>
      </c>
      <c r="B12" s="63" t="s">
        <v>98</v>
      </c>
      <c r="C12" s="39" t="s">
        <v>99</v>
      </c>
      <c r="D12" s="80">
        <v>202197490</v>
      </c>
      <c r="E12" s="81">
        <v>47800255</v>
      </c>
      <c r="F12" s="82">
        <f t="shared" si="0"/>
        <v>249997745</v>
      </c>
      <c r="G12" s="80">
        <v>207258437</v>
      </c>
      <c r="H12" s="81">
        <v>43696984</v>
      </c>
      <c r="I12" s="83">
        <f t="shared" si="1"/>
        <v>250955421</v>
      </c>
      <c r="J12" s="80">
        <v>42432753</v>
      </c>
      <c r="K12" s="81">
        <v>3520513</v>
      </c>
      <c r="L12" s="81">
        <f t="shared" si="2"/>
        <v>45953266</v>
      </c>
      <c r="M12" s="40">
        <f t="shared" si="3"/>
        <v>0.1838147220087925</v>
      </c>
      <c r="N12" s="108">
        <v>39653647</v>
      </c>
      <c r="O12" s="109">
        <v>6770846</v>
      </c>
      <c r="P12" s="110">
        <f t="shared" si="4"/>
        <v>46424493</v>
      </c>
      <c r="Q12" s="40">
        <f t="shared" si="5"/>
        <v>0.18569964701081604</v>
      </c>
      <c r="R12" s="108">
        <v>36099086</v>
      </c>
      <c r="S12" s="110">
        <v>10403842</v>
      </c>
      <c r="T12" s="110">
        <f t="shared" si="6"/>
        <v>46502928</v>
      </c>
      <c r="U12" s="40">
        <f t="shared" si="7"/>
        <v>0.18530354042441666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118185486</v>
      </c>
      <c r="AA12" s="81">
        <f t="shared" si="11"/>
        <v>20695201</v>
      </c>
      <c r="AB12" s="81">
        <f t="shared" si="12"/>
        <v>138880687</v>
      </c>
      <c r="AC12" s="40">
        <f t="shared" si="13"/>
        <v>0.5534077982718691</v>
      </c>
      <c r="AD12" s="80">
        <v>37168473</v>
      </c>
      <c r="AE12" s="81">
        <v>2200136</v>
      </c>
      <c r="AF12" s="81">
        <f t="shared" si="14"/>
        <v>39368609</v>
      </c>
      <c r="AG12" s="40">
        <f t="shared" si="15"/>
        <v>0.5914380888645706</v>
      </c>
      <c r="AH12" s="40">
        <f t="shared" si="16"/>
        <v>0.18121846773910666</v>
      </c>
      <c r="AI12" s="12">
        <v>207216857</v>
      </c>
      <c r="AJ12" s="12">
        <v>200295842</v>
      </c>
      <c r="AK12" s="12">
        <v>118462590</v>
      </c>
      <c r="AL12" s="12"/>
    </row>
    <row r="13" spans="1:38" s="13" customFormat="1" ht="12.75">
      <c r="A13" s="29" t="s">
        <v>97</v>
      </c>
      <c r="B13" s="63" t="s">
        <v>100</v>
      </c>
      <c r="C13" s="39" t="s">
        <v>101</v>
      </c>
      <c r="D13" s="80">
        <v>180226510</v>
      </c>
      <c r="E13" s="81">
        <v>37276250</v>
      </c>
      <c r="F13" s="82">
        <f t="shared" si="0"/>
        <v>217502760</v>
      </c>
      <c r="G13" s="80">
        <v>181330890</v>
      </c>
      <c r="H13" s="81">
        <v>43807200</v>
      </c>
      <c r="I13" s="83">
        <f t="shared" si="1"/>
        <v>225138090</v>
      </c>
      <c r="J13" s="80">
        <v>36888850</v>
      </c>
      <c r="K13" s="81">
        <v>5392487</v>
      </c>
      <c r="L13" s="81">
        <f t="shared" si="2"/>
        <v>42281337</v>
      </c>
      <c r="M13" s="40">
        <f t="shared" si="3"/>
        <v>0.19439448492515682</v>
      </c>
      <c r="N13" s="108">
        <v>54270766</v>
      </c>
      <c r="O13" s="109">
        <v>9150183</v>
      </c>
      <c r="P13" s="110">
        <f t="shared" si="4"/>
        <v>63420949</v>
      </c>
      <c r="Q13" s="40">
        <f t="shared" si="5"/>
        <v>0.29158686997810973</v>
      </c>
      <c r="R13" s="108">
        <v>42441428</v>
      </c>
      <c r="S13" s="110">
        <v>7222180</v>
      </c>
      <c r="T13" s="110">
        <f t="shared" si="6"/>
        <v>49663608</v>
      </c>
      <c r="U13" s="40">
        <f t="shared" si="7"/>
        <v>0.22059176214917697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133601044</v>
      </c>
      <c r="AA13" s="81">
        <f t="shared" si="11"/>
        <v>21764850</v>
      </c>
      <c r="AB13" s="81">
        <f t="shared" si="12"/>
        <v>155365894</v>
      </c>
      <c r="AC13" s="40">
        <f t="shared" si="13"/>
        <v>0.6900915522557733</v>
      </c>
      <c r="AD13" s="80">
        <v>58342356</v>
      </c>
      <c r="AE13" s="81">
        <v>9208141</v>
      </c>
      <c r="AF13" s="81">
        <f t="shared" si="14"/>
        <v>67550497</v>
      </c>
      <c r="AG13" s="40">
        <f t="shared" si="15"/>
        <v>0.8242349744972999</v>
      </c>
      <c r="AH13" s="40">
        <f t="shared" si="16"/>
        <v>-0.2647928556321355</v>
      </c>
      <c r="AI13" s="12">
        <v>180177000</v>
      </c>
      <c r="AJ13" s="12">
        <v>180177000</v>
      </c>
      <c r="AK13" s="12">
        <v>148508185</v>
      </c>
      <c r="AL13" s="12"/>
    </row>
    <row r="14" spans="1:38" s="13" customFormat="1" ht="12.75">
      <c r="A14" s="29" t="s">
        <v>97</v>
      </c>
      <c r="B14" s="63" t="s">
        <v>102</v>
      </c>
      <c r="C14" s="39" t="s">
        <v>103</v>
      </c>
      <c r="D14" s="80">
        <v>40746503</v>
      </c>
      <c r="E14" s="81">
        <v>16588750</v>
      </c>
      <c r="F14" s="82">
        <f t="shared" si="0"/>
        <v>57335253</v>
      </c>
      <c r="G14" s="80">
        <v>40445933</v>
      </c>
      <c r="H14" s="81">
        <v>13960469</v>
      </c>
      <c r="I14" s="83">
        <f t="shared" si="1"/>
        <v>54406402</v>
      </c>
      <c r="J14" s="80">
        <v>4725138</v>
      </c>
      <c r="K14" s="81">
        <v>158407</v>
      </c>
      <c r="L14" s="81">
        <f t="shared" si="2"/>
        <v>4883545</v>
      </c>
      <c r="M14" s="40">
        <f t="shared" si="3"/>
        <v>0.08517525857956884</v>
      </c>
      <c r="N14" s="108">
        <v>11394613</v>
      </c>
      <c r="O14" s="109">
        <v>3366898</v>
      </c>
      <c r="P14" s="110">
        <f t="shared" si="4"/>
        <v>14761511</v>
      </c>
      <c r="Q14" s="40">
        <f t="shared" si="5"/>
        <v>0.2574595947104306</v>
      </c>
      <c r="R14" s="108">
        <v>7859635</v>
      </c>
      <c r="S14" s="110">
        <v>3928980</v>
      </c>
      <c r="T14" s="110">
        <f t="shared" si="6"/>
        <v>11788615</v>
      </c>
      <c r="U14" s="40">
        <f t="shared" si="7"/>
        <v>0.216676982241906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23979386</v>
      </c>
      <c r="AA14" s="81">
        <f t="shared" si="11"/>
        <v>7454285</v>
      </c>
      <c r="AB14" s="81">
        <f t="shared" si="12"/>
        <v>31433671</v>
      </c>
      <c r="AC14" s="40">
        <f t="shared" si="13"/>
        <v>0.5777568419245955</v>
      </c>
      <c r="AD14" s="80">
        <v>7714725</v>
      </c>
      <c r="AE14" s="81">
        <v>2099913</v>
      </c>
      <c r="AF14" s="81">
        <f t="shared" si="14"/>
        <v>9814638</v>
      </c>
      <c r="AG14" s="40">
        <f t="shared" si="15"/>
        <v>0.40697992717415243</v>
      </c>
      <c r="AH14" s="40">
        <f t="shared" si="16"/>
        <v>0.2011258082060694</v>
      </c>
      <c r="AI14" s="12">
        <v>66713676</v>
      </c>
      <c r="AJ14" s="12">
        <v>66713676</v>
      </c>
      <c r="AK14" s="12">
        <v>27151127</v>
      </c>
      <c r="AL14" s="12"/>
    </row>
    <row r="15" spans="1:38" s="13" customFormat="1" ht="12.75">
      <c r="A15" s="29" t="s">
        <v>97</v>
      </c>
      <c r="B15" s="63" t="s">
        <v>104</v>
      </c>
      <c r="C15" s="39" t="s">
        <v>105</v>
      </c>
      <c r="D15" s="80">
        <v>344643692</v>
      </c>
      <c r="E15" s="81">
        <v>144035153</v>
      </c>
      <c r="F15" s="82">
        <f t="shared" si="0"/>
        <v>488678845</v>
      </c>
      <c r="G15" s="80">
        <v>153067728</v>
      </c>
      <c r="H15" s="81">
        <v>144035153</v>
      </c>
      <c r="I15" s="83">
        <f t="shared" si="1"/>
        <v>297102881</v>
      </c>
      <c r="J15" s="80">
        <v>66119456</v>
      </c>
      <c r="K15" s="81">
        <v>9238965</v>
      </c>
      <c r="L15" s="81">
        <f t="shared" si="2"/>
        <v>75358421</v>
      </c>
      <c r="M15" s="40">
        <f t="shared" si="3"/>
        <v>0.15420847816729205</v>
      </c>
      <c r="N15" s="108">
        <v>80560094</v>
      </c>
      <c r="O15" s="109">
        <v>17148514</v>
      </c>
      <c r="P15" s="110">
        <f t="shared" si="4"/>
        <v>97708608</v>
      </c>
      <c r="Q15" s="40">
        <f t="shared" si="5"/>
        <v>0.19994441952976294</v>
      </c>
      <c r="R15" s="108">
        <v>85589663</v>
      </c>
      <c r="S15" s="110">
        <v>14367685</v>
      </c>
      <c r="T15" s="110">
        <f t="shared" si="6"/>
        <v>99957348</v>
      </c>
      <c r="U15" s="40">
        <f t="shared" si="7"/>
        <v>0.336440184166373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232269213</v>
      </c>
      <c r="AA15" s="81">
        <f t="shared" si="11"/>
        <v>40755164</v>
      </c>
      <c r="AB15" s="81">
        <f t="shared" si="12"/>
        <v>273024377</v>
      </c>
      <c r="AC15" s="40">
        <f t="shared" si="13"/>
        <v>0.9189556697701629</v>
      </c>
      <c r="AD15" s="80">
        <v>80568298</v>
      </c>
      <c r="AE15" s="81">
        <v>11409504</v>
      </c>
      <c r="AF15" s="81">
        <f t="shared" si="14"/>
        <v>91977802</v>
      </c>
      <c r="AG15" s="40">
        <f t="shared" si="15"/>
        <v>0.6347116545474253</v>
      </c>
      <c r="AH15" s="40">
        <f t="shared" si="16"/>
        <v>0.08675512815581299</v>
      </c>
      <c r="AI15" s="12">
        <v>429828471</v>
      </c>
      <c r="AJ15" s="12">
        <v>429828471</v>
      </c>
      <c r="AK15" s="12">
        <v>272817140</v>
      </c>
      <c r="AL15" s="12"/>
    </row>
    <row r="16" spans="1:38" s="13" customFormat="1" ht="12.75">
      <c r="A16" s="29" t="s">
        <v>97</v>
      </c>
      <c r="B16" s="63" t="s">
        <v>106</v>
      </c>
      <c r="C16" s="39" t="s">
        <v>107</v>
      </c>
      <c r="D16" s="80">
        <v>273642750</v>
      </c>
      <c r="E16" s="81">
        <v>35326550</v>
      </c>
      <c r="F16" s="82">
        <f t="shared" si="0"/>
        <v>308969300</v>
      </c>
      <c r="G16" s="80">
        <v>273642750</v>
      </c>
      <c r="H16" s="81">
        <v>35326550</v>
      </c>
      <c r="I16" s="83">
        <f t="shared" si="1"/>
        <v>308969300</v>
      </c>
      <c r="J16" s="80">
        <v>59029616</v>
      </c>
      <c r="K16" s="81">
        <v>5351639</v>
      </c>
      <c r="L16" s="81">
        <f t="shared" si="2"/>
        <v>64381255</v>
      </c>
      <c r="M16" s="40">
        <f t="shared" si="3"/>
        <v>0.20837427860955765</v>
      </c>
      <c r="N16" s="108">
        <v>85982606</v>
      </c>
      <c r="O16" s="109">
        <v>11128832</v>
      </c>
      <c r="P16" s="110">
        <f t="shared" si="4"/>
        <v>97111438</v>
      </c>
      <c r="Q16" s="40">
        <f t="shared" si="5"/>
        <v>0.31430772571902776</v>
      </c>
      <c r="R16" s="108">
        <v>72298688</v>
      </c>
      <c r="S16" s="110">
        <v>11731940</v>
      </c>
      <c r="T16" s="110">
        <f t="shared" si="6"/>
        <v>84030628</v>
      </c>
      <c r="U16" s="40">
        <f t="shared" si="7"/>
        <v>0.27197080098249243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217310910</v>
      </c>
      <c r="AA16" s="81">
        <f t="shared" si="11"/>
        <v>28212411</v>
      </c>
      <c r="AB16" s="81">
        <f t="shared" si="12"/>
        <v>245523321</v>
      </c>
      <c r="AC16" s="40">
        <f t="shared" si="13"/>
        <v>0.7946528053110778</v>
      </c>
      <c r="AD16" s="80">
        <v>58268060</v>
      </c>
      <c r="AE16" s="81">
        <v>12813681</v>
      </c>
      <c r="AF16" s="81">
        <f t="shared" si="14"/>
        <v>71081741</v>
      </c>
      <c r="AG16" s="40">
        <f t="shared" si="15"/>
        <v>0.6361416000463957</v>
      </c>
      <c r="AH16" s="40">
        <f t="shared" si="16"/>
        <v>0.1821689623499796</v>
      </c>
      <c r="AI16" s="12">
        <v>303734505</v>
      </c>
      <c r="AJ16" s="12">
        <v>303734505</v>
      </c>
      <c r="AK16" s="12">
        <v>193218154</v>
      </c>
      <c r="AL16" s="12"/>
    </row>
    <row r="17" spans="1:38" s="13" customFormat="1" ht="12.75">
      <c r="A17" s="29" t="s">
        <v>97</v>
      </c>
      <c r="B17" s="63" t="s">
        <v>108</v>
      </c>
      <c r="C17" s="39" t="s">
        <v>109</v>
      </c>
      <c r="D17" s="80">
        <v>0</v>
      </c>
      <c r="E17" s="81">
        <v>0</v>
      </c>
      <c r="F17" s="82">
        <f t="shared" si="0"/>
        <v>0</v>
      </c>
      <c r="G17" s="80">
        <v>0</v>
      </c>
      <c r="H17" s="81">
        <v>26486098</v>
      </c>
      <c r="I17" s="83">
        <f t="shared" si="1"/>
        <v>26486098</v>
      </c>
      <c r="J17" s="80">
        <v>21329139</v>
      </c>
      <c r="K17" s="81">
        <v>5673726</v>
      </c>
      <c r="L17" s="81">
        <f t="shared" si="2"/>
        <v>27002865</v>
      </c>
      <c r="M17" s="40">
        <f t="shared" si="3"/>
        <v>0</v>
      </c>
      <c r="N17" s="108">
        <v>21096661</v>
      </c>
      <c r="O17" s="109">
        <v>2762209</v>
      </c>
      <c r="P17" s="110">
        <f t="shared" si="4"/>
        <v>23858870</v>
      </c>
      <c r="Q17" s="40">
        <f t="shared" si="5"/>
        <v>0</v>
      </c>
      <c r="R17" s="108">
        <v>21404532</v>
      </c>
      <c r="S17" s="110">
        <v>973355</v>
      </c>
      <c r="T17" s="110">
        <f t="shared" si="6"/>
        <v>22377887</v>
      </c>
      <c r="U17" s="40">
        <f t="shared" si="7"/>
        <v>0.8448917994640056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63830332</v>
      </c>
      <c r="AA17" s="81">
        <f t="shared" si="11"/>
        <v>9409290</v>
      </c>
      <c r="AB17" s="81">
        <f t="shared" si="12"/>
        <v>73239622</v>
      </c>
      <c r="AC17" s="40">
        <f t="shared" si="13"/>
        <v>2.765209960334663</v>
      </c>
      <c r="AD17" s="80">
        <v>19690182</v>
      </c>
      <c r="AE17" s="81">
        <v>5465560</v>
      </c>
      <c r="AF17" s="81">
        <f t="shared" si="14"/>
        <v>25155742</v>
      </c>
      <c r="AG17" s="40">
        <f t="shared" si="15"/>
        <v>0.49843777624792873</v>
      </c>
      <c r="AH17" s="40">
        <f t="shared" si="16"/>
        <v>-0.11042627961441165</v>
      </c>
      <c r="AI17" s="12">
        <v>152487998</v>
      </c>
      <c r="AJ17" s="12">
        <v>141398119</v>
      </c>
      <c r="AK17" s="12">
        <v>70478164</v>
      </c>
      <c r="AL17" s="12"/>
    </row>
    <row r="18" spans="1:38" s="13" customFormat="1" ht="12.75">
      <c r="A18" s="29" t="s">
        <v>97</v>
      </c>
      <c r="B18" s="63" t="s">
        <v>110</v>
      </c>
      <c r="C18" s="39" t="s">
        <v>111</v>
      </c>
      <c r="D18" s="80">
        <v>59525928</v>
      </c>
      <c r="E18" s="81">
        <v>37029034</v>
      </c>
      <c r="F18" s="82">
        <f t="shared" si="0"/>
        <v>96554962</v>
      </c>
      <c r="G18" s="80">
        <v>59525928</v>
      </c>
      <c r="H18" s="81">
        <v>37029034</v>
      </c>
      <c r="I18" s="83">
        <f t="shared" si="1"/>
        <v>96554962</v>
      </c>
      <c r="J18" s="80">
        <v>13177496</v>
      </c>
      <c r="K18" s="81">
        <v>4402972</v>
      </c>
      <c r="L18" s="81">
        <f t="shared" si="2"/>
        <v>17580468</v>
      </c>
      <c r="M18" s="40">
        <f t="shared" si="3"/>
        <v>0.18207731260875024</v>
      </c>
      <c r="N18" s="108">
        <v>14172875</v>
      </c>
      <c r="O18" s="109">
        <v>9109800</v>
      </c>
      <c r="P18" s="110">
        <f t="shared" si="4"/>
        <v>23282675</v>
      </c>
      <c r="Q18" s="40">
        <f t="shared" si="5"/>
        <v>0.24113390464593626</v>
      </c>
      <c r="R18" s="108">
        <v>15470993</v>
      </c>
      <c r="S18" s="110">
        <v>4128323</v>
      </c>
      <c r="T18" s="110">
        <f t="shared" si="6"/>
        <v>19599316</v>
      </c>
      <c r="U18" s="40">
        <f t="shared" si="7"/>
        <v>0.20298610857513466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42821364</v>
      </c>
      <c r="AA18" s="81">
        <f t="shared" si="11"/>
        <v>17641095</v>
      </c>
      <c r="AB18" s="81">
        <f t="shared" si="12"/>
        <v>60462459</v>
      </c>
      <c r="AC18" s="40">
        <f t="shared" si="13"/>
        <v>0.6261973258298211</v>
      </c>
      <c r="AD18" s="80">
        <v>7402615</v>
      </c>
      <c r="AE18" s="81">
        <v>5563288</v>
      </c>
      <c r="AF18" s="81">
        <f t="shared" si="14"/>
        <v>12965903</v>
      </c>
      <c r="AG18" s="40">
        <f t="shared" si="15"/>
        <v>0.3984402302691961</v>
      </c>
      <c r="AH18" s="40">
        <f t="shared" si="16"/>
        <v>0.5116043980893579</v>
      </c>
      <c r="AI18" s="12">
        <v>104754437</v>
      </c>
      <c r="AJ18" s="12">
        <v>104754437</v>
      </c>
      <c r="AK18" s="12">
        <v>41738382</v>
      </c>
      <c r="AL18" s="12"/>
    </row>
    <row r="19" spans="1:38" s="13" customFormat="1" ht="12.75">
      <c r="A19" s="29" t="s">
        <v>97</v>
      </c>
      <c r="B19" s="63" t="s">
        <v>112</v>
      </c>
      <c r="C19" s="39" t="s">
        <v>113</v>
      </c>
      <c r="D19" s="80">
        <v>644462664</v>
      </c>
      <c r="E19" s="81">
        <v>82025976</v>
      </c>
      <c r="F19" s="82">
        <f t="shared" si="0"/>
        <v>726488640</v>
      </c>
      <c r="G19" s="80">
        <v>646817224</v>
      </c>
      <c r="H19" s="81">
        <v>84765976</v>
      </c>
      <c r="I19" s="83">
        <f t="shared" si="1"/>
        <v>731583200</v>
      </c>
      <c r="J19" s="80">
        <v>119429994</v>
      </c>
      <c r="K19" s="81">
        <v>191491</v>
      </c>
      <c r="L19" s="81">
        <f t="shared" si="2"/>
        <v>119621485</v>
      </c>
      <c r="M19" s="40">
        <f t="shared" si="3"/>
        <v>0.1646570619466259</v>
      </c>
      <c r="N19" s="108">
        <v>123424391</v>
      </c>
      <c r="O19" s="109">
        <v>798022</v>
      </c>
      <c r="P19" s="110">
        <f t="shared" si="4"/>
        <v>124222413</v>
      </c>
      <c r="Q19" s="40">
        <f t="shared" si="5"/>
        <v>0.17099016579254425</v>
      </c>
      <c r="R19" s="108">
        <v>132259224</v>
      </c>
      <c r="S19" s="110">
        <v>7946212</v>
      </c>
      <c r="T19" s="110">
        <f t="shared" si="6"/>
        <v>140205436</v>
      </c>
      <c r="U19" s="40">
        <f t="shared" si="7"/>
        <v>0.1916466042413221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375113609</v>
      </c>
      <c r="AA19" s="81">
        <f t="shared" si="11"/>
        <v>8935725</v>
      </c>
      <c r="AB19" s="81">
        <f t="shared" si="12"/>
        <v>384049334</v>
      </c>
      <c r="AC19" s="40">
        <f t="shared" si="13"/>
        <v>0.524956469749442</v>
      </c>
      <c r="AD19" s="80">
        <v>108457405</v>
      </c>
      <c r="AE19" s="81">
        <v>4497940</v>
      </c>
      <c r="AF19" s="81">
        <f t="shared" si="14"/>
        <v>112955345</v>
      </c>
      <c r="AG19" s="40">
        <f t="shared" si="15"/>
        <v>0.564322457876701</v>
      </c>
      <c r="AH19" s="40">
        <f t="shared" si="16"/>
        <v>0.24124658288636103</v>
      </c>
      <c r="AI19" s="12">
        <v>556404620</v>
      </c>
      <c r="AJ19" s="12">
        <v>633334357</v>
      </c>
      <c r="AK19" s="12">
        <v>357404801</v>
      </c>
      <c r="AL19" s="12"/>
    </row>
    <row r="20" spans="1:38" s="13" customFormat="1" ht="12.75">
      <c r="A20" s="29" t="s">
        <v>97</v>
      </c>
      <c r="B20" s="63" t="s">
        <v>114</v>
      </c>
      <c r="C20" s="39" t="s">
        <v>115</v>
      </c>
      <c r="D20" s="80">
        <v>0</v>
      </c>
      <c r="E20" s="81">
        <v>0</v>
      </c>
      <c r="F20" s="82">
        <f t="shared" si="0"/>
        <v>0</v>
      </c>
      <c r="G20" s="80">
        <v>120927065</v>
      </c>
      <c r="H20" s="81">
        <v>31459237</v>
      </c>
      <c r="I20" s="83">
        <f t="shared" si="1"/>
        <v>152386302</v>
      </c>
      <c r="J20" s="80">
        <v>28253684</v>
      </c>
      <c r="K20" s="81">
        <v>2237687</v>
      </c>
      <c r="L20" s="81">
        <f t="shared" si="2"/>
        <v>30491371</v>
      </c>
      <c r="M20" s="40">
        <f t="shared" si="3"/>
        <v>0</v>
      </c>
      <c r="N20" s="108">
        <v>26624311</v>
      </c>
      <c r="O20" s="109">
        <v>3267485</v>
      </c>
      <c r="P20" s="110">
        <f t="shared" si="4"/>
        <v>29891796</v>
      </c>
      <c r="Q20" s="40">
        <f t="shared" si="5"/>
        <v>0</v>
      </c>
      <c r="R20" s="108">
        <v>25044289</v>
      </c>
      <c r="S20" s="110">
        <v>3378998</v>
      </c>
      <c r="T20" s="110">
        <f t="shared" si="6"/>
        <v>28423287</v>
      </c>
      <c r="U20" s="40">
        <f t="shared" si="7"/>
        <v>0.18652127275849242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79922284</v>
      </c>
      <c r="AA20" s="81">
        <f t="shared" si="11"/>
        <v>8884170</v>
      </c>
      <c r="AB20" s="81">
        <f t="shared" si="12"/>
        <v>88806454</v>
      </c>
      <c r="AC20" s="40">
        <f t="shared" si="13"/>
        <v>0.5827718950749261</v>
      </c>
      <c r="AD20" s="80">
        <v>22996517</v>
      </c>
      <c r="AE20" s="81">
        <v>1901235</v>
      </c>
      <c r="AF20" s="81">
        <f t="shared" si="14"/>
        <v>24897752</v>
      </c>
      <c r="AG20" s="40">
        <f t="shared" si="15"/>
        <v>0.40625011198652267</v>
      </c>
      <c r="AH20" s="40">
        <f t="shared" si="16"/>
        <v>0.1416005348595326</v>
      </c>
      <c r="AI20" s="12">
        <v>99689596</v>
      </c>
      <c r="AJ20" s="12">
        <v>184173948</v>
      </c>
      <c r="AK20" s="12">
        <v>74820687</v>
      </c>
      <c r="AL20" s="12"/>
    </row>
    <row r="21" spans="1:38" s="13" customFormat="1" ht="12.75">
      <c r="A21" s="29" t="s">
        <v>116</v>
      </c>
      <c r="B21" s="63" t="s">
        <v>117</v>
      </c>
      <c r="C21" s="39" t="s">
        <v>118</v>
      </c>
      <c r="D21" s="80">
        <v>150907000</v>
      </c>
      <c r="E21" s="81">
        <v>13030000</v>
      </c>
      <c r="F21" s="82">
        <f t="shared" si="0"/>
        <v>163937000</v>
      </c>
      <c r="G21" s="80">
        <v>183959313</v>
      </c>
      <c r="H21" s="81">
        <v>13989696</v>
      </c>
      <c r="I21" s="83">
        <f t="shared" si="1"/>
        <v>197949009</v>
      </c>
      <c r="J21" s="80">
        <v>27012213</v>
      </c>
      <c r="K21" s="81">
        <v>0</v>
      </c>
      <c r="L21" s="81">
        <f t="shared" si="2"/>
        <v>27012213</v>
      </c>
      <c r="M21" s="40">
        <f t="shared" si="3"/>
        <v>0.16477191238097563</v>
      </c>
      <c r="N21" s="108">
        <v>30778501</v>
      </c>
      <c r="O21" s="109">
        <v>1505468</v>
      </c>
      <c r="P21" s="110">
        <f t="shared" si="4"/>
        <v>32283969</v>
      </c>
      <c r="Q21" s="40">
        <f t="shared" si="5"/>
        <v>0.19692911911282993</v>
      </c>
      <c r="R21" s="108">
        <v>29317439</v>
      </c>
      <c r="S21" s="110">
        <v>64948</v>
      </c>
      <c r="T21" s="110">
        <f t="shared" si="6"/>
        <v>29382387</v>
      </c>
      <c r="U21" s="40">
        <f t="shared" si="7"/>
        <v>0.1484341202233551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87108153</v>
      </c>
      <c r="AA21" s="81">
        <f t="shared" si="11"/>
        <v>1570416</v>
      </c>
      <c r="AB21" s="81">
        <f t="shared" si="12"/>
        <v>88678569</v>
      </c>
      <c r="AC21" s="40">
        <f t="shared" si="13"/>
        <v>0.4479869308161073</v>
      </c>
      <c r="AD21" s="80">
        <v>30273733</v>
      </c>
      <c r="AE21" s="81">
        <v>411822</v>
      </c>
      <c r="AF21" s="81">
        <f t="shared" si="14"/>
        <v>30685555</v>
      </c>
      <c r="AG21" s="40">
        <f t="shared" si="15"/>
        <v>0.39567755456786247</v>
      </c>
      <c r="AH21" s="40">
        <f t="shared" si="16"/>
        <v>-0.04246845136090904</v>
      </c>
      <c r="AI21" s="12">
        <v>169409666</v>
      </c>
      <c r="AJ21" s="12">
        <v>198308345</v>
      </c>
      <c r="AK21" s="12">
        <v>78466161</v>
      </c>
      <c r="AL21" s="12"/>
    </row>
    <row r="22" spans="1:38" s="59" customFormat="1" ht="12.75">
      <c r="A22" s="64"/>
      <c r="B22" s="65" t="s">
        <v>119</v>
      </c>
      <c r="C22" s="32"/>
      <c r="D22" s="84">
        <f>SUM(D12:D21)</f>
        <v>1896352537</v>
      </c>
      <c r="E22" s="85">
        <f>SUM(E12:E21)</f>
        <v>413111968</v>
      </c>
      <c r="F22" s="86">
        <f t="shared" si="0"/>
        <v>2309464505</v>
      </c>
      <c r="G22" s="84">
        <f>SUM(G12:G21)</f>
        <v>1866975268</v>
      </c>
      <c r="H22" s="85">
        <f>SUM(H12:H21)</f>
        <v>474556397</v>
      </c>
      <c r="I22" s="86">
        <f t="shared" si="1"/>
        <v>2341531665</v>
      </c>
      <c r="J22" s="84">
        <f>SUM(J12:J21)</f>
        <v>418398339</v>
      </c>
      <c r="K22" s="85">
        <f>SUM(K12:K21)</f>
        <v>36167887</v>
      </c>
      <c r="L22" s="85">
        <f t="shared" si="2"/>
        <v>454566226</v>
      </c>
      <c r="M22" s="44">
        <f t="shared" si="3"/>
        <v>0.1968275437946166</v>
      </c>
      <c r="N22" s="114">
        <f>SUM(N12:N21)</f>
        <v>487958465</v>
      </c>
      <c r="O22" s="115">
        <f>SUM(O12:O21)</f>
        <v>65008257</v>
      </c>
      <c r="P22" s="116">
        <f t="shared" si="4"/>
        <v>552966722</v>
      </c>
      <c r="Q22" s="44">
        <f t="shared" si="5"/>
        <v>0.23943503821029716</v>
      </c>
      <c r="R22" s="114">
        <f>SUM(R12:R21)</f>
        <v>467784977</v>
      </c>
      <c r="S22" s="116">
        <f>SUM(S12:S21)</f>
        <v>64146463</v>
      </c>
      <c r="T22" s="116">
        <f t="shared" si="6"/>
        <v>531931440</v>
      </c>
      <c r="U22" s="44">
        <f t="shared" si="7"/>
        <v>0.22717243074310506</v>
      </c>
      <c r="V22" s="114">
        <f>SUM(V12:V21)</f>
        <v>0</v>
      </c>
      <c r="W22" s="116">
        <f>SUM(W12:W21)</f>
        <v>0</v>
      </c>
      <c r="X22" s="116">
        <f t="shared" si="8"/>
        <v>0</v>
      </c>
      <c r="Y22" s="44">
        <f t="shared" si="9"/>
        <v>0</v>
      </c>
      <c r="Z22" s="84">
        <f t="shared" si="10"/>
        <v>1374141781</v>
      </c>
      <c r="AA22" s="85">
        <f t="shared" si="11"/>
        <v>165322607</v>
      </c>
      <c r="AB22" s="85">
        <f t="shared" si="12"/>
        <v>1539464388</v>
      </c>
      <c r="AC22" s="44">
        <f t="shared" si="13"/>
        <v>0.6574604183283594</v>
      </c>
      <c r="AD22" s="84">
        <f>SUM(AD12:AD21)</f>
        <v>430882364</v>
      </c>
      <c r="AE22" s="85">
        <f>SUM(AE12:AE21)</f>
        <v>55571220</v>
      </c>
      <c r="AF22" s="85">
        <f t="shared" si="14"/>
        <v>486453584</v>
      </c>
      <c r="AG22" s="44">
        <f t="shared" si="15"/>
        <v>0.5661992070556466</v>
      </c>
      <c r="AH22" s="44">
        <f t="shared" si="16"/>
        <v>0.09348858245846525</v>
      </c>
      <c r="AI22" s="66">
        <f>SUM(AI12:AI21)</f>
        <v>2270416826</v>
      </c>
      <c r="AJ22" s="66">
        <f>SUM(AJ12:AJ21)</f>
        <v>2442718700</v>
      </c>
      <c r="AK22" s="66">
        <f>SUM(AK12:AK21)</f>
        <v>1383065391</v>
      </c>
      <c r="AL22" s="66"/>
    </row>
    <row r="23" spans="1:38" s="13" customFormat="1" ht="12.75">
      <c r="A23" s="29" t="s">
        <v>97</v>
      </c>
      <c r="B23" s="63" t="s">
        <v>120</v>
      </c>
      <c r="C23" s="39" t="s">
        <v>121</v>
      </c>
      <c r="D23" s="80">
        <v>178828463</v>
      </c>
      <c r="E23" s="81">
        <v>75042370</v>
      </c>
      <c r="F23" s="82">
        <f t="shared" si="0"/>
        <v>253870833</v>
      </c>
      <c r="G23" s="80">
        <v>178828463</v>
      </c>
      <c r="H23" s="81">
        <v>75042370</v>
      </c>
      <c r="I23" s="83">
        <f t="shared" si="1"/>
        <v>253870833</v>
      </c>
      <c r="J23" s="80">
        <v>17916846</v>
      </c>
      <c r="K23" s="81">
        <v>8375399</v>
      </c>
      <c r="L23" s="81">
        <f t="shared" si="2"/>
        <v>26292245</v>
      </c>
      <c r="M23" s="40">
        <f t="shared" si="3"/>
        <v>0.10356544187965067</v>
      </c>
      <c r="N23" s="108">
        <v>36532614</v>
      </c>
      <c r="O23" s="109">
        <v>11092623</v>
      </c>
      <c r="P23" s="110">
        <f t="shared" si="4"/>
        <v>47625237</v>
      </c>
      <c r="Q23" s="40">
        <f t="shared" si="5"/>
        <v>0.18759633171408863</v>
      </c>
      <c r="R23" s="108">
        <v>45095283</v>
      </c>
      <c r="S23" s="110">
        <v>5309463</v>
      </c>
      <c r="T23" s="110">
        <f t="shared" si="6"/>
        <v>50404746</v>
      </c>
      <c r="U23" s="40">
        <f t="shared" si="7"/>
        <v>0.19854484819845375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99544743</v>
      </c>
      <c r="AA23" s="81">
        <f t="shared" si="11"/>
        <v>24777485</v>
      </c>
      <c r="AB23" s="81">
        <f t="shared" si="12"/>
        <v>124322228</v>
      </c>
      <c r="AC23" s="40">
        <f t="shared" si="13"/>
        <v>0.48970662179219304</v>
      </c>
      <c r="AD23" s="80">
        <v>25007543</v>
      </c>
      <c r="AE23" s="81">
        <v>0</v>
      </c>
      <c r="AF23" s="81">
        <f t="shared" si="14"/>
        <v>25007543</v>
      </c>
      <c r="AG23" s="40">
        <f t="shared" si="15"/>
        <v>0.4165125807777982</v>
      </c>
      <c r="AH23" s="40">
        <f t="shared" si="16"/>
        <v>1.0155816986898714</v>
      </c>
      <c r="AI23" s="12">
        <v>197794448</v>
      </c>
      <c r="AJ23" s="12">
        <v>197794448</v>
      </c>
      <c r="AK23" s="12">
        <v>82383876</v>
      </c>
      <c r="AL23" s="12"/>
    </row>
    <row r="24" spans="1:38" s="13" customFormat="1" ht="12.75">
      <c r="A24" s="29" t="s">
        <v>97</v>
      </c>
      <c r="B24" s="63" t="s">
        <v>122</v>
      </c>
      <c r="C24" s="39" t="s">
        <v>123</v>
      </c>
      <c r="D24" s="80">
        <v>234868919</v>
      </c>
      <c r="E24" s="81">
        <v>84508462</v>
      </c>
      <c r="F24" s="82">
        <f t="shared" si="0"/>
        <v>319377381</v>
      </c>
      <c r="G24" s="80">
        <v>241987913</v>
      </c>
      <c r="H24" s="81">
        <v>98313732</v>
      </c>
      <c r="I24" s="83">
        <f t="shared" si="1"/>
        <v>340301645</v>
      </c>
      <c r="J24" s="80">
        <v>39905399</v>
      </c>
      <c r="K24" s="81">
        <v>10363886</v>
      </c>
      <c r="L24" s="81">
        <f t="shared" si="2"/>
        <v>50269285</v>
      </c>
      <c r="M24" s="40">
        <f t="shared" si="3"/>
        <v>0.15739776199116617</v>
      </c>
      <c r="N24" s="108">
        <v>43878653</v>
      </c>
      <c r="O24" s="109">
        <v>5197757</v>
      </c>
      <c r="P24" s="110">
        <f t="shared" si="4"/>
        <v>49076410</v>
      </c>
      <c r="Q24" s="40">
        <f t="shared" si="5"/>
        <v>0.15366276048208938</v>
      </c>
      <c r="R24" s="108">
        <v>37110888</v>
      </c>
      <c r="S24" s="110">
        <v>8383150</v>
      </c>
      <c r="T24" s="110">
        <f t="shared" si="6"/>
        <v>45494038</v>
      </c>
      <c r="U24" s="40">
        <f t="shared" si="7"/>
        <v>0.13368738784674403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120894940</v>
      </c>
      <c r="AA24" s="81">
        <f t="shared" si="11"/>
        <v>23944793</v>
      </c>
      <c r="AB24" s="81">
        <f t="shared" si="12"/>
        <v>144839733</v>
      </c>
      <c r="AC24" s="40">
        <f t="shared" si="13"/>
        <v>0.42562160697166185</v>
      </c>
      <c r="AD24" s="80">
        <v>33076451</v>
      </c>
      <c r="AE24" s="81">
        <v>691454</v>
      </c>
      <c r="AF24" s="81">
        <f t="shared" si="14"/>
        <v>33767905</v>
      </c>
      <c r="AG24" s="40">
        <f t="shared" si="15"/>
        <v>0.37220807312983234</v>
      </c>
      <c r="AH24" s="40">
        <f t="shared" si="16"/>
        <v>0.34725675164035197</v>
      </c>
      <c r="AI24" s="12">
        <v>265677316</v>
      </c>
      <c r="AJ24" s="12">
        <v>309011183</v>
      </c>
      <c r="AK24" s="12">
        <v>115016457</v>
      </c>
      <c r="AL24" s="12"/>
    </row>
    <row r="25" spans="1:38" s="13" customFormat="1" ht="12.75">
      <c r="A25" s="29" t="s">
        <v>97</v>
      </c>
      <c r="B25" s="63" t="s">
        <v>124</v>
      </c>
      <c r="C25" s="39" t="s">
        <v>125</v>
      </c>
      <c r="D25" s="80">
        <v>107372939</v>
      </c>
      <c r="E25" s="81">
        <v>20552677</v>
      </c>
      <c r="F25" s="82">
        <f t="shared" si="0"/>
        <v>127925616</v>
      </c>
      <c r="G25" s="80">
        <v>97770654</v>
      </c>
      <c r="H25" s="81">
        <v>30154962</v>
      </c>
      <c r="I25" s="83">
        <f t="shared" si="1"/>
        <v>127925616</v>
      </c>
      <c r="J25" s="80">
        <v>15004044</v>
      </c>
      <c r="K25" s="81">
        <v>1217577</v>
      </c>
      <c r="L25" s="81">
        <f t="shared" si="2"/>
        <v>16221621</v>
      </c>
      <c r="M25" s="40">
        <f t="shared" si="3"/>
        <v>0.1268051036783751</v>
      </c>
      <c r="N25" s="108">
        <v>17801615</v>
      </c>
      <c r="O25" s="109">
        <v>5946940</v>
      </c>
      <c r="P25" s="110">
        <f t="shared" si="4"/>
        <v>23748555</v>
      </c>
      <c r="Q25" s="40">
        <f t="shared" si="5"/>
        <v>0.18564346799784023</v>
      </c>
      <c r="R25" s="108">
        <v>17406592</v>
      </c>
      <c r="S25" s="110">
        <v>2666396</v>
      </c>
      <c r="T25" s="110">
        <f t="shared" si="6"/>
        <v>20072988</v>
      </c>
      <c r="U25" s="40">
        <f t="shared" si="7"/>
        <v>0.15691140388958533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50212251</v>
      </c>
      <c r="AA25" s="81">
        <f t="shared" si="11"/>
        <v>9830913</v>
      </c>
      <c r="AB25" s="81">
        <f t="shared" si="12"/>
        <v>60043164</v>
      </c>
      <c r="AC25" s="40">
        <f t="shared" si="13"/>
        <v>0.46935997556580067</v>
      </c>
      <c r="AD25" s="80">
        <v>14684170</v>
      </c>
      <c r="AE25" s="81">
        <v>2555805</v>
      </c>
      <c r="AF25" s="81">
        <f t="shared" si="14"/>
        <v>17239975</v>
      </c>
      <c r="AG25" s="40">
        <f t="shared" si="15"/>
        <v>0.38373528068315715</v>
      </c>
      <c r="AH25" s="40">
        <f t="shared" si="16"/>
        <v>0.1643281385268831</v>
      </c>
      <c r="AI25" s="12">
        <v>85046584</v>
      </c>
      <c r="AJ25" s="12">
        <v>128433695</v>
      </c>
      <c r="AK25" s="12">
        <v>49284540</v>
      </c>
      <c r="AL25" s="12"/>
    </row>
    <row r="26" spans="1:38" s="13" customFormat="1" ht="12.75">
      <c r="A26" s="29" t="s">
        <v>97</v>
      </c>
      <c r="B26" s="63" t="s">
        <v>126</v>
      </c>
      <c r="C26" s="39" t="s">
        <v>127</v>
      </c>
      <c r="D26" s="80">
        <v>0</v>
      </c>
      <c r="E26" s="81">
        <v>42969933</v>
      </c>
      <c r="F26" s="82">
        <f t="shared" si="0"/>
        <v>42969933</v>
      </c>
      <c r="G26" s="80">
        <v>0</v>
      </c>
      <c r="H26" s="81">
        <v>66692782</v>
      </c>
      <c r="I26" s="83">
        <f t="shared" si="1"/>
        <v>66692782</v>
      </c>
      <c r="J26" s="80">
        <v>31142935</v>
      </c>
      <c r="K26" s="81">
        <v>5376421</v>
      </c>
      <c r="L26" s="81">
        <f t="shared" si="2"/>
        <v>36519356</v>
      </c>
      <c r="M26" s="40">
        <f t="shared" si="3"/>
        <v>0.8498816137320949</v>
      </c>
      <c r="N26" s="108">
        <v>44191354</v>
      </c>
      <c r="O26" s="109">
        <v>5595958</v>
      </c>
      <c r="P26" s="110">
        <f t="shared" si="4"/>
        <v>49787312</v>
      </c>
      <c r="Q26" s="40">
        <f t="shared" si="5"/>
        <v>1.1586546341601232</v>
      </c>
      <c r="R26" s="108">
        <v>36292008</v>
      </c>
      <c r="S26" s="110">
        <v>6486274</v>
      </c>
      <c r="T26" s="110">
        <f t="shared" si="6"/>
        <v>42778282</v>
      </c>
      <c r="U26" s="40">
        <f t="shared" si="7"/>
        <v>0.641422965381771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111626297</v>
      </c>
      <c r="AA26" s="81">
        <f t="shared" si="11"/>
        <v>17458653</v>
      </c>
      <c r="AB26" s="81">
        <f t="shared" si="12"/>
        <v>129084950</v>
      </c>
      <c r="AC26" s="40">
        <f t="shared" si="13"/>
        <v>1.935516050297617</v>
      </c>
      <c r="AD26" s="80">
        <v>23877494</v>
      </c>
      <c r="AE26" s="81">
        <v>8402671</v>
      </c>
      <c r="AF26" s="81">
        <f t="shared" si="14"/>
        <v>32280165</v>
      </c>
      <c r="AG26" s="40">
        <f t="shared" si="15"/>
        <v>0.4567945877662697</v>
      </c>
      <c r="AH26" s="40">
        <f t="shared" si="16"/>
        <v>0.32521881471175873</v>
      </c>
      <c r="AI26" s="12">
        <v>247112166</v>
      </c>
      <c r="AJ26" s="12">
        <v>247112166</v>
      </c>
      <c r="AK26" s="12">
        <v>112879500</v>
      </c>
      <c r="AL26" s="12"/>
    </row>
    <row r="27" spans="1:38" s="13" customFormat="1" ht="12.75">
      <c r="A27" s="29" t="s">
        <v>97</v>
      </c>
      <c r="B27" s="63" t="s">
        <v>128</v>
      </c>
      <c r="C27" s="39" t="s">
        <v>129</v>
      </c>
      <c r="D27" s="80">
        <v>137348938</v>
      </c>
      <c r="E27" s="81">
        <v>32089781</v>
      </c>
      <c r="F27" s="82">
        <f t="shared" si="0"/>
        <v>169438719</v>
      </c>
      <c r="G27" s="80">
        <v>137348938</v>
      </c>
      <c r="H27" s="81">
        <v>32089781</v>
      </c>
      <c r="I27" s="83">
        <f t="shared" si="1"/>
        <v>169438719</v>
      </c>
      <c r="J27" s="80">
        <v>26501233</v>
      </c>
      <c r="K27" s="81">
        <v>301412</v>
      </c>
      <c r="L27" s="81">
        <f t="shared" si="2"/>
        <v>26802645</v>
      </c>
      <c r="M27" s="40">
        <f t="shared" si="3"/>
        <v>0.15818488925190705</v>
      </c>
      <c r="N27" s="108">
        <v>19204189</v>
      </c>
      <c r="O27" s="109">
        <v>1895074</v>
      </c>
      <c r="P27" s="110">
        <f t="shared" si="4"/>
        <v>21099263</v>
      </c>
      <c r="Q27" s="40">
        <f t="shared" si="5"/>
        <v>0.12452444827560341</v>
      </c>
      <c r="R27" s="108">
        <v>15873911</v>
      </c>
      <c r="S27" s="110">
        <v>305100</v>
      </c>
      <c r="T27" s="110">
        <f t="shared" si="6"/>
        <v>16179011</v>
      </c>
      <c r="U27" s="40">
        <f t="shared" si="7"/>
        <v>0.09548591429093606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61579333</v>
      </c>
      <c r="AA27" s="81">
        <f t="shared" si="11"/>
        <v>2501586</v>
      </c>
      <c r="AB27" s="81">
        <f t="shared" si="12"/>
        <v>64080919</v>
      </c>
      <c r="AC27" s="40">
        <f t="shared" si="13"/>
        <v>0.37819525181844654</v>
      </c>
      <c r="AD27" s="80">
        <v>13675794</v>
      </c>
      <c r="AE27" s="81">
        <v>2120114</v>
      </c>
      <c r="AF27" s="81">
        <f t="shared" si="14"/>
        <v>15795908</v>
      </c>
      <c r="AG27" s="40">
        <f t="shared" si="15"/>
        <v>0.41543801140954983</v>
      </c>
      <c r="AH27" s="40">
        <f t="shared" si="16"/>
        <v>0.024253306615865222</v>
      </c>
      <c r="AI27" s="12">
        <v>107309054</v>
      </c>
      <c r="AJ27" s="12">
        <v>107309054</v>
      </c>
      <c r="AK27" s="12">
        <v>44580260</v>
      </c>
      <c r="AL27" s="12"/>
    </row>
    <row r="28" spans="1:38" s="13" customFormat="1" ht="12.75">
      <c r="A28" s="29" t="s">
        <v>97</v>
      </c>
      <c r="B28" s="63" t="s">
        <v>130</v>
      </c>
      <c r="C28" s="39" t="s">
        <v>131</v>
      </c>
      <c r="D28" s="80">
        <v>196060134</v>
      </c>
      <c r="E28" s="81">
        <v>109333600</v>
      </c>
      <c r="F28" s="82">
        <f t="shared" si="0"/>
        <v>305393734</v>
      </c>
      <c r="G28" s="80">
        <v>196060134</v>
      </c>
      <c r="H28" s="81">
        <v>109333600</v>
      </c>
      <c r="I28" s="83">
        <f t="shared" si="1"/>
        <v>305393734</v>
      </c>
      <c r="J28" s="80">
        <v>45013541</v>
      </c>
      <c r="K28" s="81">
        <v>9919371</v>
      </c>
      <c r="L28" s="81">
        <f t="shared" si="2"/>
        <v>54932912</v>
      </c>
      <c r="M28" s="40">
        <f t="shared" si="3"/>
        <v>0.1798757010515481</v>
      </c>
      <c r="N28" s="108">
        <v>42684730</v>
      </c>
      <c r="O28" s="109">
        <v>12862097</v>
      </c>
      <c r="P28" s="110">
        <f t="shared" si="4"/>
        <v>55546827</v>
      </c>
      <c r="Q28" s="40">
        <f t="shared" si="5"/>
        <v>0.18188594203442301</v>
      </c>
      <c r="R28" s="108">
        <v>37705164</v>
      </c>
      <c r="S28" s="110">
        <v>4978246</v>
      </c>
      <c r="T28" s="110">
        <f t="shared" si="6"/>
        <v>42683410</v>
      </c>
      <c r="U28" s="40">
        <f t="shared" si="7"/>
        <v>0.1397651793340331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125403435</v>
      </c>
      <c r="AA28" s="81">
        <f t="shared" si="11"/>
        <v>27759714</v>
      </c>
      <c r="AB28" s="81">
        <f t="shared" si="12"/>
        <v>153163149</v>
      </c>
      <c r="AC28" s="40">
        <f t="shared" si="13"/>
        <v>0.5015268224200042</v>
      </c>
      <c r="AD28" s="80">
        <v>15878203</v>
      </c>
      <c r="AE28" s="81">
        <v>9300352</v>
      </c>
      <c r="AF28" s="81">
        <f t="shared" si="14"/>
        <v>25178555</v>
      </c>
      <c r="AG28" s="40">
        <f t="shared" si="15"/>
        <v>0.573203756060394</v>
      </c>
      <c r="AH28" s="40">
        <f t="shared" si="16"/>
        <v>0.6952287373123676</v>
      </c>
      <c r="AI28" s="12">
        <v>196907164</v>
      </c>
      <c r="AJ28" s="12">
        <v>196907164</v>
      </c>
      <c r="AK28" s="12">
        <v>112867926</v>
      </c>
      <c r="AL28" s="12"/>
    </row>
    <row r="29" spans="1:38" s="13" customFormat="1" ht="12.75">
      <c r="A29" s="29" t="s">
        <v>97</v>
      </c>
      <c r="B29" s="63" t="s">
        <v>132</v>
      </c>
      <c r="C29" s="39" t="s">
        <v>133</v>
      </c>
      <c r="D29" s="80">
        <v>77389078</v>
      </c>
      <c r="E29" s="81">
        <v>11254200</v>
      </c>
      <c r="F29" s="82">
        <f t="shared" si="0"/>
        <v>88643278</v>
      </c>
      <c r="G29" s="80">
        <v>87013276</v>
      </c>
      <c r="H29" s="81">
        <v>10805000</v>
      </c>
      <c r="I29" s="83">
        <f t="shared" si="1"/>
        <v>97818276</v>
      </c>
      <c r="J29" s="80">
        <v>16012030</v>
      </c>
      <c r="K29" s="81">
        <v>307716</v>
      </c>
      <c r="L29" s="81">
        <f t="shared" si="2"/>
        <v>16319746</v>
      </c>
      <c r="M29" s="40">
        <f t="shared" si="3"/>
        <v>0.184105849515177</v>
      </c>
      <c r="N29" s="108">
        <v>9302864</v>
      </c>
      <c r="O29" s="109">
        <v>3806151</v>
      </c>
      <c r="P29" s="110">
        <f t="shared" si="4"/>
        <v>13109015</v>
      </c>
      <c r="Q29" s="40">
        <f t="shared" si="5"/>
        <v>0.147885043240391</v>
      </c>
      <c r="R29" s="108">
        <v>7201506</v>
      </c>
      <c r="S29" s="110">
        <v>0</v>
      </c>
      <c r="T29" s="110">
        <f t="shared" si="6"/>
        <v>7201506</v>
      </c>
      <c r="U29" s="40">
        <f t="shared" si="7"/>
        <v>0.07362127298174832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32516400</v>
      </c>
      <c r="AA29" s="81">
        <f t="shared" si="11"/>
        <v>4113867</v>
      </c>
      <c r="AB29" s="81">
        <f t="shared" si="12"/>
        <v>36630267</v>
      </c>
      <c r="AC29" s="40">
        <f t="shared" si="13"/>
        <v>0.37447262922523805</v>
      </c>
      <c r="AD29" s="80">
        <v>12506797</v>
      </c>
      <c r="AE29" s="81">
        <v>1811098</v>
      </c>
      <c r="AF29" s="81">
        <f t="shared" si="14"/>
        <v>14317895</v>
      </c>
      <c r="AG29" s="40">
        <f t="shared" si="15"/>
        <v>0.7469537249150051</v>
      </c>
      <c r="AH29" s="40">
        <f t="shared" si="16"/>
        <v>-0.497027600775114</v>
      </c>
      <c r="AI29" s="12">
        <v>67485862</v>
      </c>
      <c r="AJ29" s="12">
        <v>67485862</v>
      </c>
      <c r="AK29" s="12">
        <v>50408816</v>
      </c>
      <c r="AL29" s="12"/>
    </row>
    <row r="30" spans="1:38" s="13" customFormat="1" ht="12.75">
      <c r="A30" s="29" t="s">
        <v>116</v>
      </c>
      <c r="B30" s="63" t="s">
        <v>134</v>
      </c>
      <c r="C30" s="39" t="s">
        <v>135</v>
      </c>
      <c r="D30" s="80">
        <v>1237648693</v>
      </c>
      <c r="E30" s="81">
        <v>523978058</v>
      </c>
      <c r="F30" s="82">
        <f t="shared" si="0"/>
        <v>1761626751</v>
      </c>
      <c r="G30" s="80">
        <v>1353748693</v>
      </c>
      <c r="H30" s="81">
        <v>536144344</v>
      </c>
      <c r="I30" s="83">
        <f t="shared" si="1"/>
        <v>1889893037</v>
      </c>
      <c r="J30" s="80">
        <v>232032815</v>
      </c>
      <c r="K30" s="81">
        <v>43427356</v>
      </c>
      <c r="L30" s="81">
        <f t="shared" si="2"/>
        <v>275460171</v>
      </c>
      <c r="M30" s="40">
        <f t="shared" si="3"/>
        <v>0.15636693235024562</v>
      </c>
      <c r="N30" s="108">
        <v>263661249</v>
      </c>
      <c r="O30" s="109">
        <v>93864817</v>
      </c>
      <c r="P30" s="110">
        <f t="shared" si="4"/>
        <v>357526066</v>
      </c>
      <c r="Q30" s="40">
        <f t="shared" si="5"/>
        <v>0.2029522234474742</v>
      </c>
      <c r="R30" s="108">
        <v>322366085</v>
      </c>
      <c r="S30" s="110">
        <v>109372675</v>
      </c>
      <c r="T30" s="110">
        <f t="shared" si="6"/>
        <v>431738760</v>
      </c>
      <c r="U30" s="40">
        <f t="shared" si="7"/>
        <v>0.2284461350708707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818060149</v>
      </c>
      <c r="AA30" s="81">
        <f t="shared" si="11"/>
        <v>246664848</v>
      </c>
      <c r="AB30" s="81">
        <f t="shared" si="12"/>
        <v>1064724997</v>
      </c>
      <c r="AC30" s="40">
        <f t="shared" si="13"/>
        <v>0.5633784432002222</v>
      </c>
      <c r="AD30" s="80">
        <v>219651786</v>
      </c>
      <c r="AE30" s="81">
        <v>55122872</v>
      </c>
      <c r="AF30" s="81">
        <f t="shared" si="14"/>
        <v>274774658</v>
      </c>
      <c r="AG30" s="40">
        <f t="shared" si="15"/>
        <v>0.45726128480768186</v>
      </c>
      <c r="AH30" s="40">
        <f t="shared" si="16"/>
        <v>0.5712466467704602</v>
      </c>
      <c r="AI30" s="12">
        <v>1524741226</v>
      </c>
      <c r="AJ30" s="12">
        <v>1524741226</v>
      </c>
      <c r="AK30" s="12">
        <v>697205132</v>
      </c>
      <c r="AL30" s="12"/>
    </row>
    <row r="31" spans="1:38" s="59" customFormat="1" ht="12.75">
      <c r="A31" s="64"/>
      <c r="B31" s="65" t="s">
        <v>136</v>
      </c>
      <c r="C31" s="32"/>
      <c r="D31" s="84">
        <f>SUM(D23:D30)</f>
        <v>2169517164</v>
      </c>
      <c r="E31" s="85">
        <f>SUM(E23:E30)</f>
        <v>899729081</v>
      </c>
      <c r="F31" s="86">
        <f t="shared" si="0"/>
        <v>3069246245</v>
      </c>
      <c r="G31" s="84">
        <f>SUM(G23:G30)</f>
        <v>2292758071</v>
      </c>
      <c r="H31" s="85">
        <f>SUM(H23:H30)</f>
        <v>958576571</v>
      </c>
      <c r="I31" s="86">
        <f t="shared" si="1"/>
        <v>3251334642</v>
      </c>
      <c r="J31" s="84">
        <f>SUM(J23:J30)</f>
        <v>423528843</v>
      </c>
      <c r="K31" s="85">
        <f>SUM(K23:K30)</f>
        <v>79289138</v>
      </c>
      <c r="L31" s="85">
        <f t="shared" si="2"/>
        <v>502817981</v>
      </c>
      <c r="M31" s="44">
        <f t="shared" si="3"/>
        <v>0.16382458130204539</v>
      </c>
      <c r="N31" s="114">
        <f>SUM(N23:N30)</f>
        <v>477257268</v>
      </c>
      <c r="O31" s="115">
        <f>SUM(O23:O30)</f>
        <v>140261417</v>
      </c>
      <c r="P31" s="116">
        <f t="shared" si="4"/>
        <v>617518685</v>
      </c>
      <c r="Q31" s="44">
        <f t="shared" si="5"/>
        <v>0.20119554956073588</v>
      </c>
      <c r="R31" s="114">
        <f>SUM(R23:R30)</f>
        <v>519051437</v>
      </c>
      <c r="S31" s="116">
        <f>SUM(S23:S30)</f>
        <v>137501304</v>
      </c>
      <c r="T31" s="116">
        <f t="shared" si="6"/>
        <v>656552741</v>
      </c>
      <c r="U31" s="44">
        <f t="shared" si="7"/>
        <v>0.2019333022564953</v>
      </c>
      <c r="V31" s="114">
        <f>SUM(V23:V30)</f>
        <v>0</v>
      </c>
      <c r="W31" s="116">
        <f>SUM(W23:W30)</f>
        <v>0</v>
      </c>
      <c r="X31" s="116">
        <f t="shared" si="8"/>
        <v>0</v>
      </c>
      <c r="Y31" s="44">
        <f t="shared" si="9"/>
        <v>0</v>
      </c>
      <c r="Z31" s="84">
        <f t="shared" si="10"/>
        <v>1419837548</v>
      </c>
      <c r="AA31" s="85">
        <f t="shared" si="11"/>
        <v>357051859</v>
      </c>
      <c r="AB31" s="85">
        <f t="shared" si="12"/>
        <v>1776889407</v>
      </c>
      <c r="AC31" s="44">
        <f t="shared" si="13"/>
        <v>0.5465107725444646</v>
      </c>
      <c r="AD31" s="84">
        <f>SUM(AD23:AD30)</f>
        <v>358358238</v>
      </c>
      <c r="AE31" s="85">
        <f>SUM(AE23:AE30)</f>
        <v>80004366</v>
      </c>
      <c r="AF31" s="85">
        <f t="shared" si="14"/>
        <v>438362604</v>
      </c>
      <c r="AG31" s="44">
        <f t="shared" si="15"/>
        <v>0.4550989183908786</v>
      </c>
      <c r="AH31" s="44">
        <f t="shared" si="16"/>
        <v>0.4977389380595978</v>
      </c>
      <c r="AI31" s="66">
        <f>SUM(AI23:AI30)</f>
        <v>2692073820</v>
      </c>
      <c r="AJ31" s="66">
        <f>SUM(AJ23:AJ30)</f>
        <v>2778794798</v>
      </c>
      <c r="AK31" s="66">
        <f>SUM(AK23:AK30)</f>
        <v>1264626507</v>
      </c>
      <c r="AL31" s="66"/>
    </row>
    <row r="32" spans="1:38" s="13" customFormat="1" ht="12.75">
      <c r="A32" s="29" t="s">
        <v>97</v>
      </c>
      <c r="B32" s="63" t="s">
        <v>137</v>
      </c>
      <c r="C32" s="39" t="s">
        <v>138</v>
      </c>
      <c r="D32" s="80">
        <v>244865586</v>
      </c>
      <c r="E32" s="81">
        <v>0</v>
      </c>
      <c r="F32" s="82">
        <f t="shared" si="0"/>
        <v>244865586</v>
      </c>
      <c r="G32" s="80">
        <v>244865586</v>
      </c>
      <c r="H32" s="81">
        <v>0</v>
      </c>
      <c r="I32" s="83">
        <f t="shared" si="1"/>
        <v>244865586</v>
      </c>
      <c r="J32" s="80">
        <v>55372577</v>
      </c>
      <c r="K32" s="81">
        <v>5897077</v>
      </c>
      <c r="L32" s="81">
        <f t="shared" si="2"/>
        <v>61269654</v>
      </c>
      <c r="M32" s="40">
        <f t="shared" si="3"/>
        <v>0.2502174968760208</v>
      </c>
      <c r="N32" s="108">
        <v>46259841</v>
      </c>
      <c r="O32" s="109">
        <v>2506291</v>
      </c>
      <c r="P32" s="110">
        <f t="shared" si="4"/>
        <v>48766132</v>
      </c>
      <c r="Q32" s="40">
        <f t="shared" si="5"/>
        <v>0.19915469869253086</v>
      </c>
      <c r="R32" s="108">
        <v>1594053543</v>
      </c>
      <c r="S32" s="110">
        <v>0</v>
      </c>
      <c r="T32" s="110">
        <f t="shared" si="6"/>
        <v>1594053543</v>
      </c>
      <c r="U32" s="40">
        <f t="shared" si="7"/>
        <v>6.509912515840425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1695685961</v>
      </c>
      <c r="AA32" s="81">
        <f t="shared" si="11"/>
        <v>8403368</v>
      </c>
      <c r="AB32" s="81">
        <f t="shared" si="12"/>
        <v>1704089329</v>
      </c>
      <c r="AC32" s="40">
        <f t="shared" si="13"/>
        <v>6.959284711408976</v>
      </c>
      <c r="AD32" s="80">
        <v>36728722</v>
      </c>
      <c r="AE32" s="81">
        <v>0</v>
      </c>
      <c r="AF32" s="81">
        <f t="shared" si="14"/>
        <v>36728722</v>
      </c>
      <c r="AG32" s="40">
        <f t="shared" si="15"/>
        <v>0.4153319565644661</v>
      </c>
      <c r="AH32" s="40">
        <f t="shared" si="16"/>
        <v>42.40073534276526</v>
      </c>
      <c r="AI32" s="12">
        <v>206443475</v>
      </c>
      <c r="AJ32" s="12">
        <v>304451006</v>
      </c>
      <c r="AK32" s="12">
        <v>126448232</v>
      </c>
      <c r="AL32" s="12"/>
    </row>
    <row r="33" spans="1:38" s="13" customFormat="1" ht="12.75">
      <c r="A33" s="29" t="s">
        <v>97</v>
      </c>
      <c r="B33" s="63" t="s">
        <v>139</v>
      </c>
      <c r="C33" s="39" t="s">
        <v>140</v>
      </c>
      <c r="D33" s="80">
        <v>61660883</v>
      </c>
      <c r="E33" s="81">
        <v>0</v>
      </c>
      <c r="F33" s="82">
        <f t="shared" si="0"/>
        <v>61660883</v>
      </c>
      <c r="G33" s="80">
        <v>61660883</v>
      </c>
      <c r="H33" s="81">
        <v>0</v>
      </c>
      <c r="I33" s="83">
        <f t="shared" si="1"/>
        <v>61660883</v>
      </c>
      <c r="J33" s="80">
        <v>15221632</v>
      </c>
      <c r="K33" s="81">
        <v>3434491</v>
      </c>
      <c r="L33" s="81">
        <f t="shared" si="2"/>
        <v>18656123</v>
      </c>
      <c r="M33" s="40">
        <f t="shared" si="3"/>
        <v>0.302560101190896</v>
      </c>
      <c r="N33" s="108">
        <v>17344227</v>
      </c>
      <c r="O33" s="109">
        <v>2091861</v>
      </c>
      <c r="P33" s="110">
        <f t="shared" si="4"/>
        <v>19436088</v>
      </c>
      <c r="Q33" s="40">
        <f t="shared" si="5"/>
        <v>0.31520936863651466</v>
      </c>
      <c r="R33" s="108">
        <v>14892242</v>
      </c>
      <c r="S33" s="110">
        <v>1808857</v>
      </c>
      <c r="T33" s="110">
        <f t="shared" si="6"/>
        <v>16701099</v>
      </c>
      <c r="U33" s="40">
        <f t="shared" si="7"/>
        <v>0.2708540356128212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47458101</v>
      </c>
      <c r="AA33" s="81">
        <f t="shared" si="11"/>
        <v>7335209</v>
      </c>
      <c r="AB33" s="81">
        <f t="shared" si="12"/>
        <v>54793310</v>
      </c>
      <c r="AC33" s="40">
        <f t="shared" si="13"/>
        <v>0.8886235054402318</v>
      </c>
      <c r="AD33" s="80">
        <v>12277448</v>
      </c>
      <c r="AE33" s="81">
        <v>2109915</v>
      </c>
      <c r="AF33" s="81">
        <f t="shared" si="14"/>
        <v>14387363</v>
      </c>
      <c r="AG33" s="40">
        <f t="shared" si="15"/>
        <v>0.6034925330127182</v>
      </c>
      <c r="AH33" s="40">
        <f t="shared" si="16"/>
        <v>0.16081723940655412</v>
      </c>
      <c r="AI33" s="12">
        <v>75711124</v>
      </c>
      <c r="AJ33" s="12">
        <v>75711124</v>
      </c>
      <c r="AK33" s="12">
        <v>45691098</v>
      </c>
      <c r="AL33" s="12"/>
    </row>
    <row r="34" spans="1:38" s="13" customFormat="1" ht="12.75">
      <c r="A34" s="29" t="s">
        <v>97</v>
      </c>
      <c r="B34" s="63" t="s">
        <v>141</v>
      </c>
      <c r="C34" s="39" t="s">
        <v>142</v>
      </c>
      <c r="D34" s="80">
        <v>54894910</v>
      </c>
      <c r="E34" s="81">
        <v>9711000</v>
      </c>
      <c r="F34" s="82">
        <f t="shared" si="0"/>
        <v>64605910</v>
      </c>
      <c r="G34" s="80">
        <v>63592093</v>
      </c>
      <c r="H34" s="81">
        <v>15011000</v>
      </c>
      <c r="I34" s="83">
        <f t="shared" si="1"/>
        <v>78603093</v>
      </c>
      <c r="J34" s="80">
        <v>7844785</v>
      </c>
      <c r="K34" s="81">
        <v>2106338</v>
      </c>
      <c r="L34" s="81">
        <f t="shared" si="2"/>
        <v>9951123</v>
      </c>
      <c r="M34" s="40">
        <f t="shared" si="3"/>
        <v>0.1540280602811724</v>
      </c>
      <c r="N34" s="108">
        <v>10578243</v>
      </c>
      <c r="O34" s="109">
        <v>0</v>
      </c>
      <c r="P34" s="110">
        <f t="shared" si="4"/>
        <v>10578243</v>
      </c>
      <c r="Q34" s="40">
        <f t="shared" si="5"/>
        <v>0.1637349121775392</v>
      </c>
      <c r="R34" s="108">
        <v>7439577</v>
      </c>
      <c r="S34" s="110">
        <v>53890</v>
      </c>
      <c r="T34" s="110">
        <f t="shared" si="6"/>
        <v>7493467</v>
      </c>
      <c r="U34" s="40">
        <f t="shared" si="7"/>
        <v>0.09533297881802183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25862605</v>
      </c>
      <c r="AA34" s="81">
        <f t="shared" si="11"/>
        <v>2160228</v>
      </c>
      <c r="AB34" s="81">
        <f t="shared" si="12"/>
        <v>28022833</v>
      </c>
      <c r="AC34" s="40">
        <f t="shared" si="13"/>
        <v>0.35651056377641527</v>
      </c>
      <c r="AD34" s="80">
        <v>9830476</v>
      </c>
      <c r="AE34" s="81">
        <v>4564578</v>
      </c>
      <c r="AF34" s="81">
        <f t="shared" si="14"/>
        <v>14395054</v>
      </c>
      <c r="AG34" s="40">
        <f t="shared" si="15"/>
        <v>0.6360113477142352</v>
      </c>
      <c r="AH34" s="40">
        <f t="shared" si="16"/>
        <v>-0.4794415498545542</v>
      </c>
      <c r="AI34" s="12">
        <v>59268983</v>
      </c>
      <c r="AJ34" s="12">
        <v>62193318</v>
      </c>
      <c r="AK34" s="12">
        <v>39555656</v>
      </c>
      <c r="AL34" s="12"/>
    </row>
    <row r="35" spans="1:38" s="13" customFormat="1" ht="12.75">
      <c r="A35" s="29" t="s">
        <v>97</v>
      </c>
      <c r="B35" s="63" t="s">
        <v>143</v>
      </c>
      <c r="C35" s="39" t="s">
        <v>144</v>
      </c>
      <c r="D35" s="80">
        <v>524389905</v>
      </c>
      <c r="E35" s="81">
        <v>69662521</v>
      </c>
      <c r="F35" s="82">
        <f t="shared" si="0"/>
        <v>594052426</v>
      </c>
      <c r="G35" s="80">
        <v>542242750</v>
      </c>
      <c r="H35" s="81">
        <v>80985147</v>
      </c>
      <c r="I35" s="83">
        <f t="shared" si="1"/>
        <v>623227897</v>
      </c>
      <c r="J35" s="80">
        <v>96609533</v>
      </c>
      <c r="K35" s="81">
        <v>8216981</v>
      </c>
      <c r="L35" s="81">
        <f t="shared" si="2"/>
        <v>104826514</v>
      </c>
      <c r="M35" s="40">
        <f t="shared" si="3"/>
        <v>0.17646003856232043</v>
      </c>
      <c r="N35" s="108">
        <v>96166215</v>
      </c>
      <c r="O35" s="109">
        <v>8837755</v>
      </c>
      <c r="P35" s="110">
        <f t="shared" si="4"/>
        <v>105003970</v>
      </c>
      <c r="Q35" s="40">
        <f t="shared" si="5"/>
        <v>0.176758759672164</v>
      </c>
      <c r="R35" s="108">
        <v>63672015</v>
      </c>
      <c r="S35" s="110">
        <v>3221332</v>
      </c>
      <c r="T35" s="110">
        <f t="shared" si="6"/>
        <v>66893347</v>
      </c>
      <c r="U35" s="40">
        <f t="shared" si="7"/>
        <v>0.10733368535330504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256447763</v>
      </c>
      <c r="AA35" s="81">
        <f t="shared" si="11"/>
        <v>20276068</v>
      </c>
      <c r="AB35" s="81">
        <f t="shared" si="12"/>
        <v>276723831</v>
      </c>
      <c r="AC35" s="40">
        <f t="shared" si="13"/>
        <v>0.44401707999922857</v>
      </c>
      <c r="AD35" s="80">
        <v>92219617</v>
      </c>
      <c r="AE35" s="81">
        <v>12181401</v>
      </c>
      <c r="AF35" s="81">
        <f t="shared" si="14"/>
        <v>104401018</v>
      </c>
      <c r="AG35" s="40">
        <f t="shared" si="15"/>
        <v>0.6131678649311589</v>
      </c>
      <c r="AH35" s="40">
        <f t="shared" si="16"/>
        <v>-0.3592653761288036</v>
      </c>
      <c r="AI35" s="12">
        <v>590079260</v>
      </c>
      <c r="AJ35" s="12">
        <v>590407909</v>
      </c>
      <c r="AK35" s="12">
        <v>362019157</v>
      </c>
      <c r="AL35" s="12"/>
    </row>
    <row r="36" spans="1:38" s="13" customFormat="1" ht="12.75">
      <c r="A36" s="29" t="s">
        <v>97</v>
      </c>
      <c r="B36" s="63" t="s">
        <v>145</v>
      </c>
      <c r="C36" s="39" t="s">
        <v>146</v>
      </c>
      <c r="D36" s="80">
        <v>77333725</v>
      </c>
      <c r="E36" s="81">
        <v>2250</v>
      </c>
      <c r="F36" s="82">
        <f t="shared" si="0"/>
        <v>77335975</v>
      </c>
      <c r="G36" s="80">
        <v>99469000</v>
      </c>
      <c r="H36" s="81">
        <v>2250</v>
      </c>
      <c r="I36" s="83">
        <f t="shared" si="1"/>
        <v>99471250</v>
      </c>
      <c r="J36" s="80">
        <v>34846065</v>
      </c>
      <c r="K36" s="81">
        <v>784253</v>
      </c>
      <c r="L36" s="81">
        <f t="shared" si="2"/>
        <v>35630318</v>
      </c>
      <c r="M36" s="40">
        <f t="shared" si="3"/>
        <v>0.4607211326940664</v>
      </c>
      <c r="N36" s="108">
        <v>61236357</v>
      </c>
      <c r="O36" s="109">
        <v>7424998</v>
      </c>
      <c r="P36" s="110">
        <f t="shared" si="4"/>
        <v>68661355</v>
      </c>
      <c r="Q36" s="40">
        <f t="shared" si="5"/>
        <v>0.8878320212553085</v>
      </c>
      <c r="R36" s="108">
        <v>40234183</v>
      </c>
      <c r="S36" s="110">
        <v>352073</v>
      </c>
      <c r="T36" s="110">
        <f t="shared" si="6"/>
        <v>40586256</v>
      </c>
      <c r="U36" s="40">
        <f t="shared" si="7"/>
        <v>0.4080199655679405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136316605</v>
      </c>
      <c r="AA36" s="81">
        <f t="shared" si="11"/>
        <v>8561324</v>
      </c>
      <c r="AB36" s="81">
        <f t="shared" si="12"/>
        <v>144877929</v>
      </c>
      <c r="AC36" s="40">
        <f t="shared" si="13"/>
        <v>1.4564804302750796</v>
      </c>
      <c r="AD36" s="80">
        <v>58582197</v>
      </c>
      <c r="AE36" s="81">
        <v>0</v>
      </c>
      <c r="AF36" s="81">
        <f t="shared" si="14"/>
        <v>58582197</v>
      </c>
      <c r="AG36" s="40">
        <f t="shared" si="15"/>
        <v>0.9027610829967113</v>
      </c>
      <c r="AH36" s="40">
        <f t="shared" si="16"/>
        <v>-0.307191295676398</v>
      </c>
      <c r="AI36" s="12">
        <v>166482500</v>
      </c>
      <c r="AJ36" s="12">
        <v>166482500</v>
      </c>
      <c r="AK36" s="12">
        <v>150293922</v>
      </c>
      <c r="AL36" s="12"/>
    </row>
    <row r="37" spans="1:38" s="13" customFormat="1" ht="12.75">
      <c r="A37" s="29" t="s">
        <v>97</v>
      </c>
      <c r="B37" s="63" t="s">
        <v>147</v>
      </c>
      <c r="C37" s="39" t="s">
        <v>148</v>
      </c>
      <c r="D37" s="80">
        <v>189257006</v>
      </c>
      <c r="E37" s="81">
        <v>39741700</v>
      </c>
      <c r="F37" s="82">
        <f t="shared" si="0"/>
        <v>228998706</v>
      </c>
      <c r="G37" s="80">
        <v>183899508</v>
      </c>
      <c r="H37" s="81">
        <v>44009000</v>
      </c>
      <c r="I37" s="83">
        <f t="shared" si="1"/>
        <v>227908508</v>
      </c>
      <c r="J37" s="80">
        <v>24724780</v>
      </c>
      <c r="K37" s="81">
        <v>5906939</v>
      </c>
      <c r="L37" s="81">
        <f t="shared" si="2"/>
        <v>30631719</v>
      </c>
      <c r="M37" s="40">
        <f t="shared" si="3"/>
        <v>0.13376372091814354</v>
      </c>
      <c r="N37" s="108">
        <v>35381378</v>
      </c>
      <c r="O37" s="109">
        <v>7731747</v>
      </c>
      <c r="P37" s="110">
        <f t="shared" si="4"/>
        <v>43113125</v>
      </c>
      <c r="Q37" s="40">
        <f t="shared" si="5"/>
        <v>0.18826798523481614</v>
      </c>
      <c r="R37" s="108">
        <v>27983837</v>
      </c>
      <c r="S37" s="110">
        <v>7265228</v>
      </c>
      <c r="T37" s="110">
        <f t="shared" si="6"/>
        <v>35249065</v>
      </c>
      <c r="U37" s="40">
        <f t="shared" si="7"/>
        <v>0.15466322564842555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88089995</v>
      </c>
      <c r="AA37" s="81">
        <f t="shared" si="11"/>
        <v>20903914</v>
      </c>
      <c r="AB37" s="81">
        <f t="shared" si="12"/>
        <v>108993909</v>
      </c>
      <c r="AC37" s="40">
        <f t="shared" si="13"/>
        <v>0.47823536715004955</v>
      </c>
      <c r="AD37" s="80">
        <v>24823668</v>
      </c>
      <c r="AE37" s="81">
        <v>3092422</v>
      </c>
      <c r="AF37" s="81">
        <f t="shared" si="14"/>
        <v>27916090</v>
      </c>
      <c r="AG37" s="40">
        <f t="shared" si="15"/>
        <v>0.4598043868681011</v>
      </c>
      <c r="AH37" s="40">
        <f t="shared" si="16"/>
        <v>0.26267915743214765</v>
      </c>
      <c r="AI37" s="12">
        <v>144454639</v>
      </c>
      <c r="AJ37" s="12">
        <v>190166374</v>
      </c>
      <c r="AK37" s="12">
        <v>87439333</v>
      </c>
      <c r="AL37" s="12"/>
    </row>
    <row r="38" spans="1:38" s="13" customFormat="1" ht="12.75">
      <c r="A38" s="29" t="s">
        <v>97</v>
      </c>
      <c r="B38" s="63" t="s">
        <v>149</v>
      </c>
      <c r="C38" s="39" t="s">
        <v>150</v>
      </c>
      <c r="D38" s="80">
        <v>0</v>
      </c>
      <c r="E38" s="81">
        <v>0</v>
      </c>
      <c r="F38" s="82">
        <f t="shared" si="0"/>
        <v>0</v>
      </c>
      <c r="G38" s="80">
        <v>0</v>
      </c>
      <c r="H38" s="81">
        <v>0</v>
      </c>
      <c r="I38" s="83">
        <f t="shared" si="1"/>
        <v>0</v>
      </c>
      <c r="J38" s="80">
        <v>25226466</v>
      </c>
      <c r="K38" s="81">
        <v>2457579</v>
      </c>
      <c r="L38" s="81">
        <f t="shared" si="2"/>
        <v>27684045</v>
      </c>
      <c r="M38" s="40">
        <f t="shared" si="3"/>
        <v>0</v>
      </c>
      <c r="N38" s="108">
        <v>32923785</v>
      </c>
      <c r="O38" s="109">
        <v>5149470</v>
      </c>
      <c r="P38" s="110">
        <f t="shared" si="4"/>
        <v>38073255</v>
      </c>
      <c r="Q38" s="40">
        <f t="shared" si="5"/>
        <v>0</v>
      </c>
      <c r="R38" s="108">
        <v>30269557</v>
      </c>
      <c r="S38" s="110">
        <v>163075</v>
      </c>
      <c r="T38" s="110">
        <f t="shared" si="6"/>
        <v>30432632</v>
      </c>
      <c r="U38" s="40">
        <f t="shared" si="7"/>
        <v>0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88419808</v>
      </c>
      <c r="AA38" s="81">
        <f t="shared" si="11"/>
        <v>7770124</v>
      </c>
      <c r="AB38" s="81">
        <f t="shared" si="12"/>
        <v>96189932</v>
      </c>
      <c r="AC38" s="40">
        <f t="shared" si="13"/>
        <v>0</v>
      </c>
      <c r="AD38" s="80">
        <v>27949941</v>
      </c>
      <c r="AE38" s="81">
        <v>8810878</v>
      </c>
      <c r="AF38" s="81">
        <f t="shared" si="14"/>
        <v>36760819</v>
      </c>
      <c r="AG38" s="40">
        <f t="shared" si="15"/>
        <v>0.6090627109815088</v>
      </c>
      <c r="AH38" s="40">
        <f t="shared" si="16"/>
        <v>-0.17214488610822298</v>
      </c>
      <c r="AI38" s="12">
        <v>189516257</v>
      </c>
      <c r="AJ38" s="12">
        <v>173661546</v>
      </c>
      <c r="AK38" s="12">
        <v>105770772</v>
      </c>
      <c r="AL38" s="12"/>
    </row>
    <row r="39" spans="1:38" s="13" customFormat="1" ht="12.75">
      <c r="A39" s="29" t="s">
        <v>97</v>
      </c>
      <c r="B39" s="63" t="s">
        <v>151</v>
      </c>
      <c r="C39" s="39" t="s">
        <v>152</v>
      </c>
      <c r="D39" s="80">
        <v>92520270</v>
      </c>
      <c r="E39" s="81">
        <v>19196000</v>
      </c>
      <c r="F39" s="82">
        <f t="shared" si="0"/>
        <v>111716270</v>
      </c>
      <c r="G39" s="80">
        <v>92520270</v>
      </c>
      <c r="H39" s="81">
        <v>19196000</v>
      </c>
      <c r="I39" s="83">
        <f t="shared" si="1"/>
        <v>111716270</v>
      </c>
      <c r="J39" s="80">
        <v>21197375</v>
      </c>
      <c r="K39" s="81">
        <v>7452395</v>
      </c>
      <c r="L39" s="81">
        <f t="shared" si="2"/>
        <v>28649770</v>
      </c>
      <c r="M39" s="40">
        <f t="shared" si="3"/>
        <v>0.25645118656396243</v>
      </c>
      <c r="N39" s="108">
        <v>13000641</v>
      </c>
      <c r="O39" s="109">
        <v>1815075</v>
      </c>
      <c r="P39" s="110">
        <f t="shared" si="4"/>
        <v>14815716</v>
      </c>
      <c r="Q39" s="40">
        <f t="shared" si="5"/>
        <v>0.13261914312033513</v>
      </c>
      <c r="R39" s="108">
        <v>13249064</v>
      </c>
      <c r="S39" s="110">
        <v>1280416</v>
      </c>
      <c r="T39" s="110">
        <f t="shared" si="6"/>
        <v>14529480</v>
      </c>
      <c r="U39" s="40">
        <f t="shared" si="7"/>
        <v>0.13005697379620712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47447080</v>
      </c>
      <c r="AA39" s="81">
        <f t="shared" si="11"/>
        <v>10547886</v>
      </c>
      <c r="AB39" s="81">
        <f t="shared" si="12"/>
        <v>57994966</v>
      </c>
      <c r="AC39" s="40">
        <f t="shared" si="13"/>
        <v>0.5191273034805046</v>
      </c>
      <c r="AD39" s="80">
        <v>15284875</v>
      </c>
      <c r="AE39" s="81">
        <v>2110327</v>
      </c>
      <c r="AF39" s="81">
        <f t="shared" si="14"/>
        <v>17395202</v>
      </c>
      <c r="AG39" s="40">
        <f t="shared" si="15"/>
        <v>0.6403316353674126</v>
      </c>
      <c r="AH39" s="40">
        <f t="shared" si="16"/>
        <v>-0.1647420938256423</v>
      </c>
      <c r="AI39" s="12">
        <v>20283596</v>
      </c>
      <c r="AJ39" s="12">
        <v>106736143</v>
      </c>
      <c r="AK39" s="12">
        <v>68346529</v>
      </c>
      <c r="AL39" s="12"/>
    </row>
    <row r="40" spans="1:38" s="13" customFormat="1" ht="12.75">
      <c r="A40" s="29" t="s">
        <v>116</v>
      </c>
      <c r="B40" s="63" t="s">
        <v>153</v>
      </c>
      <c r="C40" s="39" t="s">
        <v>154</v>
      </c>
      <c r="D40" s="80">
        <v>787834315</v>
      </c>
      <c r="E40" s="81">
        <v>530012584</v>
      </c>
      <c r="F40" s="82">
        <f t="shared" si="0"/>
        <v>1317846899</v>
      </c>
      <c r="G40" s="80">
        <v>810383832</v>
      </c>
      <c r="H40" s="81">
        <v>537091693</v>
      </c>
      <c r="I40" s="83">
        <f t="shared" si="1"/>
        <v>1347475525</v>
      </c>
      <c r="J40" s="80">
        <v>95349037</v>
      </c>
      <c r="K40" s="81">
        <v>58230972</v>
      </c>
      <c r="L40" s="81">
        <f t="shared" si="2"/>
        <v>153580009</v>
      </c>
      <c r="M40" s="40">
        <f t="shared" si="3"/>
        <v>0.1165385820739409</v>
      </c>
      <c r="N40" s="108">
        <v>143474390</v>
      </c>
      <c r="O40" s="109">
        <v>155410582</v>
      </c>
      <c r="P40" s="110">
        <f t="shared" si="4"/>
        <v>298884972</v>
      </c>
      <c r="Q40" s="40">
        <f t="shared" si="5"/>
        <v>0.2267979476423232</v>
      </c>
      <c r="R40" s="108">
        <v>128040591</v>
      </c>
      <c r="S40" s="110">
        <v>236516848</v>
      </c>
      <c r="T40" s="110">
        <f t="shared" si="6"/>
        <v>364557439</v>
      </c>
      <c r="U40" s="40">
        <f t="shared" si="7"/>
        <v>0.2705484680324713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366864018</v>
      </c>
      <c r="AA40" s="81">
        <f t="shared" si="11"/>
        <v>450158402</v>
      </c>
      <c r="AB40" s="81">
        <f t="shared" si="12"/>
        <v>817022420</v>
      </c>
      <c r="AC40" s="40">
        <f t="shared" si="13"/>
        <v>0.606335628990367</v>
      </c>
      <c r="AD40" s="80">
        <v>108868535</v>
      </c>
      <c r="AE40" s="81">
        <v>135101124</v>
      </c>
      <c r="AF40" s="81">
        <f t="shared" si="14"/>
        <v>243969659</v>
      </c>
      <c r="AG40" s="40">
        <f t="shared" si="15"/>
        <v>0.6205111184313638</v>
      </c>
      <c r="AH40" s="40">
        <f t="shared" si="16"/>
        <v>0.4942736752359851</v>
      </c>
      <c r="AI40" s="12">
        <v>969820136</v>
      </c>
      <c r="AJ40" s="12">
        <v>1212259316</v>
      </c>
      <c r="AK40" s="12">
        <v>752220384</v>
      </c>
      <c r="AL40" s="12"/>
    </row>
    <row r="41" spans="1:38" s="59" customFormat="1" ht="12.75">
      <c r="A41" s="64"/>
      <c r="B41" s="65" t="s">
        <v>155</v>
      </c>
      <c r="C41" s="32"/>
      <c r="D41" s="84">
        <f>SUM(D32:D40)</f>
        <v>2032756600</v>
      </c>
      <c r="E41" s="85">
        <f>SUM(E32:E40)</f>
        <v>668326055</v>
      </c>
      <c r="F41" s="86">
        <f t="shared" si="0"/>
        <v>2701082655</v>
      </c>
      <c r="G41" s="84">
        <f>SUM(G32:G40)</f>
        <v>2098633922</v>
      </c>
      <c r="H41" s="85">
        <f>SUM(H32:H40)</f>
        <v>696295090</v>
      </c>
      <c r="I41" s="86">
        <f t="shared" si="1"/>
        <v>2794929012</v>
      </c>
      <c r="J41" s="84">
        <f>SUM(J32:J40)</f>
        <v>376392250</v>
      </c>
      <c r="K41" s="85">
        <f>SUM(K32:K40)</f>
        <v>94487025</v>
      </c>
      <c r="L41" s="85">
        <f t="shared" si="2"/>
        <v>470879275</v>
      </c>
      <c r="M41" s="44">
        <f t="shared" si="3"/>
        <v>0.17432982812590014</v>
      </c>
      <c r="N41" s="114">
        <f>SUM(N32:N40)</f>
        <v>456365077</v>
      </c>
      <c r="O41" s="115">
        <f>SUM(O32:O40)</f>
        <v>190967779</v>
      </c>
      <c r="P41" s="116">
        <f t="shared" si="4"/>
        <v>647332856</v>
      </c>
      <c r="Q41" s="44">
        <f t="shared" si="5"/>
        <v>0.23965681124260155</v>
      </c>
      <c r="R41" s="114">
        <f>SUM(R32:R40)</f>
        <v>1919834609</v>
      </c>
      <c r="S41" s="116">
        <f>SUM(S32:S40)</f>
        <v>250661719</v>
      </c>
      <c r="T41" s="116">
        <f t="shared" si="6"/>
        <v>2170496328</v>
      </c>
      <c r="U41" s="44">
        <f t="shared" si="7"/>
        <v>0.7765837052322243</v>
      </c>
      <c r="V41" s="114">
        <f>SUM(V32:V40)</f>
        <v>0</v>
      </c>
      <c r="W41" s="116">
        <f>SUM(W32:W40)</f>
        <v>0</v>
      </c>
      <c r="X41" s="116">
        <f t="shared" si="8"/>
        <v>0</v>
      </c>
      <c r="Y41" s="44">
        <f t="shared" si="9"/>
        <v>0</v>
      </c>
      <c r="Z41" s="84">
        <f t="shared" si="10"/>
        <v>2752591936</v>
      </c>
      <c r="AA41" s="85">
        <f t="shared" si="11"/>
        <v>536116523</v>
      </c>
      <c r="AB41" s="85">
        <f t="shared" si="12"/>
        <v>3288708459</v>
      </c>
      <c r="AC41" s="44">
        <f t="shared" si="13"/>
        <v>1.1766697633034553</v>
      </c>
      <c r="AD41" s="84">
        <f>SUM(AD32:AD40)</f>
        <v>386565479</v>
      </c>
      <c r="AE41" s="85">
        <f>SUM(AE32:AE40)</f>
        <v>167970645</v>
      </c>
      <c r="AF41" s="85">
        <f t="shared" si="14"/>
        <v>554536124</v>
      </c>
      <c r="AG41" s="44">
        <f t="shared" si="15"/>
        <v>0.6029643775705602</v>
      </c>
      <c r="AH41" s="44">
        <f t="shared" si="16"/>
        <v>2.9140756283715072</v>
      </c>
      <c r="AI41" s="66">
        <f>SUM(AI32:AI40)</f>
        <v>2422059970</v>
      </c>
      <c r="AJ41" s="66">
        <f>SUM(AJ32:AJ40)</f>
        <v>2882069236</v>
      </c>
      <c r="AK41" s="66">
        <f>SUM(AK32:AK40)</f>
        <v>1737785083</v>
      </c>
      <c r="AL41" s="66"/>
    </row>
    <row r="42" spans="1:38" s="13" customFormat="1" ht="12.75">
      <c r="A42" s="29" t="s">
        <v>97</v>
      </c>
      <c r="B42" s="63" t="s">
        <v>156</v>
      </c>
      <c r="C42" s="39" t="s">
        <v>157</v>
      </c>
      <c r="D42" s="80">
        <v>160427336</v>
      </c>
      <c r="E42" s="81">
        <v>40671667</v>
      </c>
      <c r="F42" s="82">
        <f aca="true" t="shared" si="17" ref="F42:F61">$D42+$E42</f>
        <v>201099003</v>
      </c>
      <c r="G42" s="80">
        <v>187496652</v>
      </c>
      <c r="H42" s="81">
        <v>40671667</v>
      </c>
      <c r="I42" s="83">
        <f aca="true" t="shared" si="18" ref="I42:I61">$G42+$H42</f>
        <v>228168319</v>
      </c>
      <c r="J42" s="80">
        <v>32973634</v>
      </c>
      <c r="K42" s="81">
        <v>1366478</v>
      </c>
      <c r="L42" s="81">
        <f aca="true" t="shared" si="19" ref="L42:L61">$J42+$K42</f>
        <v>34340112</v>
      </c>
      <c r="M42" s="40">
        <f aca="true" t="shared" si="20" ref="M42:M61">IF($F42=0,0,$L42/$F42)</f>
        <v>0.1707622190449149</v>
      </c>
      <c r="N42" s="108">
        <v>32799720</v>
      </c>
      <c r="O42" s="109">
        <v>3542083</v>
      </c>
      <c r="P42" s="110">
        <f aca="true" t="shared" si="21" ref="P42:P61">$N42+$O42</f>
        <v>36341803</v>
      </c>
      <c r="Q42" s="40">
        <f aca="true" t="shared" si="22" ref="Q42:Q61">IF($F42=0,0,$P42/$F42)</f>
        <v>0.18071597799020417</v>
      </c>
      <c r="R42" s="108">
        <v>30358638</v>
      </c>
      <c r="S42" s="110">
        <v>7880056</v>
      </c>
      <c r="T42" s="110">
        <f aca="true" t="shared" si="23" ref="T42:T61">$R42+$S42</f>
        <v>38238694</v>
      </c>
      <c r="U42" s="40">
        <f aca="true" t="shared" si="24" ref="U42:U61">IF($I42=0,0,$T42/$I42)</f>
        <v>0.16758984843991423</v>
      </c>
      <c r="V42" s="108">
        <v>0</v>
      </c>
      <c r="W42" s="110">
        <v>0</v>
      </c>
      <c r="X42" s="110">
        <f aca="true" t="shared" si="25" ref="X42:X61">$V42+$W42</f>
        <v>0</v>
      </c>
      <c r="Y42" s="40">
        <f aca="true" t="shared" si="26" ref="Y42:Y61">IF($I42=0,0,$X42/$I42)</f>
        <v>0</v>
      </c>
      <c r="Z42" s="80">
        <f aca="true" t="shared" si="27" ref="Z42:Z61">$J42+$N42+$R42</f>
        <v>96131992</v>
      </c>
      <c r="AA42" s="81">
        <f aca="true" t="shared" si="28" ref="AA42:AA61">$K42+$O42+$S42</f>
        <v>12788617</v>
      </c>
      <c r="AB42" s="81">
        <f aca="true" t="shared" si="29" ref="AB42:AB61">$Z42+$AA42</f>
        <v>108920609</v>
      </c>
      <c r="AC42" s="40">
        <f aca="true" t="shared" si="30" ref="AC42:AC61">IF($I42=0,0,$AB42/$I42)</f>
        <v>0.4773695554114154</v>
      </c>
      <c r="AD42" s="80">
        <v>28116570</v>
      </c>
      <c r="AE42" s="81">
        <v>4777339</v>
      </c>
      <c r="AF42" s="81">
        <f aca="true" t="shared" si="31" ref="AF42:AF61">$AD42+$AE42</f>
        <v>32893909</v>
      </c>
      <c r="AG42" s="40">
        <f aca="true" t="shared" si="32" ref="AG42:AG61">IF($AJ42=0,0,$AK42/$AJ42)</f>
        <v>0.5542996018748743</v>
      </c>
      <c r="AH42" s="40">
        <f aca="true" t="shared" si="33" ref="AH42:AH61">IF($AF42=0,0,(($T42/$AF42)-1))</f>
        <v>0.16248555317642555</v>
      </c>
      <c r="AI42" s="12">
        <v>206053184</v>
      </c>
      <c r="AJ42" s="12">
        <v>197814443</v>
      </c>
      <c r="AK42" s="12">
        <v>109648467</v>
      </c>
      <c r="AL42" s="12"/>
    </row>
    <row r="43" spans="1:38" s="13" customFormat="1" ht="12.75">
      <c r="A43" s="29" t="s">
        <v>97</v>
      </c>
      <c r="B43" s="63" t="s">
        <v>158</v>
      </c>
      <c r="C43" s="39" t="s">
        <v>159</v>
      </c>
      <c r="D43" s="80">
        <v>157464611</v>
      </c>
      <c r="E43" s="81">
        <v>56480350</v>
      </c>
      <c r="F43" s="82">
        <f t="shared" si="17"/>
        <v>213944961</v>
      </c>
      <c r="G43" s="80">
        <v>156024247</v>
      </c>
      <c r="H43" s="81">
        <v>70489550</v>
      </c>
      <c r="I43" s="83">
        <f t="shared" si="18"/>
        <v>226513797</v>
      </c>
      <c r="J43" s="80">
        <v>29355060</v>
      </c>
      <c r="K43" s="81">
        <v>7666255</v>
      </c>
      <c r="L43" s="81">
        <f t="shared" si="19"/>
        <v>37021315</v>
      </c>
      <c r="M43" s="40">
        <f t="shared" si="20"/>
        <v>0.17304130383327887</v>
      </c>
      <c r="N43" s="108">
        <v>35068921</v>
      </c>
      <c r="O43" s="109">
        <v>12251515</v>
      </c>
      <c r="P43" s="110">
        <f t="shared" si="21"/>
        <v>47320436</v>
      </c>
      <c r="Q43" s="40">
        <f t="shared" si="22"/>
        <v>0.22118041845351058</v>
      </c>
      <c r="R43" s="108">
        <v>25681854</v>
      </c>
      <c r="S43" s="110">
        <v>12751566</v>
      </c>
      <c r="T43" s="110">
        <f t="shared" si="23"/>
        <v>38433420</v>
      </c>
      <c r="U43" s="40">
        <f t="shared" si="24"/>
        <v>0.16967363802567842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90105835</v>
      </c>
      <c r="AA43" s="81">
        <f t="shared" si="28"/>
        <v>32669336</v>
      </c>
      <c r="AB43" s="81">
        <f t="shared" si="29"/>
        <v>122775171</v>
      </c>
      <c r="AC43" s="40">
        <f t="shared" si="30"/>
        <v>0.5420207184995447</v>
      </c>
      <c r="AD43" s="80">
        <v>26864258</v>
      </c>
      <c r="AE43" s="81">
        <v>8547313</v>
      </c>
      <c r="AF43" s="81">
        <f t="shared" si="31"/>
        <v>35411571</v>
      </c>
      <c r="AG43" s="40">
        <f t="shared" si="32"/>
        <v>0.4697973515661431</v>
      </c>
      <c r="AH43" s="40">
        <f t="shared" si="33"/>
        <v>0.0853350731036473</v>
      </c>
      <c r="AI43" s="12">
        <v>189361083</v>
      </c>
      <c r="AJ43" s="12">
        <v>215115208</v>
      </c>
      <c r="AK43" s="12">
        <v>101060555</v>
      </c>
      <c r="AL43" s="12"/>
    </row>
    <row r="44" spans="1:38" s="13" customFormat="1" ht="12.75">
      <c r="A44" s="29" t="s">
        <v>97</v>
      </c>
      <c r="B44" s="63" t="s">
        <v>160</v>
      </c>
      <c r="C44" s="39" t="s">
        <v>161</v>
      </c>
      <c r="D44" s="80">
        <v>120533363</v>
      </c>
      <c r="E44" s="81">
        <v>17950700</v>
      </c>
      <c r="F44" s="82">
        <f t="shared" si="17"/>
        <v>138484063</v>
      </c>
      <c r="G44" s="80">
        <v>121476810</v>
      </c>
      <c r="H44" s="81">
        <v>19289700</v>
      </c>
      <c r="I44" s="83">
        <f t="shared" si="18"/>
        <v>140766510</v>
      </c>
      <c r="J44" s="80">
        <v>23723863</v>
      </c>
      <c r="K44" s="81">
        <v>2184843</v>
      </c>
      <c r="L44" s="81">
        <f t="shared" si="19"/>
        <v>25908706</v>
      </c>
      <c r="M44" s="40">
        <f t="shared" si="20"/>
        <v>0.1870879972665158</v>
      </c>
      <c r="N44" s="108">
        <v>27487372</v>
      </c>
      <c r="O44" s="109">
        <v>1992109</v>
      </c>
      <c r="P44" s="110">
        <f t="shared" si="21"/>
        <v>29479481</v>
      </c>
      <c r="Q44" s="40">
        <f t="shared" si="22"/>
        <v>0.2128727332328486</v>
      </c>
      <c r="R44" s="108">
        <v>26520741</v>
      </c>
      <c r="S44" s="110">
        <v>2112296</v>
      </c>
      <c r="T44" s="110">
        <f t="shared" si="23"/>
        <v>28633037</v>
      </c>
      <c r="U44" s="40">
        <f t="shared" si="24"/>
        <v>0.203408019421665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77731976</v>
      </c>
      <c r="AA44" s="81">
        <f t="shared" si="28"/>
        <v>6289248</v>
      </c>
      <c r="AB44" s="81">
        <f t="shared" si="29"/>
        <v>84021224</v>
      </c>
      <c r="AC44" s="40">
        <f t="shared" si="30"/>
        <v>0.5968836195484281</v>
      </c>
      <c r="AD44" s="80">
        <v>29121080</v>
      </c>
      <c r="AE44" s="81">
        <v>6291740</v>
      </c>
      <c r="AF44" s="81">
        <f t="shared" si="31"/>
        <v>35412820</v>
      </c>
      <c r="AG44" s="40">
        <f t="shared" si="32"/>
        <v>0.6422503668862537</v>
      </c>
      <c r="AH44" s="40">
        <f t="shared" si="33"/>
        <v>-0.19144996077691634</v>
      </c>
      <c r="AI44" s="12">
        <v>148809134</v>
      </c>
      <c r="AJ44" s="12">
        <v>151833162</v>
      </c>
      <c r="AK44" s="12">
        <v>97514904</v>
      </c>
      <c r="AL44" s="12"/>
    </row>
    <row r="45" spans="1:38" s="13" customFormat="1" ht="12.75">
      <c r="A45" s="29" t="s">
        <v>97</v>
      </c>
      <c r="B45" s="63" t="s">
        <v>162</v>
      </c>
      <c r="C45" s="39" t="s">
        <v>163</v>
      </c>
      <c r="D45" s="80">
        <v>154550546</v>
      </c>
      <c r="E45" s="81">
        <v>18300000</v>
      </c>
      <c r="F45" s="82">
        <f t="shared" si="17"/>
        <v>172850546</v>
      </c>
      <c r="G45" s="80">
        <v>147079757</v>
      </c>
      <c r="H45" s="81">
        <v>19383000</v>
      </c>
      <c r="I45" s="83">
        <f t="shared" si="18"/>
        <v>166462757</v>
      </c>
      <c r="J45" s="80">
        <v>36777224</v>
      </c>
      <c r="K45" s="81">
        <v>4408701</v>
      </c>
      <c r="L45" s="81">
        <f t="shared" si="19"/>
        <v>41185925</v>
      </c>
      <c r="M45" s="40">
        <f t="shared" si="20"/>
        <v>0.23827477525005908</v>
      </c>
      <c r="N45" s="108">
        <v>20672446</v>
      </c>
      <c r="O45" s="109">
        <v>2716441</v>
      </c>
      <c r="P45" s="110">
        <f t="shared" si="21"/>
        <v>23388887</v>
      </c>
      <c r="Q45" s="40">
        <f t="shared" si="22"/>
        <v>0.13531277477133338</v>
      </c>
      <c r="R45" s="108">
        <v>19155980</v>
      </c>
      <c r="S45" s="110">
        <v>1320290</v>
      </c>
      <c r="T45" s="110">
        <f t="shared" si="23"/>
        <v>20476270</v>
      </c>
      <c r="U45" s="40">
        <f t="shared" si="24"/>
        <v>0.12300811526268306</v>
      </c>
      <c r="V45" s="108">
        <v>0</v>
      </c>
      <c r="W45" s="110">
        <v>0</v>
      </c>
      <c r="X45" s="110">
        <f t="shared" si="25"/>
        <v>0</v>
      </c>
      <c r="Y45" s="40">
        <f t="shared" si="26"/>
        <v>0</v>
      </c>
      <c r="Z45" s="80">
        <f t="shared" si="27"/>
        <v>76605650</v>
      </c>
      <c r="AA45" s="81">
        <f t="shared" si="28"/>
        <v>8445432</v>
      </c>
      <c r="AB45" s="81">
        <f t="shared" si="29"/>
        <v>85051082</v>
      </c>
      <c r="AC45" s="40">
        <f t="shared" si="30"/>
        <v>0.510931595347781</v>
      </c>
      <c r="AD45" s="80">
        <v>12782612</v>
      </c>
      <c r="AE45" s="81">
        <v>4813216</v>
      </c>
      <c r="AF45" s="81">
        <f t="shared" si="31"/>
        <v>17595828</v>
      </c>
      <c r="AG45" s="40">
        <f t="shared" si="32"/>
        <v>0.2972595834640155</v>
      </c>
      <c r="AH45" s="40">
        <f t="shared" si="33"/>
        <v>0.1637002816804074</v>
      </c>
      <c r="AI45" s="12">
        <v>147437341</v>
      </c>
      <c r="AJ45" s="12">
        <v>169192345</v>
      </c>
      <c r="AK45" s="12">
        <v>50294046</v>
      </c>
      <c r="AL45" s="12"/>
    </row>
    <row r="46" spans="1:38" s="13" customFormat="1" ht="12.75">
      <c r="A46" s="29" t="s">
        <v>116</v>
      </c>
      <c r="B46" s="63" t="s">
        <v>164</v>
      </c>
      <c r="C46" s="39" t="s">
        <v>165</v>
      </c>
      <c r="D46" s="80">
        <v>425489186</v>
      </c>
      <c r="E46" s="81">
        <v>106518614</v>
      </c>
      <c r="F46" s="82">
        <f t="shared" si="17"/>
        <v>532007800</v>
      </c>
      <c r="G46" s="80">
        <v>520613200</v>
      </c>
      <c r="H46" s="81">
        <v>106518614</v>
      </c>
      <c r="I46" s="83">
        <f t="shared" si="18"/>
        <v>627131814</v>
      </c>
      <c r="J46" s="80">
        <v>100486225</v>
      </c>
      <c r="K46" s="81">
        <v>15687784</v>
      </c>
      <c r="L46" s="81">
        <f t="shared" si="19"/>
        <v>116174009</v>
      </c>
      <c r="M46" s="40">
        <f t="shared" si="20"/>
        <v>0.21836899571773197</v>
      </c>
      <c r="N46" s="108">
        <v>119837003</v>
      </c>
      <c r="O46" s="109">
        <v>26908151</v>
      </c>
      <c r="P46" s="110">
        <f t="shared" si="21"/>
        <v>146745154</v>
      </c>
      <c r="Q46" s="40">
        <f t="shared" si="22"/>
        <v>0.2758327114752829</v>
      </c>
      <c r="R46" s="108">
        <v>104161307</v>
      </c>
      <c r="S46" s="110">
        <v>49807237</v>
      </c>
      <c r="T46" s="110">
        <f t="shared" si="23"/>
        <v>153968544</v>
      </c>
      <c r="U46" s="40">
        <f t="shared" si="24"/>
        <v>0.2455122520701844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324484535</v>
      </c>
      <c r="AA46" s="81">
        <f t="shared" si="28"/>
        <v>92403172</v>
      </c>
      <c r="AB46" s="81">
        <f t="shared" si="29"/>
        <v>416887707</v>
      </c>
      <c r="AC46" s="40">
        <f t="shared" si="30"/>
        <v>0.6647529238566104</v>
      </c>
      <c r="AD46" s="80">
        <v>120689517</v>
      </c>
      <c r="AE46" s="81">
        <v>42718876</v>
      </c>
      <c r="AF46" s="81">
        <f t="shared" si="31"/>
        <v>163408393</v>
      </c>
      <c r="AG46" s="40">
        <f t="shared" si="32"/>
        <v>0.7344718940493519</v>
      </c>
      <c r="AH46" s="40">
        <f t="shared" si="33"/>
        <v>-0.057768446446933686</v>
      </c>
      <c r="AI46" s="12">
        <v>498917237</v>
      </c>
      <c r="AJ46" s="12">
        <v>545593038</v>
      </c>
      <c r="AK46" s="12">
        <v>400722752</v>
      </c>
      <c r="AL46" s="12"/>
    </row>
    <row r="47" spans="1:38" s="59" customFormat="1" ht="12.75">
      <c r="A47" s="64"/>
      <c r="B47" s="65" t="s">
        <v>166</v>
      </c>
      <c r="C47" s="32"/>
      <c r="D47" s="84">
        <f>SUM(D42:D46)</f>
        <v>1018465042</v>
      </c>
      <c r="E47" s="85">
        <f>SUM(E42:E46)</f>
        <v>239921331</v>
      </c>
      <c r="F47" s="86">
        <f t="shared" si="17"/>
        <v>1258386373</v>
      </c>
      <c r="G47" s="84">
        <f>SUM(G42:G46)</f>
        <v>1132690666</v>
      </c>
      <c r="H47" s="85">
        <f>SUM(H42:H46)</f>
        <v>256352531</v>
      </c>
      <c r="I47" s="86">
        <f t="shared" si="18"/>
        <v>1389043197</v>
      </c>
      <c r="J47" s="84">
        <f>SUM(J42:J46)</f>
        <v>223316006</v>
      </c>
      <c r="K47" s="85">
        <f>SUM(K42:K46)</f>
        <v>31314061</v>
      </c>
      <c r="L47" s="85">
        <f t="shared" si="19"/>
        <v>254630067</v>
      </c>
      <c r="M47" s="44">
        <f t="shared" si="20"/>
        <v>0.20234649108044656</v>
      </c>
      <c r="N47" s="114">
        <f>SUM(N42:N46)</f>
        <v>235865462</v>
      </c>
      <c r="O47" s="115">
        <f>SUM(O42:O46)</f>
        <v>47410299</v>
      </c>
      <c r="P47" s="116">
        <f t="shared" si="21"/>
        <v>283275761</v>
      </c>
      <c r="Q47" s="44">
        <f t="shared" si="22"/>
        <v>0.22511032150218618</v>
      </c>
      <c r="R47" s="114">
        <f>SUM(R42:R46)</f>
        <v>205878520</v>
      </c>
      <c r="S47" s="116">
        <f>SUM(S42:S46)</f>
        <v>73871445</v>
      </c>
      <c r="T47" s="116">
        <f t="shared" si="23"/>
        <v>279749965</v>
      </c>
      <c r="U47" s="44">
        <f t="shared" si="24"/>
        <v>0.20139759915616218</v>
      </c>
      <c r="V47" s="114">
        <f>SUM(V42:V46)</f>
        <v>0</v>
      </c>
      <c r="W47" s="116">
        <f>SUM(W42:W46)</f>
        <v>0</v>
      </c>
      <c r="X47" s="116">
        <f t="shared" si="25"/>
        <v>0</v>
      </c>
      <c r="Y47" s="44">
        <f t="shared" si="26"/>
        <v>0</v>
      </c>
      <c r="Z47" s="84">
        <f t="shared" si="27"/>
        <v>665059988</v>
      </c>
      <c r="AA47" s="85">
        <f t="shared" si="28"/>
        <v>152595805</v>
      </c>
      <c r="AB47" s="85">
        <f t="shared" si="29"/>
        <v>817655793</v>
      </c>
      <c r="AC47" s="44">
        <f t="shared" si="30"/>
        <v>0.5886467712206074</v>
      </c>
      <c r="AD47" s="84">
        <f>SUM(AD42:AD46)</f>
        <v>217574037</v>
      </c>
      <c r="AE47" s="85">
        <f>SUM(AE42:AE46)</f>
        <v>67148484</v>
      </c>
      <c r="AF47" s="85">
        <f t="shared" si="31"/>
        <v>284722521</v>
      </c>
      <c r="AG47" s="44">
        <f t="shared" si="32"/>
        <v>0.5933662572253746</v>
      </c>
      <c r="AH47" s="44">
        <f t="shared" si="33"/>
        <v>-0.017464568600107366</v>
      </c>
      <c r="AI47" s="66">
        <f>SUM(AI42:AI46)</f>
        <v>1190577979</v>
      </c>
      <c r="AJ47" s="66">
        <f>SUM(AJ42:AJ46)</f>
        <v>1279548196</v>
      </c>
      <c r="AK47" s="66">
        <f>SUM(AK42:AK46)</f>
        <v>759240724</v>
      </c>
      <c r="AL47" s="66"/>
    </row>
    <row r="48" spans="1:38" s="13" customFormat="1" ht="12.75">
      <c r="A48" s="29" t="s">
        <v>97</v>
      </c>
      <c r="B48" s="63" t="s">
        <v>167</v>
      </c>
      <c r="C48" s="39" t="s">
        <v>168</v>
      </c>
      <c r="D48" s="80">
        <v>132821269</v>
      </c>
      <c r="E48" s="81">
        <v>8677998</v>
      </c>
      <c r="F48" s="82">
        <f t="shared" si="17"/>
        <v>141499267</v>
      </c>
      <c r="G48" s="80">
        <v>107478823</v>
      </c>
      <c r="H48" s="81">
        <v>3482000</v>
      </c>
      <c r="I48" s="83">
        <f t="shared" si="18"/>
        <v>110960823</v>
      </c>
      <c r="J48" s="80">
        <v>35550703</v>
      </c>
      <c r="K48" s="81">
        <v>12121266</v>
      </c>
      <c r="L48" s="81">
        <f t="shared" si="19"/>
        <v>47671969</v>
      </c>
      <c r="M48" s="40">
        <f t="shared" si="20"/>
        <v>0.3369061198034333</v>
      </c>
      <c r="N48" s="108">
        <v>31553069</v>
      </c>
      <c r="O48" s="109">
        <v>9254788</v>
      </c>
      <c r="P48" s="110">
        <f t="shared" si="21"/>
        <v>40807857</v>
      </c>
      <c r="Q48" s="40">
        <f t="shared" si="22"/>
        <v>0.28839624307029094</v>
      </c>
      <c r="R48" s="108">
        <v>39974306</v>
      </c>
      <c r="S48" s="110">
        <v>21566846</v>
      </c>
      <c r="T48" s="110">
        <f t="shared" si="23"/>
        <v>61541152</v>
      </c>
      <c r="U48" s="40">
        <f t="shared" si="24"/>
        <v>0.5546205438652884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107078078</v>
      </c>
      <c r="AA48" s="81">
        <f t="shared" si="28"/>
        <v>42942900</v>
      </c>
      <c r="AB48" s="81">
        <f t="shared" si="29"/>
        <v>150020978</v>
      </c>
      <c r="AC48" s="40">
        <f t="shared" si="30"/>
        <v>1.3520175314489151</v>
      </c>
      <c r="AD48" s="80">
        <v>75515700</v>
      </c>
      <c r="AE48" s="81">
        <v>7099703</v>
      </c>
      <c r="AF48" s="81">
        <f t="shared" si="31"/>
        <v>82615403</v>
      </c>
      <c r="AG48" s="40">
        <f t="shared" si="32"/>
        <v>0.8488054178572242</v>
      </c>
      <c r="AH48" s="40">
        <f t="shared" si="33"/>
        <v>-0.2550886424895852</v>
      </c>
      <c r="AI48" s="12">
        <v>209176867</v>
      </c>
      <c r="AJ48" s="12">
        <v>209176867</v>
      </c>
      <c r="AK48" s="12">
        <v>177550458</v>
      </c>
      <c r="AL48" s="12"/>
    </row>
    <row r="49" spans="1:38" s="13" customFormat="1" ht="12.75">
      <c r="A49" s="29" t="s">
        <v>97</v>
      </c>
      <c r="B49" s="63" t="s">
        <v>169</v>
      </c>
      <c r="C49" s="39" t="s">
        <v>170</v>
      </c>
      <c r="D49" s="80">
        <v>160060838</v>
      </c>
      <c r="E49" s="81">
        <v>0</v>
      </c>
      <c r="F49" s="82">
        <f t="shared" si="17"/>
        <v>160060838</v>
      </c>
      <c r="G49" s="80">
        <v>160060838</v>
      </c>
      <c r="H49" s="81">
        <v>0</v>
      </c>
      <c r="I49" s="83">
        <f t="shared" si="18"/>
        <v>160060838</v>
      </c>
      <c r="J49" s="80">
        <v>14639047</v>
      </c>
      <c r="K49" s="81">
        <v>2286353</v>
      </c>
      <c r="L49" s="81">
        <f t="shared" si="19"/>
        <v>16925400</v>
      </c>
      <c r="M49" s="40">
        <f t="shared" si="20"/>
        <v>0.10574354233981956</v>
      </c>
      <c r="N49" s="108">
        <v>26369756</v>
      </c>
      <c r="O49" s="109">
        <v>1477792</v>
      </c>
      <c r="P49" s="110">
        <f t="shared" si="21"/>
        <v>27847548</v>
      </c>
      <c r="Q49" s="40">
        <f t="shared" si="22"/>
        <v>0.17398102089156875</v>
      </c>
      <c r="R49" s="108">
        <v>22195716</v>
      </c>
      <c r="S49" s="110">
        <v>3073169</v>
      </c>
      <c r="T49" s="110">
        <f t="shared" si="23"/>
        <v>25268885</v>
      </c>
      <c r="U49" s="40">
        <f t="shared" si="24"/>
        <v>0.15787050296462898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63204519</v>
      </c>
      <c r="AA49" s="81">
        <f t="shared" si="28"/>
        <v>6837314</v>
      </c>
      <c r="AB49" s="81">
        <f t="shared" si="29"/>
        <v>70041833</v>
      </c>
      <c r="AC49" s="40">
        <f t="shared" si="30"/>
        <v>0.4375950661960173</v>
      </c>
      <c r="AD49" s="80">
        <v>15913059</v>
      </c>
      <c r="AE49" s="81">
        <v>0</v>
      </c>
      <c r="AF49" s="81">
        <f t="shared" si="31"/>
        <v>15913059</v>
      </c>
      <c r="AG49" s="40">
        <f t="shared" si="32"/>
        <v>0.5931268303590242</v>
      </c>
      <c r="AH49" s="40">
        <f t="shared" si="33"/>
        <v>0.5879338472885698</v>
      </c>
      <c r="AI49" s="12">
        <v>102282783</v>
      </c>
      <c r="AJ49" s="12">
        <v>135017910</v>
      </c>
      <c r="AK49" s="12">
        <v>80082745</v>
      </c>
      <c r="AL49" s="12"/>
    </row>
    <row r="50" spans="1:38" s="13" customFormat="1" ht="12.75">
      <c r="A50" s="29" t="s">
        <v>97</v>
      </c>
      <c r="B50" s="63" t="s">
        <v>171</v>
      </c>
      <c r="C50" s="39" t="s">
        <v>172</v>
      </c>
      <c r="D50" s="80">
        <v>208429546</v>
      </c>
      <c r="E50" s="81">
        <v>78897829</v>
      </c>
      <c r="F50" s="82">
        <f t="shared" si="17"/>
        <v>287327375</v>
      </c>
      <c r="G50" s="80">
        <v>220004456</v>
      </c>
      <c r="H50" s="81">
        <v>78225000</v>
      </c>
      <c r="I50" s="83">
        <f t="shared" si="18"/>
        <v>298229456</v>
      </c>
      <c r="J50" s="80">
        <v>33534185</v>
      </c>
      <c r="K50" s="81">
        <v>12894378</v>
      </c>
      <c r="L50" s="81">
        <f t="shared" si="19"/>
        <v>46428563</v>
      </c>
      <c r="M50" s="40">
        <f t="shared" si="20"/>
        <v>0.16158767677461988</v>
      </c>
      <c r="N50" s="108">
        <v>35181209</v>
      </c>
      <c r="O50" s="109">
        <v>7490812</v>
      </c>
      <c r="P50" s="110">
        <f t="shared" si="21"/>
        <v>42672021</v>
      </c>
      <c r="Q50" s="40">
        <f t="shared" si="22"/>
        <v>0.14851359359685098</v>
      </c>
      <c r="R50" s="108">
        <v>42364081</v>
      </c>
      <c r="S50" s="110">
        <v>7298699</v>
      </c>
      <c r="T50" s="110">
        <f t="shared" si="23"/>
        <v>49662780</v>
      </c>
      <c r="U50" s="40">
        <f t="shared" si="24"/>
        <v>0.1665254018368997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111079475</v>
      </c>
      <c r="AA50" s="81">
        <f t="shared" si="28"/>
        <v>27683889</v>
      </c>
      <c r="AB50" s="81">
        <f t="shared" si="29"/>
        <v>138763364</v>
      </c>
      <c r="AC50" s="40">
        <f t="shared" si="30"/>
        <v>0.4652906049629115</v>
      </c>
      <c r="AD50" s="80">
        <v>35990540</v>
      </c>
      <c r="AE50" s="81">
        <v>14783341</v>
      </c>
      <c r="AF50" s="81">
        <f t="shared" si="31"/>
        <v>50773881</v>
      </c>
      <c r="AG50" s="40">
        <f t="shared" si="32"/>
        <v>0.530257126818453</v>
      </c>
      <c r="AH50" s="40">
        <f t="shared" si="33"/>
        <v>-0.02188331831478474</v>
      </c>
      <c r="AI50" s="12">
        <v>188781000</v>
      </c>
      <c r="AJ50" s="12">
        <v>248219421</v>
      </c>
      <c r="AK50" s="12">
        <v>131620117</v>
      </c>
      <c r="AL50" s="12"/>
    </row>
    <row r="51" spans="1:38" s="13" customFormat="1" ht="12.75">
      <c r="A51" s="29" t="s">
        <v>97</v>
      </c>
      <c r="B51" s="63" t="s">
        <v>173</v>
      </c>
      <c r="C51" s="39" t="s">
        <v>174</v>
      </c>
      <c r="D51" s="80">
        <v>181750228</v>
      </c>
      <c r="E51" s="81">
        <v>68046266</v>
      </c>
      <c r="F51" s="82">
        <f t="shared" si="17"/>
        <v>249796494</v>
      </c>
      <c r="G51" s="80">
        <v>176874021</v>
      </c>
      <c r="H51" s="81">
        <v>71753155</v>
      </c>
      <c r="I51" s="83">
        <f t="shared" si="18"/>
        <v>248627176</v>
      </c>
      <c r="J51" s="80">
        <v>30923399</v>
      </c>
      <c r="K51" s="81">
        <v>4768364</v>
      </c>
      <c r="L51" s="81">
        <f t="shared" si="19"/>
        <v>35691763</v>
      </c>
      <c r="M51" s="40">
        <f t="shared" si="20"/>
        <v>0.14288336248626451</v>
      </c>
      <c r="N51" s="108">
        <v>36323834</v>
      </c>
      <c r="O51" s="109">
        <v>7258150</v>
      </c>
      <c r="P51" s="110">
        <f t="shared" si="21"/>
        <v>43581984</v>
      </c>
      <c r="Q51" s="40">
        <f t="shared" si="22"/>
        <v>0.17446995873368823</v>
      </c>
      <c r="R51" s="108">
        <v>41759006</v>
      </c>
      <c r="S51" s="110">
        <v>21892410</v>
      </c>
      <c r="T51" s="110">
        <f t="shared" si="23"/>
        <v>63651416</v>
      </c>
      <c r="U51" s="40">
        <f t="shared" si="24"/>
        <v>0.25601149891997327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109006239</v>
      </c>
      <c r="AA51" s="81">
        <f t="shared" si="28"/>
        <v>33918924</v>
      </c>
      <c r="AB51" s="81">
        <f t="shared" si="29"/>
        <v>142925163</v>
      </c>
      <c r="AC51" s="40">
        <f t="shared" si="30"/>
        <v>0.5748573639431918</v>
      </c>
      <c r="AD51" s="80">
        <v>29988241</v>
      </c>
      <c r="AE51" s="81">
        <v>3785204</v>
      </c>
      <c r="AF51" s="81">
        <f t="shared" si="31"/>
        <v>33773445</v>
      </c>
      <c r="AG51" s="40">
        <f t="shared" si="32"/>
        <v>0.6114470352512591</v>
      </c>
      <c r="AH51" s="40">
        <f t="shared" si="33"/>
        <v>0.8846586719240517</v>
      </c>
      <c r="AI51" s="12">
        <v>170953610</v>
      </c>
      <c r="AJ51" s="12">
        <v>170953610</v>
      </c>
      <c r="AK51" s="12">
        <v>104529078</v>
      </c>
      <c r="AL51" s="12"/>
    </row>
    <row r="52" spans="1:38" s="13" customFormat="1" ht="12.75">
      <c r="A52" s="29" t="s">
        <v>97</v>
      </c>
      <c r="B52" s="63" t="s">
        <v>175</v>
      </c>
      <c r="C52" s="39" t="s">
        <v>176</v>
      </c>
      <c r="D52" s="80">
        <v>922706572</v>
      </c>
      <c r="E52" s="81">
        <v>232957956</v>
      </c>
      <c r="F52" s="82">
        <f t="shared" si="17"/>
        <v>1155664528</v>
      </c>
      <c r="G52" s="80">
        <v>11480641</v>
      </c>
      <c r="H52" s="81">
        <v>29076847</v>
      </c>
      <c r="I52" s="83">
        <f t="shared" si="18"/>
        <v>40557488</v>
      </c>
      <c r="J52" s="80">
        <v>144080121</v>
      </c>
      <c r="K52" s="81">
        <v>20244799</v>
      </c>
      <c r="L52" s="81">
        <f t="shared" si="19"/>
        <v>164324920</v>
      </c>
      <c r="M52" s="40">
        <f t="shared" si="20"/>
        <v>0.14219084865776896</v>
      </c>
      <c r="N52" s="108">
        <v>161128852</v>
      </c>
      <c r="O52" s="109">
        <v>64325869</v>
      </c>
      <c r="P52" s="110">
        <f t="shared" si="21"/>
        <v>225454721</v>
      </c>
      <c r="Q52" s="40">
        <f t="shared" si="22"/>
        <v>0.19508664974789292</v>
      </c>
      <c r="R52" s="108">
        <v>217984301</v>
      </c>
      <c r="S52" s="110">
        <v>36691089</v>
      </c>
      <c r="T52" s="110">
        <f t="shared" si="23"/>
        <v>254675390</v>
      </c>
      <c r="U52" s="40">
        <f t="shared" si="24"/>
        <v>6.27936794310338</v>
      </c>
      <c r="V52" s="108">
        <v>0</v>
      </c>
      <c r="W52" s="110">
        <v>0</v>
      </c>
      <c r="X52" s="110">
        <f t="shared" si="25"/>
        <v>0</v>
      </c>
      <c r="Y52" s="40">
        <f t="shared" si="26"/>
        <v>0</v>
      </c>
      <c r="Z52" s="80">
        <f t="shared" si="27"/>
        <v>523193274</v>
      </c>
      <c r="AA52" s="81">
        <f t="shared" si="28"/>
        <v>121261757</v>
      </c>
      <c r="AB52" s="81">
        <f t="shared" si="29"/>
        <v>644455031</v>
      </c>
      <c r="AC52" s="40">
        <f t="shared" si="30"/>
        <v>15.889914853700999</v>
      </c>
      <c r="AD52" s="80">
        <v>129090644</v>
      </c>
      <c r="AE52" s="81">
        <v>32620935</v>
      </c>
      <c r="AF52" s="81">
        <f t="shared" si="31"/>
        <v>161711579</v>
      </c>
      <c r="AG52" s="40">
        <f t="shared" si="32"/>
        <v>0.43589528968973923</v>
      </c>
      <c r="AH52" s="40">
        <f t="shared" si="33"/>
        <v>0.5748741776864352</v>
      </c>
      <c r="AI52" s="12">
        <v>730814709</v>
      </c>
      <c r="AJ52" s="12">
        <v>1138585529</v>
      </c>
      <c r="AK52" s="12">
        <v>496304069</v>
      </c>
      <c r="AL52" s="12"/>
    </row>
    <row r="53" spans="1:38" s="13" customFormat="1" ht="12.75">
      <c r="A53" s="29" t="s">
        <v>116</v>
      </c>
      <c r="B53" s="63" t="s">
        <v>177</v>
      </c>
      <c r="C53" s="39" t="s">
        <v>178</v>
      </c>
      <c r="D53" s="80">
        <v>840466998</v>
      </c>
      <c r="E53" s="81">
        <v>815563723</v>
      </c>
      <c r="F53" s="82">
        <f t="shared" si="17"/>
        <v>1656030721</v>
      </c>
      <c r="G53" s="80">
        <v>893107114</v>
      </c>
      <c r="H53" s="81">
        <v>941897575</v>
      </c>
      <c r="I53" s="83">
        <f t="shared" si="18"/>
        <v>1835004689</v>
      </c>
      <c r="J53" s="80">
        <v>128112317</v>
      </c>
      <c r="K53" s="81">
        <v>167668277</v>
      </c>
      <c r="L53" s="81">
        <f t="shared" si="19"/>
        <v>295780594</v>
      </c>
      <c r="M53" s="40">
        <f t="shared" si="20"/>
        <v>0.17860815638818092</v>
      </c>
      <c r="N53" s="108">
        <v>153179074</v>
      </c>
      <c r="O53" s="109">
        <v>240456990</v>
      </c>
      <c r="P53" s="110">
        <f t="shared" si="21"/>
        <v>393636064</v>
      </c>
      <c r="Q53" s="40">
        <f t="shared" si="22"/>
        <v>0.23769852757459806</v>
      </c>
      <c r="R53" s="108">
        <v>142768281</v>
      </c>
      <c r="S53" s="110">
        <v>46824529</v>
      </c>
      <c r="T53" s="110">
        <f t="shared" si="23"/>
        <v>189592810</v>
      </c>
      <c r="U53" s="40">
        <f t="shared" si="24"/>
        <v>0.10332006840991784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424059672</v>
      </c>
      <c r="AA53" s="81">
        <f t="shared" si="28"/>
        <v>454949796</v>
      </c>
      <c r="AB53" s="81">
        <f t="shared" si="29"/>
        <v>879009468</v>
      </c>
      <c r="AC53" s="40">
        <f t="shared" si="30"/>
        <v>0.47902300918861573</v>
      </c>
      <c r="AD53" s="80">
        <v>137110804</v>
      </c>
      <c r="AE53" s="81">
        <v>105533957</v>
      </c>
      <c r="AF53" s="81">
        <f t="shared" si="31"/>
        <v>242644761</v>
      </c>
      <c r="AG53" s="40">
        <f t="shared" si="32"/>
        <v>0.396635803880942</v>
      </c>
      <c r="AH53" s="40">
        <f t="shared" si="33"/>
        <v>-0.21864041400011924</v>
      </c>
      <c r="AI53" s="12">
        <v>1590633791</v>
      </c>
      <c r="AJ53" s="12">
        <v>2056379936</v>
      </c>
      <c r="AK53" s="12">
        <v>815633909</v>
      </c>
      <c r="AL53" s="12"/>
    </row>
    <row r="54" spans="1:38" s="59" customFormat="1" ht="12.75">
      <c r="A54" s="64"/>
      <c r="B54" s="65" t="s">
        <v>179</v>
      </c>
      <c r="C54" s="32"/>
      <c r="D54" s="84">
        <f>SUM(D48:D53)</f>
        <v>2446235451</v>
      </c>
      <c r="E54" s="85">
        <f>SUM(E48:E53)</f>
        <v>1204143772</v>
      </c>
      <c r="F54" s="86">
        <f t="shared" si="17"/>
        <v>3650379223</v>
      </c>
      <c r="G54" s="84">
        <f>SUM(G48:G53)</f>
        <v>1569005893</v>
      </c>
      <c r="H54" s="85">
        <f>SUM(H48:H53)</f>
        <v>1124434577</v>
      </c>
      <c r="I54" s="86">
        <f t="shared" si="18"/>
        <v>2693440470</v>
      </c>
      <c r="J54" s="84">
        <f>SUM(J48:J53)</f>
        <v>386839772</v>
      </c>
      <c r="K54" s="85">
        <f>SUM(K48:K53)</f>
        <v>219983437</v>
      </c>
      <c r="L54" s="85">
        <f t="shared" si="19"/>
        <v>606823209</v>
      </c>
      <c r="M54" s="44">
        <f t="shared" si="20"/>
        <v>0.16623566263378328</v>
      </c>
      <c r="N54" s="114">
        <f>SUM(N48:N53)</f>
        <v>443735794</v>
      </c>
      <c r="O54" s="115">
        <f>SUM(O48:O53)</f>
        <v>330264401</v>
      </c>
      <c r="P54" s="116">
        <f t="shared" si="21"/>
        <v>774000195</v>
      </c>
      <c r="Q54" s="44">
        <f t="shared" si="22"/>
        <v>0.21203281843246455</v>
      </c>
      <c r="R54" s="114">
        <f>SUM(R48:R53)</f>
        <v>507045691</v>
      </c>
      <c r="S54" s="116">
        <f>SUM(S48:S53)</f>
        <v>137346742</v>
      </c>
      <c r="T54" s="116">
        <f t="shared" si="23"/>
        <v>644392433</v>
      </c>
      <c r="U54" s="44">
        <f t="shared" si="24"/>
        <v>0.23924509940997507</v>
      </c>
      <c r="V54" s="114">
        <f>SUM(V48:V53)</f>
        <v>0</v>
      </c>
      <c r="W54" s="116">
        <f>SUM(W48:W53)</f>
        <v>0</v>
      </c>
      <c r="X54" s="116">
        <f t="shared" si="25"/>
        <v>0</v>
      </c>
      <c r="Y54" s="44">
        <f t="shared" si="26"/>
        <v>0</v>
      </c>
      <c r="Z54" s="84">
        <f t="shared" si="27"/>
        <v>1337621257</v>
      </c>
      <c r="AA54" s="85">
        <f t="shared" si="28"/>
        <v>687594580</v>
      </c>
      <c r="AB54" s="85">
        <f t="shared" si="29"/>
        <v>2025215837</v>
      </c>
      <c r="AC54" s="44">
        <f t="shared" si="30"/>
        <v>0.7519066634504085</v>
      </c>
      <c r="AD54" s="84">
        <f>SUM(AD48:AD53)</f>
        <v>423608988</v>
      </c>
      <c r="AE54" s="85">
        <f>SUM(AE48:AE53)</f>
        <v>163823140</v>
      </c>
      <c r="AF54" s="85">
        <f t="shared" si="31"/>
        <v>587432128</v>
      </c>
      <c r="AG54" s="44">
        <f t="shared" si="32"/>
        <v>0.4561819966794898</v>
      </c>
      <c r="AH54" s="44">
        <f t="shared" si="33"/>
        <v>0.09696491268519791</v>
      </c>
      <c r="AI54" s="66">
        <f>SUM(AI48:AI53)</f>
        <v>2992642760</v>
      </c>
      <c r="AJ54" s="66">
        <f>SUM(AJ48:AJ53)</f>
        <v>3958333273</v>
      </c>
      <c r="AK54" s="66">
        <f>SUM(AK48:AK53)</f>
        <v>1805720376</v>
      </c>
      <c r="AL54" s="66"/>
    </row>
    <row r="55" spans="1:38" s="13" customFormat="1" ht="12.75">
      <c r="A55" s="29" t="s">
        <v>97</v>
      </c>
      <c r="B55" s="63" t="s">
        <v>180</v>
      </c>
      <c r="C55" s="39" t="s">
        <v>181</v>
      </c>
      <c r="D55" s="80">
        <v>217538747</v>
      </c>
      <c r="E55" s="81">
        <v>143792500</v>
      </c>
      <c r="F55" s="82">
        <f t="shared" si="17"/>
        <v>361331247</v>
      </c>
      <c r="G55" s="80">
        <v>245451570</v>
      </c>
      <c r="H55" s="81">
        <v>123692263</v>
      </c>
      <c r="I55" s="82">
        <f t="shared" si="18"/>
        <v>369143833</v>
      </c>
      <c r="J55" s="80">
        <v>43083537</v>
      </c>
      <c r="K55" s="94">
        <v>22183061</v>
      </c>
      <c r="L55" s="81">
        <f t="shared" si="19"/>
        <v>65266598</v>
      </c>
      <c r="M55" s="40">
        <f t="shared" si="20"/>
        <v>0.18062815918048736</v>
      </c>
      <c r="N55" s="108">
        <v>52430292</v>
      </c>
      <c r="O55" s="109">
        <v>19897783</v>
      </c>
      <c r="P55" s="110">
        <f t="shared" si="21"/>
        <v>72328075</v>
      </c>
      <c r="Q55" s="40">
        <f t="shared" si="22"/>
        <v>0.20017110504699862</v>
      </c>
      <c r="R55" s="108">
        <v>49032043</v>
      </c>
      <c r="S55" s="110">
        <v>11172621</v>
      </c>
      <c r="T55" s="110">
        <f t="shared" si="23"/>
        <v>60204664</v>
      </c>
      <c r="U55" s="40">
        <f t="shared" si="24"/>
        <v>0.16309269888303946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144545872</v>
      </c>
      <c r="AA55" s="81">
        <f t="shared" si="28"/>
        <v>53253465</v>
      </c>
      <c r="AB55" s="81">
        <f t="shared" si="29"/>
        <v>197799337</v>
      </c>
      <c r="AC55" s="40">
        <f t="shared" si="30"/>
        <v>0.5358327007456738</v>
      </c>
      <c r="AD55" s="80">
        <v>40409240</v>
      </c>
      <c r="AE55" s="81">
        <v>11979260</v>
      </c>
      <c r="AF55" s="81">
        <f t="shared" si="31"/>
        <v>52388500</v>
      </c>
      <c r="AG55" s="40">
        <f t="shared" si="32"/>
        <v>0.4292603360011662</v>
      </c>
      <c r="AH55" s="40">
        <f t="shared" si="33"/>
        <v>0.14919617855063616</v>
      </c>
      <c r="AI55" s="12">
        <v>376590625</v>
      </c>
      <c r="AJ55" s="12">
        <v>368243960</v>
      </c>
      <c r="AK55" s="12">
        <v>158072526</v>
      </c>
      <c r="AL55" s="12"/>
    </row>
    <row r="56" spans="1:38" s="13" customFormat="1" ht="12.75">
      <c r="A56" s="29" t="s">
        <v>97</v>
      </c>
      <c r="B56" s="63" t="s">
        <v>182</v>
      </c>
      <c r="C56" s="39" t="s">
        <v>183</v>
      </c>
      <c r="D56" s="80">
        <v>168377095</v>
      </c>
      <c r="E56" s="81">
        <v>143531000</v>
      </c>
      <c r="F56" s="82">
        <f t="shared" si="17"/>
        <v>311908095</v>
      </c>
      <c r="G56" s="80">
        <v>258333023</v>
      </c>
      <c r="H56" s="81">
        <v>90789110</v>
      </c>
      <c r="I56" s="83">
        <f t="shared" si="18"/>
        <v>349122133</v>
      </c>
      <c r="J56" s="80">
        <v>24056830</v>
      </c>
      <c r="K56" s="81">
        <v>27144396</v>
      </c>
      <c r="L56" s="81">
        <f t="shared" si="19"/>
        <v>51201226</v>
      </c>
      <c r="M56" s="40">
        <f t="shared" si="20"/>
        <v>0.1641548482414347</v>
      </c>
      <c r="N56" s="108">
        <v>34677390</v>
      </c>
      <c r="O56" s="109">
        <v>25987827</v>
      </c>
      <c r="P56" s="110">
        <f t="shared" si="21"/>
        <v>60665217</v>
      </c>
      <c r="Q56" s="40">
        <f t="shared" si="22"/>
        <v>0.1944970905612437</v>
      </c>
      <c r="R56" s="108">
        <v>17760637</v>
      </c>
      <c r="S56" s="110">
        <v>9750743</v>
      </c>
      <c r="T56" s="110">
        <f t="shared" si="23"/>
        <v>27511380</v>
      </c>
      <c r="U56" s="40">
        <f t="shared" si="24"/>
        <v>0.07880159233559678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76494857</v>
      </c>
      <c r="AA56" s="81">
        <f t="shared" si="28"/>
        <v>62882966</v>
      </c>
      <c r="AB56" s="81">
        <f t="shared" si="29"/>
        <v>139377823</v>
      </c>
      <c r="AC56" s="40">
        <f t="shared" si="30"/>
        <v>0.39922368084294446</v>
      </c>
      <c r="AD56" s="80">
        <v>22407491</v>
      </c>
      <c r="AE56" s="81">
        <v>56776592</v>
      </c>
      <c r="AF56" s="81">
        <f t="shared" si="31"/>
        <v>79184083</v>
      </c>
      <c r="AG56" s="40">
        <f t="shared" si="32"/>
        <v>0.4594931308825769</v>
      </c>
      <c r="AH56" s="40">
        <f t="shared" si="33"/>
        <v>-0.652564265977545</v>
      </c>
      <c r="AI56" s="12">
        <v>262265061</v>
      </c>
      <c r="AJ56" s="12">
        <v>262265061</v>
      </c>
      <c r="AK56" s="12">
        <v>120508994</v>
      </c>
      <c r="AL56" s="12"/>
    </row>
    <row r="57" spans="1:38" s="13" customFormat="1" ht="12.75">
      <c r="A57" s="29" t="s">
        <v>97</v>
      </c>
      <c r="B57" s="63" t="s">
        <v>184</v>
      </c>
      <c r="C57" s="39" t="s">
        <v>185</v>
      </c>
      <c r="D57" s="80">
        <v>175841282</v>
      </c>
      <c r="E57" s="81">
        <v>1897200</v>
      </c>
      <c r="F57" s="82">
        <f t="shared" si="17"/>
        <v>177738482</v>
      </c>
      <c r="G57" s="80">
        <v>297461502</v>
      </c>
      <c r="H57" s="81">
        <v>93261223</v>
      </c>
      <c r="I57" s="83">
        <f t="shared" si="18"/>
        <v>390722725</v>
      </c>
      <c r="J57" s="80">
        <v>40430387</v>
      </c>
      <c r="K57" s="81">
        <v>25181607</v>
      </c>
      <c r="L57" s="81">
        <f t="shared" si="19"/>
        <v>65611994</v>
      </c>
      <c r="M57" s="40">
        <f t="shared" si="20"/>
        <v>0.3691490624973381</v>
      </c>
      <c r="N57" s="108">
        <v>43772891</v>
      </c>
      <c r="O57" s="109">
        <v>11755165</v>
      </c>
      <c r="P57" s="110">
        <f t="shared" si="21"/>
        <v>55528056</v>
      </c>
      <c r="Q57" s="40">
        <f t="shared" si="22"/>
        <v>0.3124143706819776</v>
      </c>
      <c r="R57" s="108">
        <v>55604214</v>
      </c>
      <c r="S57" s="110">
        <v>17355166</v>
      </c>
      <c r="T57" s="110">
        <f t="shared" si="23"/>
        <v>72959380</v>
      </c>
      <c r="U57" s="40">
        <f t="shared" si="24"/>
        <v>0.1867292976112408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139807492</v>
      </c>
      <c r="AA57" s="81">
        <f t="shared" si="28"/>
        <v>54291938</v>
      </c>
      <c r="AB57" s="81">
        <f t="shared" si="29"/>
        <v>194099430</v>
      </c>
      <c r="AC57" s="40">
        <f t="shared" si="30"/>
        <v>0.4967702608032333</v>
      </c>
      <c r="AD57" s="80">
        <v>18964207</v>
      </c>
      <c r="AE57" s="81">
        <v>13056487</v>
      </c>
      <c r="AF57" s="81">
        <f t="shared" si="31"/>
        <v>32020694</v>
      </c>
      <c r="AG57" s="40">
        <f t="shared" si="32"/>
        <v>0.5095229943419993</v>
      </c>
      <c r="AH57" s="40">
        <f t="shared" si="33"/>
        <v>1.278507142912018</v>
      </c>
      <c r="AI57" s="12">
        <v>190427867</v>
      </c>
      <c r="AJ57" s="12">
        <v>190427867</v>
      </c>
      <c r="AK57" s="12">
        <v>97027377</v>
      </c>
      <c r="AL57" s="12"/>
    </row>
    <row r="58" spans="1:38" s="13" customFormat="1" ht="12.75">
      <c r="A58" s="29" t="s">
        <v>97</v>
      </c>
      <c r="B58" s="63" t="s">
        <v>186</v>
      </c>
      <c r="C58" s="39" t="s">
        <v>187</v>
      </c>
      <c r="D58" s="80">
        <v>0</v>
      </c>
      <c r="E58" s="81">
        <v>58807450</v>
      </c>
      <c r="F58" s="82">
        <f t="shared" si="17"/>
        <v>58807450</v>
      </c>
      <c r="G58" s="80">
        <v>0</v>
      </c>
      <c r="H58" s="81">
        <v>58807450</v>
      </c>
      <c r="I58" s="82">
        <f t="shared" si="18"/>
        <v>58807450</v>
      </c>
      <c r="J58" s="80">
        <v>16478869</v>
      </c>
      <c r="K58" s="94">
        <v>25629902</v>
      </c>
      <c r="L58" s="81">
        <f t="shared" si="19"/>
        <v>42108771</v>
      </c>
      <c r="M58" s="40">
        <f t="shared" si="20"/>
        <v>0.716044837856428</v>
      </c>
      <c r="N58" s="108">
        <v>20497237</v>
      </c>
      <c r="O58" s="109">
        <v>5697099</v>
      </c>
      <c r="P58" s="110">
        <f t="shared" si="21"/>
        <v>26194336</v>
      </c>
      <c r="Q58" s="40">
        <f t="shared" si="22"/>
        <v>0.44542546905196534</v>
      </c>
      <c r="R58" s="108">
        <v>17229560</v>
      </c>
      <c r="S58" s="110">
        <v>10401572</v>
      </c>
      <c r="T58" s="110">
        <f t="shared" si="23"/>
        <v>27631132</v>
      </c>
      <c r="U58" s="40">
        <f t="shared" si="24"/>
        <v>0.46985767959671776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54205666</v>
      </c>
      <c r="AA58" s="81">
        <f t="shared" si="28"/>
        <v>41728573</v>
      </c>
      <c r="AB58" s="81">
        <f t="shared" si="29"/>
        <v>95934239</v>
      </c>
      <c r="AC58" s="40">
        <f t="shared" si="30"/>
        <v>1.6313279865051111</v>
      </c>
      <c r="AD58" s="80">
        <v>17087432</v>
      </c>
      <c r="AE58" s="81">
        <v>4601115</v>
      </c>
      <c r="AF58" s="81">
        <f t="shared" si="31"/>
        <v>21688547</v>
      </c>
      <c r="AG58" s="40">
        <f t="shared" si="32"/>
        <v>0.6076434760638204</v>
      </c>
      <c r="AH58" s="40">
        <f t="shared" si="33"/>
        <v>0.2739964553642067</v>
      </c>
      <c r="AI58" s="12">
        <v>98749050</v>
      </c>
      <c r="AJ58" s="12">
        <v>98749050</v>
      </c>
      <c r="AK58" s="12">
        <v>60004216</v>
      </c>
      <c r="AL58" s="12"/>
    </row>
    <row r="59" spans="1:38" s="13" customFormat="1" ht="12.75">
      <c r="A59" s="29" t="s">
        <v>116</v>
      </c>
      <c r="B59" s="63" t="s">
        <v>188</v>
      </c>
      <c r="C59" s="39" t="s">
        <v>189</v>
      </c>
      <c r="D59" s="80">
        <v>407725754</v>
      </c>
      <c r="E59" s="81">
        <v>0</v>
      </c>
      <c r="F59" s="82">
        <f t="shared" si="17"/>
        <v>407725754</v>
      </c>
      <c r="G59" s="80">
        <v>434789808</v>
      </c>
      <c r="H59" s="81">
        <v>576725400</v>
      </c>
      <c r="I59" s="82">
        <f t="shared" si="18"/>
        <v>1011515208</v>
      </c>
      <c r="J59" s="80">
        <v>65561628</v>
      </c>
      <c r="K59" s="94">
        <v>84903781</v>
      </c>
      <c r="L59" s="81">
        <f t="shared" si="19"/>
        <v>150465409</v>
      </c>
      <c r="M59" s="40">
        <f t="shared" si="20"/>
        <v>0.3690358225445823</v>
      </c>
      <c r="N59" s="108">
        <v>82835075</v>
      </c>
      <c r="O59" s="109">
        <v>92625100</v>
      </c>
      <c r="P59" s="110">
        <f t="shared" si="21"/>
        <v>175460175</v>
      </c>
      <c r="Q59" s="40">
        <f t="shared" si="22"/>
        <v>0.43033870997513685</v>
      </c>
      <c r="R59" s="108">
        <v>46929710</v>
      </c>
      <c r="S59" s="110">
        <v>50515541</v>
      </c>
      <c r="T59" s="110">
        <f t="shared" si="23"/>
        <v>97445251</v>
      </c>
      <c r="U59" s="40">
        <f t="shared" si="24"/>
        <v>0.09633592281095986</v>
      </c>
      <c r="V59" s="108">
        <v>0</v>
      </c>
      <c r="W59" s="110">
        <v>0</v>
      </c>
      <c r="X59" s="110">
        <f t="shared" si="25"/>
        <v>0</v>
      </c>
      <c r="Y59" s="40">
        <f t="shared" si="26"/>
        <v>0</v>
      </c>
      <c r="Z59" s="80">
        <f t="shared" si="27"/>
        <v>195326413</v>
      </c>
      <c r="AA59" s="81">
        <f t="shared" si="28"/>
        <v>228044422</v>
      </c>
      <c r="AB59" s="81">
        <f t="shared" si="29"/>
        <v>423370835</v>
      </c>
      <c r="AC59" s="40">
        <f t="shared" si="30"/>
        <v>0.4185511316602963</v>
      </c>
      <c r="AD59" s="80">
        <v>82022541</v>
      </c>
      <c r="AE59" s="81">
        <v>112843287</v>
      </c>
      <c r="AF59" s="81">
        <f t="shared" si="31"/>
        <v>194865828</v>
      </c>
      <c r="AG59" s="40">
        <f t="shared" si="32"/>
        <v>0.5683957875174729</v>
      </c>
      <c r="AH59" s="40">
        <f t="shared" si="33"/>
        <v>-0.49993668977200045</v>
      </c>
      <c r="AI59" s="12">
        <v>918768440</v>
      </c>
      <c r="AJ59" s="12">
        <v>918768440</v>
      </c>
      <c r="AK59" s="12">
        <v>522224111</v>
      </c>
      <c r="AL59" s="12"/>
    </row>
    <row r="60" spans="1:38" s="59" customFormat="1" ht="12.75">
      <c r="A60" s="64"/>
      <c r="B60" s="65" t="s">
        <v>190</v>
      </c>
      <c r="C60" s="32"/>
      <c r="D60" s="84">
        <f>SUM(D55:D59)</f>
        <v>969482878</v>
      </c>
      <c r="E60" s="85">
        <f>SUM(E55:E59)</f>
        <v>348028150</v>
      </c>
      <c r="F60" s="86">
        <f t="shared" si="17"/>
        <v>1317511028</v>
      </c>
      <c r="G60" s="84">
        <f>SUM(G55:G59)</f>
        <v>1236035903</v>
      </c>
      <c r="H60" s="85">
        <f>SUM(H55:H59)</f>
        <v>943275446</v>
      </c>
      <c r="I60" s="93">
        <f t="shared" si="18"/>
        <v>2179311349</v>
      </c>
      <c r="J60" s="84">
        <f>SUM(J55:J59)</f>
        <v>189611251</v>
      </c>
      <c r="K60" s="95">
        <f>SUM(K55:K59)</f>
        <v>185042747</v>
      </c>
      <c r="L60" s="85">
        <f t="shared" si="19"/>
        <v>374653998</v>
      </c>
      <c r="M60" s="44">
        <f t="shared" si="20"/>
        <v>0.28436498066261345</v>
      </c>
      <c r="N60" s="114">
        <f>SUM(N55:N59)</f>
        <v>234212885</v>
      </c>
      <c r="O60" s="115">
        <f>SUM(O55:O59)</f>
        <v>155962974</v>
      </c>
      <c r="P60" s="116">
        <f t="shared" si="21"/>
        <v>390175859</v>
      </c>
      <c r="Q60" s="44">
        <f t="shared" si="22"/>
        <v>0.29614618072100113</v>
      </c>
      <c r="R60" s="114">
        <f>SUM(R55:R59)</f>
        <v>186556164</v>
      </c>
      <c r="S60" s="116">
        <f>SUM(S55:S59)</f>
        <v>99195643</v>
      </c>
      <c r="T60" s="116">
        <f t="shared" si="23"/>
        <v>285751807</v>
      </c>
      <c r="U60" s="44">
        <f t="shared" si="24"/>
        <v>0.13112023076974302</v>
      </c>
      <c r="V60" s="114">
        <f>SUM(V55:V59)</f>
        <v>0</v>
      </c>
      <c r="W60" s="116">
        <f>SUM(W55:W59)</f>
        <v>0</v>
      </c>
      <c r="X60" s="116">
        <f t="shared" si="25"/>
        <v>0</v>
      </c>
      <c r="Y60" s="44">
        <f t="shared" si="26"/>
        <v>0</v>
      </c>
      <c r="Z60" s="84">
        <f t="shared" si="27"/>
        <v>610380300</v>
      </c>
      <c r="AA60" s="85">
        <f t="shared" si="28"/>
        <v>440201364</v>
      </c>
      <c r="AB60" s="85">
        <f t="shared" si="29"/>
        <v>1050581664</v>
      </c>
      <c r="AC60" s="44">
        <f t="shared" si="30"/>
        <v>0.48207047812698745</v>
      </c>
      <c r="AD60" s="84">
        <f>SUM(AD55:AD59)</f>
        <v>180890911</v>
      </c>
      <c r="AE60" s="85">
        <f>SUM(AE55:AE59)</f>
        <v>199256741</v>
      </c>
      <c r="AF60" s="85">
        <f t="shared" si="31"/>
        <v>380147652</v>
      </c>
      <c r="AG60" s="44">
        <f t="shared" si="32"/>
        <v>0.52100135606411</v>
      </c>
      <c r="AH60" s="44">
        <f t="shared" si="33"/>
        <v>-0.24831363419811414</v>
      </c>
      <c r="AI60" s="66">
        <f>SUM(AI55:AI59)</f>
        <v>1846801043</v>
      </c>
      <c r="AJ60" s="66">
        <f>SUM(AJ55:AJ59)</f>
        <v>1838454378</v>
      </c>
      <c r="AK60" s="66">
        <f>SUM(AK55:AK59)</f>
        <v>957837224</v>
      </c>
      <c r="AL60" s="66"/>
    </row>
    <row r="61" spans="1:38" s="59" customFormat="1" ht="12.75">
      <c r="A61" s="64"/>
      <c r="B61" s="65" t="s">
        <v>191</v>
      </c>
      <c r="C61" s="32"/>
      <c r="D61" s="84">
        <f>SUM(D9:D10,D12:D21,D23:D30,D32:D40,D42:D46,D48:D53,D55:D59)</f>
        <v>22668003783</v>
      </c>
      <c r="E61" s="85">
        <f>SUM(E9:E10,E12:E21,E23:E30,E32:E40,E42:E46,E48:E53,E55:E59)</f>
        <v>5701779659</v>
      </c>
      <c r="F61" s="86">
        <f t="shared" si="17"/>
        <v>28369783442</v>
      </c>
      <c r="G61" s="84">
        <f>SUM(G9:G10,G12:G21,G23:G30,G32:G40,G42:G46,G48:G53,G55:G59)</f>
        <v>22516718735</v>
      </c>
      <c r="H61" s="85">
        <f>SUM(H9:H10,H12:H21,H23:H30,H32:H40,H42:H46,H48:H53,H55:H59)</f>
        <v>7136245432</v>
      </c>
      <c r="I61" s="93">
        <f t="shared" si="18"/>
        <v>29652964167</v>
      </c>
      <c r="J61" s="84">
        <f>SUM(J9:J10,J12:J21,J23:J30,J32:J40,J42:J46,J48:J53,J55:J59)</f>
        <v>4674334309</v>
      </c>
      <c r="K61" s="95">
        <f>SUM(K9:K10,K12:K21,K23:K30,K32:K40,K42:K46,K48:K53,K55:K59)</f>
        <v>818612768</v>
      </c>
      <c r="L61" s="85">
        <f t="shared" si="19"/>
        <v>5492947077</v>
      </c>
      <c r="M61" s="44">
        <f t="shared" si="20"/>
        <v>0.19361963365811158</v>
      </c>
      <c r="N61" s="114">
        <f>SUM(N9:N10,N12:N21,N23:N30,N32:N40,N42:N46,N48:N53,N55:N59)</f>
        <v>5127226497</v>
      </c>
      <c r="O61" s="115">
        <f>SUM(O9:O10,O12:O21,O23:O30,O32:O40,O42:O46,O48:O53,O55:O59)</f>
        <v>1413126134</v>
      </c>
      <c r="P61" s="116">
        <f t="shared" si="21"/>
        <v>6540352631</v>
      </c>
      <c r="Q61" s="44">
        <f t="shared" si="22"/>
        <v>0.230539392180109</v>
      </c>
      <c r="R61" s="114">
        <f>SUM(R9:R10,R12:R21,R23:R30,R32:R40,R42:R46,R48:R53,R55:R59)</f>
        <v>6444489462</v>
      </c>
      <c r="S61" s="116">
        <f>SUM(S9:S10,S12:S21,S23:S30,S32:S40,S42:S46,S48:S53,S55:S59)</f>
        <v>1216814916</v>
      </c>
      <c r="T61" s="116">
        <f t="shared" si="23"/>
        <v>7661304378</v>
      </c>
      <c r="U61" s="44">
        <f t="shared" si="24"/>
        <v>0.2583655493883496</v>
      </c>
      <c r="V61" s="114">
        <f>SUM(V9:V10,V12:V21,V23:V30,V32:V40,V42:V46,V48:V53,V55:V59)</f>
        <v>0</v>
      </c>
      <c r="W61" s="116">
        <f>SUM(W9:W10,W12:W21,W23:W30,W32:W40,W42:W46,W48:W53,W55:W59)</f>
        <v>0</v>
      </c>
      <c r="X61" s="116">
        <f t="shared" si="25"/>
        <v>0</v>
      </c>
      <c r="Y61" s="44">
        <f t="shared" si="26"/>
        <v>0</v>
      </c>
      <c r="Z61" s="84">
        <f t="shared" si="27"/>
        <v>16246050268</v>
      </c>
      <c r="AA61" s="85">
        <f t="shared" si="28"/>
        <v>3448553818</v>
      </c>
      <c r="AB61" s="85">
        <f t="shared" si="29"/>
        <v>19694604086</v>
      </c>
      <c r="AC61" s="44">
        <f t="shared" si="30"/>
        <v>0.6641698271742291</v>
      </c>
      <c r="AD61" s="84">
        <f>SUM(AD9:AD10,AD12:AD21,AD23:AD30,AD32:AD40,AD42:AD46,AD48:AD53,AD55:AD59)</f>
        <v>4362194707</v>
      </c>
      <c r="AE61" s="85">
        <f>SUM(AE9:AE10,AE12:AE21,AE23:AE30,AE32:AE40,AE42:AE46,AE48:AE53,AE55:AE59)</f>
        <v>1008366600</v>
      </c>
      <c r="AF61" s="85">
        <f t="shared" si="31"/>
        <v>5370561307</v>
      </c>
      <c r="AG61" s="44">
        <f t="shared" si="32"/>
        <v>0.5449149608034615</v>
      </c>
      <c r="AH61" s="44">
        <f t="shared" si="33"/>
        <v>0.42653699307263127</v>
      </c>
      <c r="AI61" s="66">
        <f>SUM(AI9:AI10,AI12:AI21,AI23:AI30,AI32:AI40,AI42:AI46,AI48:AI53,AI55:AI59)</f>
        <v>26551063488</v>
      </c>
      <c r="AJ61" s="66">
        <f>SUM(AJ9:AJ10,AJ12:AJ21,AJ23:AJ30,AJ32:AJ40,AJ42:AJ46,AJ48:AJ53,AJ55:AJ59)</f>
        <v>29208889678</v>
      </c>
      <c r="AK61" s="66">
        <f>SUM(AK9:AK10,AK12:AK21,AK23:AK30,AK32:AK40,AK42:AK46,AK48:AK53,AK55:AK59)</f>
        <v>15916360974</v>
      </c>
      <c r="AL61" s="66"/>
    </row>
    <row r="62" spans="1:38" s="13" customFormat="1" ht="12.75">
      <c r="A62" s="67"/>
      <c r="B62" s="68"/>
      <c r="C62" s="69"/>
      <c r="D62" s="96"/>
      <c r="E62" s="96"/>
      <c r="F62" s="97"/>
      <c r="G62" s="98"/>
      <c r="H62" s="96"/>
      <c r="I62" s="99"/>
      <c r="J62" s="98"/>
      <c r="K62" s="100"/>
      <c r="L62" s="96"/>
      <c r="M62" s="73"/>
      <c r="N62" s="98"/>
      <c r="O62" s="100"/>
      <c r="P62" s="96"/>
      <c r="Q62" s="73"/>
      <c r="R62" s="98"/>
      <c r="S62" s="100"/>
      <c r="T62" s="96"/>
      <c r="U62" s="73"/>
      <c r="V62" s="98"/>
      <c r="W62" s="100"/>
      <c r="X62" s="96"/>
      <c r="Y62" s="73"/>
      <c r="Z62" s="98"/>
      <c r="AA62" s="100"/>
      <c r="AB62" s="96"/>
      <c r="AC62" s="73"/>
      <c r="AD62" s="98"/>
      <c r="AE62" s="96"/>
      <c r="AF62" s="96"/>
      <c r="AG62" s="73"/>
      <c r="AH62" s="73"/>
      <c r="AI62" s="12"/>
      <c r="AJ62" s="12"/>
      <c r="AK62" s="12"/>
      <c r="AL62" s="12"/>
    </row>
    <row r="63" spans="1:38" s="13" customFormat="1" ht="12.75" customHeight="1">
      <c r="A63" s="12"/>
      <c r="B63" s="60"/>
      <c r="C63" s="12"/>
      <c r="D63" s="91"/>
      <c r="E63" s="91"/>
      <c r="F63" s="91"/>
      <c r="G63" s="91"/>
      <c r="H63" s="91"/>
      <c r="I63" s="91"/>
      <c r="J63" s="91"/>
      <c r="K63" s="91"/>
      <c r="L63" s="91"/>
      <c r="M63" s="12"/>
      <c r="N63" s="91"/>
      <c r="O63" s="91"/>
      <c r="P63" s="91"/>
      <c r="Q63" s="12"/>
      <c r="R63" s="91"/>
      <c r="S63" s="91"/>
      <c r="T63" s="91"/>
      <c r="U63" s="12"/>
      <c r="V63" s="91"/>
      <c r="W63" s="91"/>
      <c r="X63" s="91"/>
      <c r="Y63" s="12"/>
      <c r="Z63" s="91"/>
      <c r="AA63" s="91"/>
      <c r="AB63" s="91"/>
      <c r="AC63" s="12"/>
      <c r="AD63" s="91"/>
      <c r="AE63" s="91"/>
      <c r="AF63" s="91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61"/>
      <c r="C64" s="61"/>
      <c r="D64" s="103"/>
      <c r="E64" s="103"/>
      <c r="F64" s="103"/>
      <c r="G64" s="103"/>
      <c r="H64" s="103"/>
      <c r="I64" s="103"/>
      <c r="J64" s="103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75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23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50</v>
      </c>
      <c r="C9" s="39" t="s">
        <v>51</v>
      </c>
      <c r="D9" s="80">
        <v>5368472823</v>
      </c>
      <c r="E9" s="81">
        <v>865988708</v>
      </c>
      <c r="F9" s="82">
        <f>$D9+$E9</f>
        <v>6234461531</v>
      </c>
      <c r="G9" s="80">
        <v>5419122210</v>
      </c>
      <c r="H9" s="81">
        <v>1291817852</v>
      </c>
      <c r="I9" s="83">
        <f>$G9+$H9</f>
        <v>6710940062</v>
      </c>
      <c r="J9" s="80">
        <v>1229789279</v>
      </c>
      <c r="K9" s="81">
        <v>103122459</v>
      </c>
      <c r="L9" s="81">
        <f>$J9+$K9</f>
        <v>1332911738</v>
      </c>
      <c r="M9" s="40">
        <f>IF($F9=0,0,$L9/$F9)</f>
        <v>0.2137974115923693</v>
      </c>
      <c r="N9" s="108">
        <v>1214122131</v>
      </c>
      <c r="O9" s="109">
        <v>186989720</v>
      </c>
      <c r="P9" s="110">
        <f>$N9+$O9</f>
        <v>1401111851</v>
      </c>
      <c r="Q9" s="40">
        <f>IF($F9=0,0,$P9/$F9)</f>
        <v>0.22473662625603905</v>
      </c>
      <c r="R9" s="108">
        <v>974434022</v>
      </c>
      <c r="S9" s="110">
        <v>241048727</v>
      </c>
      <c r="T9" s="110">
        <f>$R9+$S9</f>
        <v>1215482749</v>
      </c>
      <c r="U9" s="40">
        <f>IF($I9=0,0,$T9/$I9)</f>
        <v>0.1811195954323217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3418345432</v>
      </c>
      <c r="AA9" s="81">
        <f>$K9+$O9+$S9</f>
        <v>531160906</v>
      </c>
      <c r="AB9" s="81">
        <f>$Z9+$AA9</f>
        <v>3949506338</v>
      </c>
      <c r="AC9" s="40">
        <f>IF($I9=0,0,$AB9/$I9)</f>
        <v>0.5885175998462077</v>
      </c>
      <c r="AD9" s="80">
        <v>968653326</v>
      </c>
      <c r="AE9" s="81">
        <v>142013572</v>
      </c>
      <c r="AF9" s="81">
        <f>$AD9+$AE9</f>
        <v>1110666898</v>
      </c>
      <c r="AG9" s="40">
        <f>IF($AJ9=0,0,$AK9/$AJ9)</f>
        <v>0.51819630553237</v>
      </c>
      <c r="AH9" s="40">
        <f>IF($AF9=0,0,(($T9/$AF9)-1))</f>
        <v>0.09437199504977056</v>
      </c>
      <c r="AI9" s="12">
        <v>4929981983</v>
      </c>
      <c r="AJ9" s="12">
        <v>5775690610</v>
      </c>
      <c r="AK9" s="12">
        <v>2992941536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5368472823</v>
      </c>
      <c r="E10" s="85">
        <f>E9</f>
        <v>865988708</v>
      </c>
      <c r="F10" s="93">
        <f aca="true" t="shared" si="0" ref="F10:F38">$D10+$E10</f>
        <v>6234461531</v>
      </c>
      <c r="G10" s="84">
        <f>G9</f>
        <v>5419122210</v>
      </c>
      <c r="H10" s="85">
        <f>H9</f>
        <v>1291817852</v>
      </c>
      <c r="I10" s="86">
        <f aca="true" t="shared" si="1" ref="I10:I38">$G10+$H10</f>
        <v>6710940062</v>
      </c>
      <c r="J10" s="84">
        <f>J9</f>
        <v>1229789279</v>
      </c>
      <c r="K10" s="85">
        <f>K9</f>
        <v>103122459</v>
      </c>
      <c r="L10" s="85">
        <f aca="true" t="shared" si="2" ref="L10:L38">$J10+$K10</f>
        <v>1332911738</v>
      </c>
      <c r="M10" s="44">
        <f aca="true" t="shared" si="3" ref="M10:M38">IF($F10=0,0,$L10/$F10)</f>
        <v>0.2137974115923693</v>
      </c>
      <c r="N10" s="114">
        <f>N9</f>
        <v>1214122131</v>
      </c>
      <c r="O10" s="115">
        <f>O9</f>
        <v>186989720</v>
      </c>
      <c r="P10" s="116">
        <f aca="true" t="shared" si="4" ref="P10:P38">$N10+$O10</f>
        <v>1401111851</v>
      </c>
      <c r="Q10" s="44">
        <f aca="true" t="shared" si="5" ref="Q10:Q38">IF($F10=0,0,$P10/$F10)</f>
        <v>0.22473662625603905</v>
      </c>
      <c r="R10" s="114">
        <f>R9</f>
        <v>974434022</v>
      </c>
      <c r="S10" s="116">
        <f>S9</f>
        <v>241048727</v>
      </c>
      <c r="T10" s="116">
        <f aca="true" t="shared" si="6" ref="T10:T38">$R10+$S10</f>
        <v>1215482749</v>
      </c>
      <c r="U10" s="44">
        <f aca="true" t="shared" si="7" ref="U10:U38">IF($I10=0,0,$T10/$I10)</f>
        <v>0.1811195954323217</v>
      </c>
      <c r="V10" s="114">
        <f>V9</f>
        <v>0</v>
      </c>
      <c r="W10" s="116">
        <f>W9</f>
        <v>0</v>
      </c>
      <c r="X10" s="116">
        <f aca="true" t="shared" si="8" ref="X10:X38">$V10+$W10</f>
        <v>0</v>
      </c>
      <c r="Y10" s="44">
        <f aca="true" t="shared" si="9" ref="Y10:Y38">IF($I10=0,0,$X10/$I10)</f>
        <v>0</v>
      </c>
      <c r="Z10" s="84">
        <f aca="true" t="shared" si="10" ref="Z10:Z38">$J10+$N10+$R10</f>
        <v>3418345432</v>
      </c>
      <c r="AA10" s="85">
        <f aca="true" t="shared" si="11" ref="AA10:AA38">$K10+$O10+$S10</f>
        <v>531160906</v>
      </c>
      <c r="AB10" s="85">
        <f aca="true" t="shared" si="12" ref="AB10:AB38">$Z10+$AA10</f>
        <v>3949506338</v>
      </c>
      <c r="AC10" s="44">
        <f aca="true" t="shared" si="13" ref="AC10:AC38">IF($I10=0,0,$AB10/$I10)</f>
        <v>0.5885175998462077</v>
      </c>
      <c r="AD10" s="84">
        <f>AD9</f>
        <v>968653326</v>
      </c>
      <c r="AE10" s="85">
        <f>AE9</f>
        <v>142013572</v>
      </c>
      <c r="AF10" s="85">
        <f aca="true" t="shared" si="14" ref="AF10:AF38">$AD10+$AE10</f>
        <v>1110666898</v>
      </c>
      <c r="AG10" s="44">
        <f aca="true" t="shared" si="15" ref="AG10:AG38">IF($AJ10=0,0,$AK10/$AJ10)</f>
        <v>0.51819630553237</v>
      </c>
      <c r="AH10" s="44">
        <f aca="true" t="shared" si="16" ref="AH10:AH38">IF($AF10=0,0,(($T10/$AF10)-1))</f>
        <v>0.09437199504977056</v>
      </c>
      <c r="AI10" s="66">
        <f>AI9</f>
        <v>4929981983</v>
      </c>
      <c r="AJ10" s="66">
        <f>AJ9</f>
        <v>5775690610</v>
      </c>
      <c r="AK10" s="66">
        <f>AK9</f>
        <v>2992941536</v>
      </c>
      <c r="AL10" s="66"/>
    </row>
    <row r="11" spans="1:38" s="13" customFormat="1" ht="12.75">
      <c r="A11" s="29" t="s">
        <v>97</v>
      </c>
      <c r="B11" s="63" t="s">
        <v>192</v>
      </c>
      <c r="C11" s="39" t="s">
        <v>193</v>
      </c>
      <c r="D11" s="80">
        <v>112200000</v>
      </c>
      <c r="E11" s="81">
        <v>44812314</v>
      </c>
      <c r="F11" s="82">
        <f t="shared" si="0"/>
        <v>157012314</v>
      </c>
      <c r="G11" s="80">
        <v>115101120</v>
      </c>
      <c r="H11" s="81">
        <v>45294000</v>
      </c>
      <c r="I11" s="83">
        <f t="shared" si="1"/>
        <v>160395120</v>
      </c>
      <c r="J11" s="80">
        <v>17465072</v>
      </c>
      <c r="K11" s="81">
        <v>5990962</v>
      </c>
      <c r="L11" s="81">
        <f t="shared" si="2"/>
        <v>23456034</v>
      </c>
      <c r="M11" s="40">
        <f t="shared" si="3"/>
        <v>0.1493897733396885</v>
      </c>
      <c r="N11" s="108">
        <v>20691810</v>
      </c>
      <c r="O11" s="109">
        <v>6955580</v>
      </c>
      <c r="P11" s="110">
        <f t="shared" si="4"/>
        <v>27647390</v>
      </c>
      <c r="Q11" s="40">
        <f t="shared" si="5"/>
        <v>0.17608421464319035</v>
      </c>
      <c r="R11" s="108">
        <v>19297635</v>
      </c>
      <c r="S11" s="110">
        <v>1702190</v>
      </c>
      <c r="T11" s="110">
        <f t="shared" si="6"/>
        <v>20999825</v>
      </c>
      <c r="U11" s="40">
        <f t="shared" si="7"/>
        <v>0.13092558551656683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57454517</v>
      </c>
      <c r="AA11" s="81">
        <f t="shared" si="11"/>
        <v>14648732</v>
      </c>
      <c r="AB11" s="81">
        <f t="shared" si="12"/>
        <v>72103249</v>
      </c>
      <c r="AC11" s="40">
        <f t="shared" si="13"/>
        <v>0.44953517912515045</v>
      </c>
      <c r="AD11" s="80">
        <v>17181810</v>
      </c>
      <c r="AE11" s="81">
        <v>5288180</v>
      </c>
      <c r="AF11" s="81">
        <f t="shared" si="14"/>
        <v>22469990</v>
      </c>
      <c r="AG11" s="40">
        <f t="shared" si="15"/>
        <v>0.5352433103422235</v>
      </c>
      <c r="AH11" s="40">
        <f t="shared" si="16"/>
        <v>-0.06542793298973426</v>
      </c>
      <c r="AI11" s="12">
        <v>125637450</v>
      </c>
      <c r="AJ11" s="12">
        <v>127121600</v>
      </c>
      <c r="AK11" s="12">
        <v>68040986</v>
      </c>
      <c r="AL11" s="12"/>
    </row>
    <row r="12" spans="1:38" s="13" customFormat="1" ht="12.75">
      <c r="A12" s="29" t="s">
        <v>97</v>
      </c>
      <c r="B12" s="63" t="s">
        <v>194</v>
      </c>
      <c r="C12" s="39" t="s">
        <v>195</v>
      </c>
      <c r="D12" s="80">
        <v>250339464</v>
      </c>
      <c r="E12" s="81">
        <v>51271000</v>
      </c>
      <c r="F12" s="82">
        <f t="shared" si="0"/>
        <v>301610464</v>
      </c>
      <c r="G12" s="80">
        <v>250339464</v>
      </c>
      <c r="H12" s="81">
        <v>51271000</v>
      </c>
      <c r="I12" s="83">
        <f t="shared" si="1"/>
        <v>301610464</v>
      </c>
      <c r="J12" s="80">
        <v>61640668</v>
      </c>
      <c r="K12" s="81">
        <v>14933568</v>
      </c>
      <c r="L12" s="81">
        <f t="shared" si="2"/>
        <v>76574236</v>
      </c>
      <c r="M12" s="40">
        <f t="shared" si="3"/>
        <v>0.2538845469234118</v>
      </c>
      <c r="N12" s="108">
        <v>56861430</v>
      </c>
      <c r="O12" s="109">
        <v>9558616</v>
      </c>
      <c r="P12" s="110">
        <f t="shared" si="4"/>
        <v>66420046</v>
      </c>
      <c r="Q12" s="40">
        <f t="shared" si="5"/>
        <v>0.22021797625695108</v>
      </c>
      <c r="R12" s="108">
        <v>17093925</v>
      </c>
      <c r="S12" s="110">
        <v>8482198</v>
      </c>
      <c r="T12" s="110">
        <f t="shared" si="6"/>
        <v>25576123</v>
      </c>
      <c r="U12" s="40">
        <f t="shared" si="7"/>
        <v>0.08479852675137955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135596023</v>
      </c>
      <c r="AA12" s="81">
        <f t="shared" si="11"/>
        <v>32974382</v>
      </c>
      <c r="AB12" s="81">
        <f t="shared" si="12"/>
        <v>168570405</v>
      </c>
      <c r="AC12" s="40">
        <f t="shared" si="13"/>
        <v>0.5589010499317424</v>
      </c>
      <c r="AD12" s="80">
        <v>75327234</v>
      </c>
      <c r="AE12" s="81">
        <v>15590309</v>
      </c>
      <c r="AF12" s="81">
        <f t="shared" si="14"/>
        <v>90917543</v>
      </c>
      <c r="AG12" s="40">
        <f t="shared" si="15"/>
        <v>1.0130246507892724</v>
      </c>
      <c r="AH12" s="40">
        <f t="shared" si="16"/>
        <v>-0.7186888013460724</v>
      </c>
      <c r="AI12" s="12">
        <v>253684575</v>
      </c>
      <c r="AJ12" s="12">
        <v>253684575</v>
      </c>
      <c r="AK12" s="12">
        <v>256988728</v>
      </c>
      <c r="AL12" s="12"/>
    </row>
    <row r="13" spans="1:38" s="13" customFormat="1" ht="12.75">
      <c r="A13" s="29" t="s">
        <v>97</v>
      </c>
      <c r="B13" s="63" t="s">
        <v>196</v>
      </c>
      <c r="C13" s="39" t="s">
        <v>197</v>
      </c>
      <c r="D13" s="80">
        <v>133391000</v>
      </c>
      <c r="E13" s="81">
        <v>50819640</v>
      </c>
      <c r="F13" s="82">
        <f t="shared" si="0"/>
        <v>184210640</v>
      </c>
      <c r="G13" s="80">
        <v>140210262</v>
      </c>
      <c r="H13" s="81">
        <v>43197722</v>
      </c>
      <c r="I13" s="83">
        <f t="shared" si="1"/>
        <v>183407984</v>
      </c>
      <c r="J13" s="80">
        <v>18321754</v>
      </c>
      <c r="K13" s="81">
        <v>6749752</v>
      </c>
      <c r="L13" s="81">
        <f t="shared" si="2"/>
        <v>25071506</v>
      </c>
      <c r="M13" s="40">
        <f t="shared" si="3"/>
        <v>0.13610237714824724</v>
      </c>
      <c r="N13" s="108">
        <v>23990047</v>
      </c>
      <c r="O13" s="109">
        <v>9535872</v>
      </c>
      <c r="P13" s="110">
        <f t="shared" si="4"/>
        <v>33525919</v>
      </c>
      <c r="Q13" s="40">
        <f t="shared" si="5"/>
        <v>0.18199773368139865</v>
      </c>
      <c r="R13" s="108">
        <v>22476775</v>
      </c>
      <c r="S13" s="110">
        <v>3997288</v>
      </c>
      <c r="T13" s="110">
        <f t="shared" si="6"/>
        <v>26474063</v>
      </c>
      <c r="U13" s="40">
        <f t="shared" si="7"/>
        <v>0.14434520473219967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64788576</v>
      </c>
      <c r="AA13" s="81">
        <f t="shared" si="11"/>
        <v>20282912</v>
      </c>
      <c r="AB13" s="81">
        <f t="shared" si="12"/>
        <v>85071488</v>
      </c>
      <c r="AC13" s="40">
        <f t="shared" si="13"/>
        <v>0.4638374303269153</v>
      </c>
      <c r="AD13" s="80">
        <v>24636551</v>
      </c>
      <c r="AE13" s="81">
        <v>12085574</v>
      </c>
      <c r="AF13" s="81">
        <f t="shared" si="14"/>
        <v>36722125</v>
      </c>
      <c r="AG13" s="40">
        <f t="shared" si="15"/>
        <v>0.6057923233641175</v>
      </c>
      <c r="AH13" s="40">
        <f t="shared" si="16"/>
        <v>-0.2790705058598869</v>
      </c>
      <c r="AI13" s="12">
        <v>157674588</v>
      </c>
      <c r="AJ13" s="12">
        <v>157674588</v>
      </c>
      <c r="AK13" s="12">
        <v>95518055</v>
      </c>
      <c r="AL13" s="12"/>
    </row>
    <row r="14" spans="1:38" s="13" customFormat="1" ht="12.75">
      <c r="A14" s="29" t="s">
        <v>97</v>
      </c>
      <c r="B14" s="63" t="s">
        <v>198</v>
      </c>
      <c r="C14" s="39" t="s">
        <v>199</v>
      </c>
      <c r="D14" s="80">
        <v>86353344</v>
      </c>
      <c r="E14" s="81">
        <v>29337800</v>
      </c>
      <c r="F14" s="82">
        <f t="shared" si="0"/>
        <v>115691144</v>
      </c>
      <c r="G14" s="80">
        <v>86353344</v>
      </c>
      <c r="H14" s="81">
        <v>29337800</v>
      </c>
      <c r="I14" s="83">
        <f t="shared" si="1"/>
        <v>115691144</v>
      </c>
      <c r="J14" s="80">
        <v>11705287</v>
      </c>
      <c r="K14" s="81">
        <v>0</v>
      </c>
      <c r="L14" s="81">
        <f t="shared" si="2"/>
        <v>11705287</v>
      </c>
      <c r="M14" s="40">
        <f t="shared" si="3"/>
        <v>0.10117703564241702</v>
      </c>
      <c r="N14" s="108">
        <v>36500021</v>
      </c>
      <c r="O14" s="109">
        <v>0</v>
      </c>
      <c r="P14" s="110">
        <f t="shared" si="4"/>
        <v>36500021</v>
      </c>
      <c r="Q14" s="40">
        <f t="shared" si="5"/>
        <v>0.3154953762061511</v>
      </c>
      <c r="R14" s="108">
        <v>10670596</v>
      </c>
      <c r="S14" s="110">
        <v>0</v>
      </c>
      <c r="T14" s="110">
        <f t="shared" si="6"/>
        <v>10670596</v>
      </c>
      <c r="U14" s="40">
        <f t="shared" si="7"/>
        <v>0.09223347294413477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58875904</v>
      </c>
      <c r="AA14" s="81">
        <f t="shared" si="11"/>
        <v>0</v>
      </c>
      <c r="AB14" s="81">
        <f t="shared" si="12"/>
        <v>58875904</v>
      </c>
      <c r="AC14" s="40">
        <f t="shared" si="13"/>
        <v>0.5089058847927029</v>
      </c>
      <c r="AD14" s="80">
        <v>12616594</v>
      </c>
      <c r="AE14" s="81">
        <v>0</v>
      </c>
      <c r="AF14" s="81">
        <f t="shared" si="14"/>
        <v>12616594</v>
      </c>
      <c r="AG14" s="40">
        <f t="shared" si="15"/>
        <v>0.2804713724581224</v>
      </c>
      <c r="AH14" s="40">
        <f t="shared" si="16"/>
        <v>-0.15424115256463033</v>
      </c>
      <c r="AI14" s="12">
        <v>98616029</v>
      </c>
      <c r="AJ14" s="12">
        <v>98616029</v>
      </c>
      <c r="AK14" s="12">
        <v>27658973</v>
      </c>
      <c r="AL14" s="12"/>
    </row>
    <row r="15" spans="1:38" s="13" customFormat="1" ht="12.75">
      <c r="A15" s="29" t="s">
        <v>116</v>
      </c>
      <c r="B15" s="63" t="s">
        <v>200</v>
      </c>
      <c r="C15" s="39" t="s">
        <v>201</v>
      </c>
      <c r="D15" s="80">
        <v>62855874</v>
      </c>
      <c r="E15" s="81">
        <v>4346000</v>
      </c>
      <c r="F15" s="82">
        <f t="shared" si="0"/>
        <v>67201874</v>
      </c>
      <c r="G15" s="80">
        <v>60405642</v>
      </c>
      <c r="H15" s="81">
        <v>1324913</v>
      </c>
      <c r="I15" s="83">
        <f t="shared" si="1"/>
        <v>61730555</v>
      </c>
      <c r="J15" s="80">
        <v>15043663</v>
      </c>
      <c r="K15" s="81">
        <v>39260</v>
      </c>
      <c r="L15" s="81">
        <f t="shared" si="2"/>
        <v>15082923</v>
      </c>
      <c r="M15" s="40">
        <f t="shared" si="3"/>
        <v>0.22444199993589464</v>
      </c>
      <c r="N15" s="108">
        <v>16283010</v>
      </c>
      <c r="O15" s="109">
        <v>33132</v>
      </c>
      <c r="P15" s="110">
        <f t="shared" si="4"/>
        <v>16316142</v>
      </c>
      <c r="Q15" s="40">
        <f t="shared" si="5"/>
        <v>0.24279296139866577</v>
      </c>
      <c r="R15" s="108">
        <v>10341102</v>
      </c>
      <c r="S15" s="110">
        <v>183770</v>
      </c>
      <c r="T15" s="110">
        <f t="shared" si="6"/>
        <v>10524872</v>
      </c>
      <c r="U15" s="40">
        <f t="shared" si="7"/>
        <v>0.17049696054085373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41667775</v>
      </c>
      <c r="AA15" s="81">
        <f t="shared" si="11"/>
        <v>256162</v>
      </c>
      <c r="AB15" s="81">
        <f t="shared" si="12"/>
        <v>41923937</v>
      </c>
      <c r="AC15" s="40">
        <f t="shared" si="13"/>
        <v>0.6791440154717546</v>
      </c>
      <c r="AD15" s="80">
        <v>10983339</v>
      </c>
      <c r="AE15" s="81">
        <v>62234</v>
      </c>
      <c r="AF15" s="81">
        <f t="shared" si="14"/>
        <v>11045573</v>
      </c>
      <c r="AG15" s="40">
        <f t="shared" si="15"/>
        <v>0.7152654410553053</v>
      </c>
      <c r="AH15" s="40">
        <f t="shared" si="16"/>
        <v>-0.047141148766116525</v>
      </c>
      <c r="AI15" s="12">
        <v>64829664</v>
      </c>
      <c r="AJ15" s="12">
        <v>71268704</v>
      </c>
      <c r="AK15" s="12">
        <v>50976041</v>
      </c>
      <c r="AL15" s="12"/>
    </row>
    <row r="16" spans="1:38" s="59" customFormat="1" ht="12.75">
      <c r="A16" s="64"/>
      <c r="B16" s="65" t="s">
        <v>202</v>
      </c>
      <c r="C16" s="32"/>
      <c r="D16" s="84">
        <f>SUM(D11:D15)</f>
        <v>645139682</v>
      </c>
      <c r="E16" s="85">
        <f>SUM(E11:E15)</f>
        <v>180586754</v>
      </c>
      <c r="F16" s="93">
        <f t="shared" si="0"/>
        <v>825726436</v>
      </c>
      <c r="G16" s="84">
        <f>SUM(G11:G15)</f>
        <v>652409832</v>
      </c>
      <c r="H16" s="85">
        <f>SUM(H11:H15)</f>
        <v>170425435</v>
      </c>
      <c r="I16" s="86">
        <f t="shared" si="1"/>
        <v>822835267</v>
      </c>
      <c r="J16" s="84">
        <f>SUM(J11:J15)</f>
        <v>124176444</v>
      </c>
      <c r="K16" s="85">
        <f>SUM(K11:K15)</f>
        <v>27713542</v>
      </c>
      <c r="L16" s="85">
        <f t="shared" si="2"/>
        <v>151889986</v>
      </c>
      <c r="M16" s="44">
        <f t="shared" si="3"/>
        <v>0.1839471032752547</v>
      </c>
      <c r="N16" s="114">
        <f>SUM(N11:N15)</f>
        <v>154326318</v>
      </c>
      <c r="O16" s="115">
        <f>SUM(O11:O15)</f>
        <v>26083200</v>
      </c>
      <c r="P16" s="116">
        <f t="shared" si="4"/>
        <v>180409518</v>
      </c>
      <c r="Q16" s="44">
        <f t="shared" si="5"/>
        <v>0.2184858206477478</v>
      </c>
      <c r="R16" s="114">
        <f>SUM(R11:R15)</f>
        <v>79880033</v>
      </c>
      <c r="S16" s="116">
        <f>SUM(S11:S15)</f>
        <v>14365446</v>
      </c>
      <c r="T16" s="116">
        <f t="shared" si="6"/>
        <v>94245479</v>
      </c>
      <c r="U16" s="44">
        <f t="shared" si="7"/>
        <v>0.11453748129150133</v>
      </c>
      <c r="V16" s="114">
        <f>SUM(V11:V15)</f>
        <v>0</v>
      </c>
      <c r="W16" s="116">
        <f>SUM(W11:W15)</f>
        <v>0</v>
      </c>
      <c r="X16" s="116">
        <f t="shared" si="8"/>
        <v>0</v>
      </c>
      <c r="Y16" s="44">
        <f t="shared" si="9"/>
        <v>0</v>
      </c>
      <c r="Z16" s="84">
        <f t="shared" si="10"/>
        <v>358382795</v>
      </c>
      <c r="AA16" s="85">
        <f t="shared" si="11"/>
        <v>68162188</v>
      </c>
      <c r="AB16" s="85">
        <f t="shared" si="12"/>
        <v>426544983</v>
      </c>
      <c r="AC16" s="44">
        <f t="shared" si="13"/>
        <v>0.5183844204383136</v>
      </c>
      <c r="AD16" s="84">
        <f>SUM(AD11:AD15)</f>
        <v>140745528</v>
      </c>
      <c r="AE16" s="85">
        <f>SUM(AE11:AE15)</f>
        <v>33026297</v>
      </c>
      <c r="AF16" s="85">
        <f t="shared" si="14"/>
        <v>173771825</v>
      </c>
      <c r="AG16" s="44">
        <f t="shared" si="15"/>
        <v>0.7046966372851113</v>
      </c>
      <c r="AH16" s="44">
        <f t="shared" si="16"/>
        <v>-0.45764810261962774</v>
      </c>
      <c r="AI16" s="66">
        <f>SUM(AI11:AI15)</f>
        <v>700442306</v>
      </c>
      <c r="AJ16" s="66">
        <f>SUM(AJ11:AJ15)</f>
        <v>708365496</v>
      </c>
      <c r="AK16" s="66">
        <f>SUM(AK11:AK15)</f>
        <v>499182783</v>
      </c>
      <c r="AL16" s="66"/>
    </row>
    <row r="17" spans="1:38" s="13" customFormat="1" ht="12.75">
      <c r="A17" s="29" t="s">
        <v>97</v>
      </c>
      <c r="B17" s="63" t="s">
        <v>203</v>
      </c>
      <c r="C17" s="39" t="s">
        <v>204</v>
      </c>
      <c r="D17" s="80">
        <v>183122845</v>
      </c>
      <c r="E17" s="81">
        <v>61046052</v>
      </c>
      <c r="F17" s="82">
        <f t="shared" si="0"/>
        <v>244168897</v>
      </c>
      <c r="G17" s="80">
        <v>177296000</v>
      </c>
      <c r="H17" s="81">
        <v>61046052</v>
      </c>
      <c r="I17" s="83">
        <f t="shared" si="1"/>
        <v>238342052</v>
      </c>
      <c r="J17" s="80">
        <v>19089931</v>
      </c>
      <c r="K17" s="81">
        <v>3011701</v>
      </c>
      <c r="L17" s="81">
        <f t="shared" si="2"/>
        <v>22101632</v>
      </c>
      <c r="M17" s="40">
        <f t="shared" si="3"/>
        <v>0.09051780251929467</v>
      </c>
      <c r="N17" s="108">
        <v>74519956</v>
      </c>
      <c r="O17" s="109">
        <v>5910906</v>
      </c>
      <c r="P17" s="110">
        <f t="shared" si="4"/>
        <v>80430862</v>
      </c>
      <c r="Q17" s="40">
        <f t="shared" si="5"/>
        <v>0.3294066647645134</v>
      </c>
      <c r="R17" s="108">
        <v>17009021</v>
      </c>
      <c r="S17" s="110">
        <v>5396803</v>
      </c>
      <c r="T17" s="110">
        <f t="shared" si="6"/>
        <v>22405824</v>
      </c>
      <c r="U17" s="40">
        <f t="shared" si="7"/>
        <v>0.09400701140225141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110618908</v>
      </c>
      <c r="AA17" s="81">
        <f t="shared" si="11"/>
        <v>14319410</v>
      </c>
      <c r="AB17" s="81">
        <f t="shared" si="12"/>
        <v>124938318</v>
      </c>
      <c r="AC17" s="40">
        <f t="shared" si="13"/>
        <v>0.5241975427819174</v>
      </c>
      <c r="AD17" s="80">
        <v>17759266</v>
      </c>
      <c r="AE17" s="81">
        <v>10993251</v>
      </c>
      <c r="AF17" s="81">
        <f t="shared" si="14"/>
        <v>28752517</v>
      </c>
      <c r="AG17" s="40">
        <f t="shared" si="15"/>
        <v>0.4113155603917301</v>
      </c>
      <c r="AH17" s="40">
        <f t="shared" si="16"/>
        <v>-0.22073521424228704</v>
      </c>
      <c r="AI17" s="12">
        <v>206435999</v>
      </c>
      <c r="AJ17" s="12">
        <v>204937000</v>
      </c>
      <c r="AK17" s="12">
        <v>84293777</v>
      </c>
      <c r="AL17" s="12"/>
    </row>
    <row r="18" spans="1:38" s="13" customFormat="1" ht="12.75">
      <c r="A18" s="29" t="s">
        <v>97</v>
      </c>
      <c r="B18" s="63" t="s">
        <v>205</v>
      </c>
      <c r="C18" s="39" t="s">
        <v>206</v>
      </c>
      <c r="D18" s="80">
        <v>71051266</v>
      </c>
      <c r="E18" s="81">
        <v>57353901</v>
      </c>
      <c r="F18" s="82">
        <f t="shared" si="0"/>
        <v>128405167</v>
      </c>
      <c r="G18" s="80">
        <v>71051266</v>
      </c>
      <c r="H18" s="81">
        <v>57353901</v>
      </c>
      <c r="I18" s="83">
        <f t="shared" si="1"/>
        <v>128405167</v>
      </c>
      <c r="J18" s="80">
        <v>19456388</v>
      </c>
      <c r="K18" s="81">
        <v>7202666</v>
      </c>
      <c r="L18" s="81">
        <f t="shared" si="2"/>
        <v>26659054</v>
      </c>
      <c r="M18" s="40">
        <f t="shared" si="3"/>
        <v>0.20761667636007203</v>
      </c>
      <c r="N18" s="108">
        <v>19390803</v>
      </c>
      <c r="O18" s="109">
        <v>10809311</v>
      </c>
      <c r="P18" s="110">
        <f t="shared" si="4"/>
        <v>30200114</v>
      </c>
      <c r="Q18" s="40">
        <f t="shared" si="5"/>
        <v>0.23519391552210667</v>
      </c>
      <c r="R18" s="108">
        <v>18760840</v>
      </c>
      <c r="S18" s="110">
        <v>937239</v>
      </c>
      <c r="T18" s="110">
        <f t="shared" si="6"/>
        <v>19698079</v>
      </c>
      <c r="U18" s="40">
        <f t="shared" si="7"/>
        <v>0.15340565695459904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57608031</v>
      </c>
      <c r="AA18" s="81">
        <f t="shared" si="11"/>
        <v>18949216</v>
      </c>
      <c r="AB18" s="81">
        <f t="shared" si="12"/>
        <v>76557247</v>
      </c>
      <c r="AC18" s="40">
        <f t="shared" si="13"/>
        <v>0.5962162488367777</v>
      </c>
      <c r="AD18" s="80">
        <v>12697571</v>
      </c>
      <c r="AE18" s="81">
        <v>30538314</v>
      </c>
      <c r="AF18" s="81">
        <f t="shared" si="14"/>
        <v>43235885</v>
      </c>
      <c r="AG18" s="40">
        <f t="shared" si="15"/>
        <v>1.0137336988407635</v>
      </c>
      <c r="AH18" s="40">
        <f t="shared" si="16"/>
        <v>-0.5444043992623258</v>
      </c>
      <c r="AI18" s="12">
        <v>130657809</v>
      </c>
      <c r="AJ18" s="12">
        <v>130657809</v>
      </c>
      <c r="AK18" s="12">
        <v>132452224</v>
      </c>
      <c r="AL18" s="12"/>
    </row>
    <row r="19" spans="1:38" s="13" customFormat="1" ht="12.75">
      <c r="A19" s="29" t="s">
        <v>97</v>
      </c>
      <c r="B19" s="63" t="s">
        <v>207</v>
      </c>
      <c r="C19" s="39" t="s">
        <v>208</v>
      </c>
      <c r="D19" s="80">
        <v>107121949</v>
      </c>
      <c r="E19" s="81">
        <v>31309000</v>
      </c>
      <c r="F19" s="83">
        <f t="shared" si="0"/>
        <v>138430949</v>
      </c>
      <c r="G19" s="80">
        <v>107121949</v>
      </c>
      <c r="H19" s="81">
        <v>31309000</v>
      </c>
      <c r="I19" s="83">
        <f t="shared" si="1"/>
        <v>138430949</v>
      </c>
      <c r="J19" s="80">
        <v>25386094</v>
      </c>
      <c r="K19" s="81">
        <v>2313079</v>
      </c>
      <c r="L19" s="81">
        <f t="shared" si="2"/>
        <v>27699173</v>
      </c>
      <c r="M19" s="40">
        <f t="shared" si="3"/>
        <v>0.20009378827562613</v>
      </c>
      <c r="N19" s="108">
        <v>26536200</v>
      </c>
      <c r="O19" s="109">
        <v>10140875</v>
      </c>
      <c r="P19" s="110">
        <f t="shared" si="4"/>
        <v>36677075</v>
      </c>
      <c r="Q19" s="40">
        <f t="shared" si="5"/>
        <v>0.26494851956840954</v>
      </c>
      <c r="R19" s="108">
        <v>0</v>
      </c>
      <c r="S19" s="110">
        <v>8544497</v>
      </c>
      <c r="T19" s="110">
        <f t="shared" si="6"/>
        <v>8544497</v>
      </c>
      <c r="U19" s="40">
        <f t="shared" si="7"/>
        <v>0.061723892393456034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51922294</v>
      </c>
      <c r="AA19" s="81">
        <f t="shared" si="11"/>
        <v>20998451</v>
      </c>
      <c r="AB19" s="81">
        <f t="shared" si="12"/>
        <v>72920745</v>
      </c>
      <c r="AC19" s="40">
        <f t="shared" si="13"/>
        <v>0.5267662002374917</v>
      </c>
      <c r="AD19" s="80">
        <v>21186916</v>
      </c>
      <c r="AE19" s="81">
        <v>7197784</v>
      </c>
      <c r="AF19" s="81">
        <f t="shared" si="14"/>
        <v>28384700</v>
      </c>
      <c r="AG19" s="40">
        <f t="shared" si="15"/>
        <v>0.6852959880930195</v>
      </c>
      <c r="AH19" s="40">
        <f t="shared" si="16"/>
        <v>-0.6989752577973345</v>
      </c>
      <c r="AI19" s="12">
        <v>143224537</v>
      </c>
      <c r="AJ19" s="12">
        <v>150635671</v>
      </c>
      <c r="AK19" s="12">
        <v>103230021</v>
      </c>
      <c r="AL19" s="12"/>
    </row>
    <row r="20" spans="1:38" s="13" customFormat="1" ht="12.75">
      <c r="A20" s="29" t="s">
        <v>97</v>
      </c>
      <c r="B20" s="63" t="s">
        <v>71</v>
      </c>
      <c r="C20" s="39" t="s">
        <v>72</v>
      </c>
      <c r="D20" s="80">
        <v>1509380701</v>
      </c>
      <c r="E20" s="81">
        <v>212482000</v>
      </c>
      <c r="F20" s="82">
        <f t="shared" si="0"/>
        <v>1721862701</v>
      </c>
      <c r="G20" s="80">
        <v>1509380701</v>
      </c>
      <c r="H20" s="81">
        <v>211882000</v>
      </c>
      <c r="I20" s="83">
        <f t="shared" si="1"/>
        <v>1721262701</v>
      </c>
      <c r="J20" s="80">
        <v>402968833</v>
      </c>
      <c r="K20" s="81">
        <v>46359440</v>
      </c>
      <c r="L20" s="81">
        <f t="shared" si="2"/>
        <v>449328273</v>
      </c>
      <c r="M20" s="40">
        <f t="shared" si="3"/>
        <v>0.26095476296631853</v>
      </c>
      <c r="N20" s="108">
        <v>289637474</v>
      </c>
      <c r="O20" s="109">
        <v>49836969</v>
      </c>
      <c r="P20" s="110">
        <f t="shared" si="4"/>
        <v>339474443</v>
      </c>
      <c r="Q20" s="40">
        <f t="shared" si="5"/>
        <v>0.19715534972843343</v>
      </c>
      <c r="R20" s="108">
        <v>226565297</v>
      </c>
      <c r="S20" s="110">
        <v>15367189</v>
      </c>
      <c r="T20" s="110">
        <f t="shared" si="6"/>
        <v>241932486</v>
      </c>
      <c r="U20" s="40">
        <f t="shared" si="7"/>
        <v>0.14055523648972626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919171604</v>
      </c>
      <c r="AA20" s="81">
        <f t="shared" si="11"/>
        <v>111563598</v>
      </c>
      <c r="AB20" s="81">
        <f t="shared" si="12"/>
        <v>1030735202</v>
      </c>
      <c r="AC20" s="40">
        <f t="shared" si="13"/>
        <v>0.5988250378057777</v>
      </c>
      <c r="AD20" s="80">
        <v>295546661</v>
      </c>
      <c r="AE20" s="81">
        <v>33454997</v>
      </c>
      <c r="AF20" s="81">
        <f t="shared" si="14"/>
        <v>329001658</v>
      </c>
      <c r="AG20" s="40">
        <f t="shared" si="15"/>
        <v>0.5899629689149163</v>
      </c>
      <c r="AH20" s="40">
        <f t="shared" si="16"/>
        <v>-0.2646466055195381</v>
      </c>
      <c r="AI20" s="12">
        <v>1667065446</v>
      </c>
      <c r="AJ20" s="12">
        <v>1863944571</v>
      </c>
      <c r="AK20" s="12">
        <v>1099658273</v>
      </c>
      <c r="AL20" s="12"/>
    </row>
    <row r="21" spans="1:38" s="13" customFormat="1" ht="12.75">
      <c r="A21" s="29" t="s">
        <v>97</v>
      </c>
      <c r="B21" s="63" t="s">
        <v>209</v>
      </c>
      <c r="C21" s="39" t="s">
        <v>210</v>
      </c>
      <c r="D21" s="80">
        <v>351064145</v>
      </c>
      <c r="E21" s="81">
        <v>83715144</v>
      </c>
      <c r="F21" s="82">
        <f t="shared" si="0"/>
        <v>434779289</v>
      </c>
      <c r="G21" s="80">
        <v>441546000</v>
      </c>
      <c r="H21" s="81">
        <v>76101000</v>
      </c>
      <c r="I21" s="83">
        <f t="shared" si="1"/>
        <v>517647000</v>
      </c>
      <c r="J21" s="80">
        <v>65226934</v>
      </c>
      <c r="K21" s="81">
        <v>20142997</v>
      </c>
      <c r="L21" s="81">
        <f t="shared" si="2"/>
        <v>85369931</v>
      </c>
      <c r="M21" s="40">
        <f t="shared" si="3"/>
        <v>0.19635234050902547</v>
      </c>
      <c r="N21" s="108">
        <v>60716719</v>
      </c>
      <c r="O21" s="109">
        <v>11822426</v>
      </c>
      <c r="P21" s="110">
        <f t="shared" si="4"/>
        <v>72539145</v>
      </c>
      <c r="Q21" s="40">
        <f t="shared" si="5"/>
        <v>0.16684130738343428</v>
      </c>
      <c r="R21" s="108">
        <v>66039036</v>
      </c>
      <c r="S21" s="110">
        <v>13597893</v>
      </c>
      <c r="T21" s="110">
        <f t="shared" si="6"/>
        <v>79636929</v>
      </c>
      <c r="U21" s="40">
        <f t="shared" si="7"/>
        <v>0.153844084868646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191982689</v>
      </c>
      <c r="AA21" s="81">
        <f t="shared" si="11"/>
        <v>45563316</v>
      </c>
      <c r="AB21" s="81">
        <f t="shared" si="12"/>
        <v>237546005</v>
      </c>
      <c r="AC21" s="40">
        <f t="shared" si="13"/>
        <v>0.4588957436245163</v>
      </c>
      <c r="AD21" s="80">
        <v>14724012</v>
      </c>
      <c r="AE21" s="81">
        <v>15276552</v>
      </c>
      <c r="AF21" s="81">
        <f t="shared" si="14"/>
        <v>30000564</v>
      </c>
      <c r="AG21" s="40">
        <f t="shared" si="15"/>
        <v>0.17685735331008395</v>
      </c>
      <c r="AH21" s="40">
        <f t="shared" si="16"/>
        <v>1.6545143951293717</v>
      </c>
      <c r="AI21" s="12">
        <v>478537562</v>
      </c>
      <c r="AJ21" s="12">
        <v>406606000</v>
      </c>
      <c r="AK21" s="12">
        <v>71911261</v>
      </c>
      <c r="AL21" s="12"/>
    </row>
    <row r="22" spans="1:38" s="13" customFormat="1" ht="12.75">
      <c r="A22" s="29" t="s">
        <v>116</v>
      </c>
      <c r="B22" s="63" t="s">
        <v>211</v>
      </c>
      <c r="C22" s="39" t="s">
        <v>212</v>
      </c>
      <c r="D22" s="80">
        <v>104864199</v>
      </c>
      <c r="E22" s="81">
        <v>3975100</v>
      </c>
      <c r="F22" s="82">
        <f t="shared" si="0"/>
        <v>108839299</v>
      </c>
      <c r="G22" s="80">
        <v>110665263</v>
      </c>
      <c r="H22" s="81">
        <v>2610700</v>
      </c>
      <c r="I22" s="83">
        <f t="shared" si="1"/>
        <v>113275963</v>
      </c>
      <c r="J22" s="80">
        <v>25984123</v>
      </c>
      <c r="K22" s="81">
        <v>170621</v>
      </c>
      <c r="L22" s="81">
        <f t="shared" si="2"/>
        <v>26154744</v>
      </c>
      <c r="M22" s="40">
        <f t="shared" si="3"/>
        <v>0.24030606812342664</v>
      </c>
      <c r="N22" s="108">
        <v>26479428</v>
      </c>
      <c r="O22" s="109">
        <v>1463644</v>
      </c>
      <c r="P22" s="110">
        <f t="shared" si="4"/>
        <v>27943072</v>
      </c>
      <c r="Q22" s="40">
        <f t="shared" si="5"/>
        <v>0.2567369714499907</v>
      </c>
      <c r="R22" s="108">
        <v>15247485</v>
      </c>
      <c r="S22" s="110">
        <v>286872</v>
      </c>
      <c r="T22" s="110">
        <f t="shared" si="6"/>
        <v>15534357</v>
      </c>
      <c r="U22" s="40">
        <f t="shared" si="7"/>
        <v>0.13713727598148956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67711036</v>
      </c>
      <c r="AA22" s="81">
        <f t="shared" si="11"/>
        <v>1921137</v>
      </c>
      <c r="AB22" s="81">
        <f t="shared" si="12"/>
        <v>69632173</v>
      </c>
      <c r="AC22" s="40">
        <f t="shared" si="13"/>
        <v>0.614712699462992</v>
      </c>
      <c r="AD22" s="80">
        <v>22551708</v>
      </c>
      <c r="AE22" s="81">
        <v>182129</v>
      </c>
      <c r="AF22" s="81">
        <f t="shared" si="14"/>
        <v>22733837</v>
      </c>
      <c r="AG22" s="40">
        <f t="shared" si="15"/>
        <v>0.6081071024058925</v>
      </c>
      <c r="AH22" s="40">
        <f t="shared" si="16"/>
        <v>-0.31668565231641277</v>
      </c>
      <c r="AI22" s="12">
        <v>105706114</v>
      </c>
      <c r="AJ22" s="12">
        <v>116524740</v>
      </c>
      <c r="AK22" s="12">
        <v>70859522</v>
      </c>
      <c r="AL22" s="12"/>
    </row>
    <row r="23" spans="1:38" s="59" customFormat="1" ht="12.75">
      <c r="A23" s="64"/>
      <c r="B23" s="65" t="s">
        <v>213</v>
      </c>
      <c r="C23" s="32"/>
      <c r="D23" s="84">
        <f>SUM(D17:D22)</f>
        <v>2326605105</v>
      </c>
      <c r="E23" s="85">
        <f>SUM(E17:E22)</f>
        <v>449881197</v>
      </c>
      <c r="F23" s="93">
        <f t="shared" si="0"/>
        <v>2776486302</v>
      </c>
      <c r="G23" s="84">
        <f>SUM(G17:G22)</f>
        <v>2417061179</v>
      </c>
      <c r="H23" s="85">
        <f>SUM(H17:H22)</f>
        <v>440302653</v>
      </c>
      <c r="I23" s="86">
        <f t="shared" si="1"/>
        <v>2857363832</v>
      </c>
      <c r="J23" s="84">
        <f>SUM(J17:J22)</f>
        <v>558112303</v>
      </c>
      <c r="K23" s="85">
        <f>SUM(K17:K22)</f>
        <v>79200504</v>
      </c>
      <c r="L23" s="85">
        <f t="shared" si="2"/>
        <v>637312807</v>
      </c>
      <c r="M23" s="44">
        <f t="shared" si="3"/>
        <v>0.22953933053475586</v>
      </c>
      <c r="N23" s="114">
        <f>SUM(N17:N22)</f>
        <v>497280580</v>
      </c>
      <c r="O23" s="115">
        <f>SUM(O17:O22)</f>
        <v>89984131</v>
      </c>
      <c r="P23" s="116">
        <f t="shared" si="4"/>
        <v>587264711</v>
      </c>
      <c r="Q23" s="44">
        <f t="shared" si="5"/>
        <v>0.2115136352651813</v>
      </c>
      <c r="R23" s="114">
        <f>SUM(R17:R22)</f>
        <v>343621679</v>
      </c>
      <c r="S23" s="116">
        <f>SUM(S17:S22)</f>
        <v>44130493</v>
      </c>
      <c r="T23" s="116">
        <f t="shared" si="6"/>
        <v>387752172</v>
      </c>
      <c r="U23" s="44">
        <f t="shared" si="7"/>
        <v>0.1357027647853282</v>
      </c>
      <c r="V23" s="114">
        <f>SUM(V17:V22)</f>
        <v>0</v>
      </c>
      <c r="W23" s="116">
        <f>SUM(W17:W22)</f>
        <v>0</v>
      </c>
      <c r="X23" s="116">
        <f t="shared" si="8"/>
        <v>0</v>
      </c>
      <c r="Y23" s="44">
        <f t="shared" si="9"/>
        <v>0</v>
      </c>
      <c r="Z23" s="84">
        <f t="shared" si="10"/>
        <v>1399014562</v>
      </c>
      <c r="AA23" s="85">
        <f t="shared" si="11"/>
        <v>213315128</v>
      </c>
      <c r="AB23" s="85">
        <f t="shared" si="12"/>
        <v>1612329690</v>
      </c>
      <c r="AC23" s="44">
        <f t="shared" si="13"/>
        <v>0.5642717500457254</v>
      </c>
      <c r="AD23" s="84">
        <f>SUM(AD17:AD22)</f>
        <v>384466134</v>
      </c>
      <c r="AE23" s="85">
        <f>SUM(AE17:AE22)</f>
        <v>97643027</v>
      </c>
      <c r="AF23" s="85">
        <f t="shared" si="14"/>
        <v>482109161</v>
      </c>
      <c r="AG23" s="44">
        <f t="shared" si="15"/>
        <v>0.5437656802467357</v>
      </c>
      <c r="AH23" s="44">
        <f t="shared" si="16"/>
        <v>-0.1957170629246765</v>
      </c>
      <c r="AI23" s="66">
        <f>SUM(AI17:AI22)</f>
        <v>2731627467</v>
      </c>
      <c r="AJ23" s="66">
        <f>SUM(AJ17:AJ22)</f>
        <v>2873305791</v>
      </c>
      <c r="AK23" s="66">
        <f>SUM(AK17:AK22)</f>
        <v>1562405078</v>
      </c>
      <c r="AL23" s="66"/>
    </row>
    <row r="24" spans="1:38" s="13" customFormat="1" ht="12.75">
      <c r="A24" s="29" t="s">
        <v>97</v>
      </c>
      <c r="B24" s="63" t="s">
        <v>214</v>
      </c>
      <c r="C24" s="39" t="s">
        <v>215</v>
      </c>
      <c r="D24" s="80">
        <v>493765995</v>
      </c>
      <c r="E24" s="81">
        <v>80108796</v>
      </c>
      <c r="F24" s="82">
        <f t="shared" si="0"/>
        <v>573874791</v>
      </c>
      <c r="G24" s="80">
        <v>493765995</v>
      </c>
      <c r="H24" s="81">
        <v>86671710</v>
      </c>
      <c r="I24" s="83">
        <f t="shared" si="1"/>
        <v>580437705</v>
      </c>
      <c r="J24" s="80">
        <v>89093778</v>
      </c>
      <c r="K24" s="81">
        <v>14346125</v>
      </c>
      <c r="L24" s="81">
        <f t="shared" si="2"/>
        <v>103439903</v>
      </c>
      <c r="M24" s="40">
        <f t="shared" si="3"/>
        <v>0.18024820853300036</v>
      </c>
      <c r="N24" s="108">
        <v>71683806</v>
      </c>
      <c r="O24" s="109">
        <v>21938817</v>
      </c>
      <c r="P24" s="110">
        <f t="shared" si="4"/>
        <v>93622623</v>
      </c>
      <c r="Q24" s="40">
        <f t="shared" si="5"/>
        <v>0.1631412016493333</v>
      </c>
      <c r="R24" s="108">
        <v>69159843</v>
      </c>
      <c r="S24" s="110">
        <v>16365134</v>
      </c>
      <c r="T24" s="110">
        <f t="shared" si="6"/>
        <v>85524977</v>
      </c>
      <c r="U24" s="40">
        <f t="shared" si="7"/>
        <v>0.1473456604615305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229937427</v>
      </c>
      <c r="AA24" s="81">
        <f t="shared" si="11"/>
        <v>52650076</v>
      </c>
      <c r="AB24" s="81">
        <f t="shared" si="12"/>
        <v>282587503</v>
      </c>
      <c r="AC24" s="40">
        <f t="shared" si="13"/>
        <v>0.4868524228625017</v>
      </c>
      <c r="AD24" s="80">
        <v>59287063</v>
      </c>
      <c r="AE24" s="81">
        <v>18733432</v>
      </c>
      <c r="AF24" s="81">
        <f t="shared" si="14"/>
        <v>78020495</v>
      </c>
      <c r="AG24" s="40">
        <f t="shared" si="15"/>
        <v>0.5660524974956106</v>
      </c>
      <c r="AH24" s="40">
        <f t="shared" si="16"/>
        <v>0.09618603419524585</v>
      </c>
      <c r="AI24" s="12">
        <v>418577072</v>
      </c>
      <c r="AJ24" s="12">
        <v>418577072</v>
      </c>
      <c r="AK24" s="12">
        <v>236936597</v>
      </c>
      <c r="AL24" s="12"/>
    </row>
    <row r="25" spans="1:38" s="13" customFormat="1" ht="12.75">
      <c r="A25" s="29" t="s">
        <v>97</v>
      </c>
      <c r="B25" s="63" t="s">
        <v>216</v>
      </c>
      <c r="C25" s="39" t="s">
        <v>217</v>
      </c>
      <c r="D25" s="80">
        <v>536894000</v>
      </c>
      <c r="E25" s="81">
        <v>90645857</v>
      </c>
      <c r="F25" s="82">
        <f t="shared" si="0"/>
        <v>627539857</v>
      </c>
      <c r="G25" s="80">
        <v>536894000</v>
      </c>
      <c r="H25" s="81">
        <v>90645857</v>
      </c>
      <c r="I25" s="83">
        <f t="shared" si="1"/>
        <v>627539857</v>
      </c>
      <c r="J25" s="80">
        <v>76588382</v>
      </c>
      <c r="K25" s="81">
        <v>21638895</v>
      </c>
      <c r="L25" s="81">
        <f t="shared" si="2"/>
        <v>98227277</v>
      </c>
      <c r="M25" s="40">
        <f t="shared" si="3"/>
        <v>0.1565275510460525</v>
      </c>
      <c r="N25" s="108">
        <v>128178699</v>
      </c>
      <c r="O25" s="109">
        <v>14992737</v>
      </c>
      <c r="P25" s="110">
        <f t="shared" si="4"/>
        <v>143171436</v>
      </c>
      <c r="Q25" s="40">
        <f t="shared" si="5"/>
        <v>0.2281471597428751</v>
      </c>
      <c r="R25" s="108">
        <v>109603259</v>
      </c>
      <c r="S25" s="110">
        <v>14802839</v>
      </c>
      <c r="T25" s="110">
        <f t="shared" si="6"/>
        <v>124406098</v>
      </c>
      <c r="U25" s="40">
        <f t="shared" si="7"/>
        <v>0.19824413798150195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314370340</v>
      </c>
      <c r="AA25" s="81">
        <f t="shared" si="11"/>
        <v>51434471</v>
      </c>
      <c r="AB25" s="81">
        <f t="shared" si="12"/>
        <v>365804811</v>
      </c>
      <c r="AC25" s="40">
        <f t="shared" si="13"/>
        <v>0.5829188487704295</v>
      </c>
      <c r="AD25" s="80">
        <v>87015808</v>
      </c>
      <c r="AE25" s="81">
        <v>32595037</v>
      </c>
      <c r="AF25" s="81">
        <f t="shared" si="14"/>
        <v>119610845</v>
      </c>
      <c r="AG25" s="40">
        <f t="shared" si="15"/>
        <v>0.6239575926182042</v>
      </c>
      <c r="AH25" s="40">
        <f t="shared" si="16"/>
        <v>0.040090453336401044</v>
      </c>
      <c r="AI25" s="12">
        <v>563982000</v>
      </c>
      <c r="AJ25" s="12">
        <v>563982000</v>
      </c>
      <c r="AK25" s="12">
        <v>351900851</v>
      </c>
      <c r="AL25" s="12"/>
    </row>
    <row r="26" spans="1:38" s="13" customFormat="1" ht="12.75">
      <c r="A26" s="29" t="s">
        <v>97</v>
      </c>
      <c r="B26" s="63" t="s">
        <v>218</v>
      </c>
      <c r="C26" s="39" t="s">
        <v>219</v>
      </c>
      <c r="D26" s="80">
        <v>206978000</v>
      </c>
      <c r="E26" s="81">
        <v>68696809</v>
      </c>
      <c r="F26" s="82">
        <f t="shared" si="0"/>
        <v>275674809</v>
      </c>
      <c r="G26" s="80">
        <v>206978000</v>
      </c>
      <c r="H26" s="81">
        <v>68696809</v>
      </c>
      <c r="I26" s="83">
        <f t="shared" si="1"/>
        <v>275674809</v>
      </c>
      <c r="J26" s="80">
        <v>55408387</v>
      </c>
      <c r="K26" s="81">
        <v>13796061</v>
      </c>
      <c r="L26" s="81">
        <f t="shared" si="2"/>
        <v>69204448</v>
      </c>
      <c r="M26" s="40">
        <f t="shared" si="3"/>
        <v>0.251036531959654</v>
      </c>
      <c r="N26" s="108">
        <v>40112854</v>
      </c>
      <c r="O26" s="109">
        <v>9224828</v>
      </c>
      <c r="P26" s="110">
        <f t="shared" si="4"/>
        <v>49337682</v>
      </c>
      <c r="Q26" s="40">
        <f t="shared" si="5"/>
        <v>0.17897058559311452</v>
      </c>
      <c r="R26" s="108">
        <v>60601517</v>
      </c>
      <c r="S26" s="110">
        <v>4280865</v>
      </c>
      <c r="T26" s="110">
        <f t="shared" si="6"/>
        <v>64882382</v>
      </c>
      <c r="U26" s="40">
        <f t="shared" si="7"/>
        <v>0.2353584001213546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156122758</v>
      </c>
      <c r="AA26" s="81">
        <f t="shared" si="11"/>
        <v>27301754</v>
      </c>
      <c r="AB26" s="81">
        <f t="shared" si="12"/>
        <v>183424512</v>
      </c>
      <c r="AC26" s="40">
        <f t="shared" si="13"/>
        <v>0.6653655176741231</v>
      </c>
      <c r="AD26" s="80">
        <v>9956567</v>
      </c>
      <c r="AE26" s="81">
        <v>8432502</v>
      </c>
      <c r="AF26" s="81">
        <f t="shared" si="14"/>
        <v>18389069</v>
      </c>
      <c r="AG26" s="40">
        <f t="shared" si="15"/>
        <v>0.36848843070411536</v>
      </c>
      <c r="AH26" s="40">
        <f t="shared" si="16"/>
        <v>2.5283124991265193</v>
      </c>
      <c r="AI26" s="12">
        <v>233612157</v>
      </c>
      <c r="AJ26" s="12">
        <v>294414071</v>
      </c>
      <c r="AK26" s="12">
        <v>108488179</v>
      </c>
      <c r="AL26" s="12"/>
    </row>
    <row r="27" spans="1:38" s="13" customFormat="1" ht="12.75">
      <c r="A27" s="29" t="s">
        <v>97</v>
      </c>
      <c r="B27" s="63" t="s">
        <v>220</v>
      </c>
      <c r="C27" s="39" t="s">
        <v>221</v>
      </c>
      <c r="D27" s="80">
        <v>1589892820</v>
      </c>
      <c r="E27" s="81">
        <v>397133000</v>
      </c>
      <c r="F27" s="82">
        <f t="shared" si="0"/>
        <v>1987025820</v>
      </c>
      <c r="G27" s="80">
        <v>1127537918</v>
      </c>
      <c r="H27" s="81">
        <v>438257668</v>
      </c>
      <c r="I27" s="83">
        <f t="shared" si="1"/>
        <v>1565795586</v>
      </c>
      <c r="J27" s="80">
        <v>197325215</v>
      </c>
      <c r="K27" s="81">
        <v>56020553</v>
      </c>
      <c r="L27" s="81">
        <f t="shared" si="2"/>
        <v>253345768</v>
      </c>
      <c r="M27" s="40">
        <f t="shared" si="3"/>
        <v>0.1274999878964834</v>
      </c>
      <c r="N27" s="108">
        <v>237806163</v>
      </c>
      <c r="O27" s="109">
        <v>87238053</v>
      </c>
      <c r="P27" s="110">
        <f t="shared" si="4"/>
        <v>325044216</v>
      </c>
      <c r="Q27" s="40">
        <f t="shared" si="5"/>
        <v>0.16358328750856393</v>
      </c>
      <c r="R27" s="108">
        <v>174962371</v>
      </c>
      <c r="S27" s="110">
        <v>52605089</v>
      </c>
      <c r="T27" s="110">
        <f t="shared" si="6"/>
        <v>227567460</v>
      </c>
      <c r="U27" s="40">
        <f t="shared" si="7"/>
        <v>0.14533663399917132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610093749</v>
      </c>
      <c r="AA27" s="81">
        <f t="shared" si="11"/>
        <v>195863695</v>
      </c>
      <c r="AB27" s="81">
        <f t="shared" si="12"/>
        <v>805957444</v>
      </c>
      <c r="AC27" s="40">
        <f t="shared" si="13"/>
        <v>0.5147271145775218</v>
      </c>
      <c r="AD27" s="80">
        <v>256292076</v>
      </c>
      <c r="AE27" s="81">
        <v>60361883</v>
      </c>
      <c r="AF27" s="81">
        <f t="shared" si="14"/>
        <v>316653959</v>
      </c>
      <c r="AG27" s="40">
        <f t="shared" si="15"/>
        <v>0.48097854275007274</v>
      </c>
      <c r="AH27" s="40">
        <f t="shared" si="16"/>
        <v>-0.28133707622458626</v>
      </c>
      <c r="AI27" s="12">
        <v>1547171588</v>
      </c>
      <c r="AJ27" s="12">
        <v>2007904468</v>
      </c>
      <c r="AK27" s="12">
        <v>965758965</v>
      </c>
      <c r="AL27" s="12"/>
    </row>
    <row r="28" spans="1:38" s="13" customFormat="1" ht="12.75">
      <c r="A28" s="29" t="s">
        <v>97</v>
      </c>
      <c r="B28" s="63" t="s">
        <v>222</v>
      </c>
      <c r="C28" s="39" t="s">
        <v>223</v>
      </c>
      <c r="D28" s="80">
        <v>108201574</v>
      </c>
      <c r="E28" s="81">
        <v>46827000</v>
      </c>
      <c r="F28" s="82">
        <f t="shared" si="0"/>
        <v>155028574</v>
      </c>
      <c r="G28" s="80">
        <v>108201574</v>
      </c>
      <c r="H28" s="81">
        <v>46827000</v>
      </c>
      <c r="I28" s="83">
        <f t="shared" si="1"/>
        <v>155028574</v>
      </c>
      <c r="J28" s="80">
        <v>25363861</v>
      </c>
      <c r="K28" s="81">
        <v>5608408</v>
      </c>
      <c r="L28" s="81">
        <f t="shared" si="2"/>
        <v>30972269</v>
      </c>
      <c r="M28" s="40">
        <f t="shared" si="3"/>
        <v>0.19978426041640557</v>
      </c>
      <c r="N28" s="108">
        <v>18855182</v>
      </c>
      <c r="O28" s="109">
        <v>10923068</v>
      </c>
      <c r="P28" s="110">
        <f t="shared" si="4"/>
        <v>29778250</v>
      </c>
      <c r="Q28" s="40">
        <f t="shared" si="5"/>
        <v>0.19208233186741433</v>
      </c>
      <c r="R28" s="108">
        <v>24543442</v>
      </c>
      <c r="S28" s="110">
        <v>20962126</v>
      </c>
      <c r="T28" s="110">
        <f t="shared" si="6"/>
        <v>45505568</v>
      </c>
      <c r="U28" s="40">
        <f t="shared" si="7"/>
        <v>0.29353019785887985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68762485</v>
      </c>
      <c r="AA28" s="81">
        <f t="shared" si="11"/>
        <v>37493602</v>
      </c>
      <c r="AB28" s="81">
        <f t="shared" si="12"/>
        <v>106256087</v>
      </c>
      <c r="AC28" s="40">
        <f t="shared" si="13"/>
        <v>0.6853967901426997</v>
      </c>
      <c r="AD28" s="80">
        <v>18892733</v>
      </c>
      <c r="AE28" s="81">
        <v>17293172</v>
      </c>
      <c r="AF28" s="81">
        <f t="shared" si="14"/>
        <v>36185905</v>
      </c>
      <c r="AG28" s="40">
        <f t="shared" si="15"/>
        <v>0.6104818053524486</v>
      </c>
      <c r="AH28" s="40">
        <f t="shared" si="16"/>
        <v>0.2575495348257837</v>
      </c>
      <c r="AI28" s="12">
        <v>188514951</v>
      </c>
      <c r="AJ28" s="12">
        <v>189599056</v>
      </c>
      <c r="AK28" s="12">
        <v>115746774</v>
      </c>
      <c r="AL28" s="12"/>
    </row>
    <row r="29" spans="1:38" s="13" customFormat="1" ht="12.75">
      <c r="A29" s="29" t="s">
        <v>97</v>
      </c>
      <c r="B29" s="63" t="s">
        <v>224</v>
      </c>
      <c r="C29" s="39" t="s">
        <v>225</v>
      </c>
      <c r="D29" s="80">
        <v>217108435</v>
      </c>
      <c r="E29" s="81">
        <v>31637510</v>
      </c>
      <c r="F29" s="82">
        <f t="shared" si="0"/>
        <v>248745945</v>
      </c>
      <c r="G29" s="80">
        <v>217108435</v>
      </c>
      <c r="H29" s="81">
        <v>31637510</v>
      </c>
      <c r="I29" s="83">
        <f t="shared" si="1"/>
        <v>248745945</v>
      </c>
      <c r="J29" s="80">
        <v>29612307</v>
      </c>
      <c r="K29" s="81">
        <v>12154618</v>
      </c>
      <c r="L29" s="81">
        <f t="shared" si="2"/>
        <v>41766925</v>
      </c>
      <c r="M29" s="40">
        <f t="shared" si="3"/>
        <v>0.16790997336660102</v>
      </c>
      <c r="N29" s="108">
        <v>32914822</v>
      </c>
      <c r="O29" s="109">
        <v>10621018</v>
      </c>
      <c r="P29" s="110">
        <f t="shared" si="4"/>
        <v>43535840</v>
      </c>
      <c r="Q29" s="40">
        <f t="shared" si="5"/>
        <v>0.17502130537243532</v>
      </c>
      <c r="R29" s="108">
        <v>37647545</v>
      </c>
      <c r="S29" s="110">
        <v>5501829</v>
      </c>
      <c r="T29" s="110">
        <f t="shared" si="6"/>
        <v>43149374</v>
      </c>
      <c r="U29" s="40">
        <f t="shared" si="7"/>
        <v>0.17346764788467206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100174674</v>
      </c>
      <c r="AA29" s="81">
        <f t="shared" si="11"/>
        <v>28277465</v>
      </c>
      <c r="AB29" s="81">
        <f t="shared" si="12"/>
        <v>128452139</v>
      </c>
      <c r="AC29" s="40">
        <f t="shared" si="13"/>
        <v>0.5163989266237083</v>
      </c>
      <c r="AD29" s="80">
        <v>28276151</v>
      </c>
      <c r="AE29" s="81">
        <v>8656846</v>
      </c>
      <c r="AF29" s="81">
        <f t="shared" si="14"/>
        <v>36932997</v>
      </c>
      <c r="AG29" s="40">
        <f t="shared" si="15"/>
        <v>0.6128058973504694</v>
      </c>
      <c r="AH29" s="40">
        <f t="shared" si="16"/>
        <v>0.16831498943884782</v>
      </c>
      <c r="AI29" s="12">
        <v>213444191</v>
      </c>
      <c r="AJ29" s="12">
        <v>213444191</v>
      </c>
      <c r="AK29" s="12">
        <v>130799859</v>
      </c>
      <c r="AL29" s="12"/>
    </row>
    <row r="30" spans="1:38" s="13" customFormat="1" ht="12.75">
      <c r="A30" s="29" t="s">
        <v>116</v>
      </c>
      <c r="B30" s="63" t="s">
        <v>226</v>
      </c>
      <c r="C30" s="39" t="s">
        <v>227</v>
      </c>
      <c r="D30" s="80">
        <v>107445832</v>
      </c>
      <c r="E30" s="81">
        <v>5000000</v>
      </c>
      <c r="F30" s="83">
        <f t="shared" si="0"/>
        <v>112445832</v>
      </c>
      <c r="G30" s="80">
        <v>107445834</v>
      </c>
      <c r="H30" s="81">
        <v>5000000</v>
      </c>
      <c r="I30" s="83">
        <f t="shared" si="1"/>
        <v>112445834</v>
      </c>
      <c r="J30" s="80">
        <v>24764988</v>
      </c>
      <c r="K30" s="81">
        <v>353496</v>
      </c>
      <c r="L30" s="81">
        <f t="shared" si="2"/>
        <v>25118484</v>
      </c>
      <c r="M30" s="40">
        <f t="shared" si="3"/>
        <v>0.223382970744527</v>
      </c>
      <c r="N30" s="108">
        <v>22894543</v>
      </c>
      <c r="O30" s="109">
        <v>41260</v>
      </c>
      <c r="P30" s="110">
        <f t="shared" si="4"/>
        <v>22935803</v>
      </c>
      <c r="Q30" s="40">
        <f t="shared" si="5"/>
        <v>0.2039720156101473</v>
      </c>
      <c r="R30" s="108">
        <v>23541150</v>
      </c>
      <c r="S30" s="110">
        <v>777151</v>
      </c>
      <c r="T30" s="110">
        <f t="shared" si="6"/>
        <v>24318301</v>
      </c>
      <c r="U30" s="40">
        <f t="shared" si="7"/>
        <v>0.2162668027345504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71200681</v>
      </c>
      <c r="AA30" s="81">
        <f t="shared" si="11"/>
        <v>1171907</v>
      </c>
      <c r="AB30" s="81">
        <f t="shared" si="12"/>
        <v>72372588</v>
      </c>
      <c r="AC30" s="40">
        <f t="shared" si="13"/>
        <v>0.643621781488143</v>
      </c>
      <c r="AD30" s="80">
        <v>15850227</v>
      </c>
      <c r="AE30" s="81">
        <v>0</v>
      </c>
      <c r="AF30" s="81">
        <f t="shared" si="14"/>
        <v>15850227</v>
      </c>
      <c r="AG30" s="40">
        <f t="shared" si="15"/>
        <v>0.47446379773375713</v>
      </c>
      <c r="AH30" s="40">
        <f t="shared" si="16"/>
        <v>0.5342556923632702</v>
      </c>
      <c r="AI30" s="12">
        <v>84491457</v>
      </c>
      <c r="AJ30" s="12">
        <v>126592434</v>
      </c>
      <c r="AK30" s="12">
        <v>60063527</v>
      </c>
      <c r="AL30" s="12"/>
    </row>
    <row r="31" spans="1:38" s="59" customFormat="1" ht="12.75">
      <c r="A31" s="64"/>
      <c r="B31" s="65" t="s">
        <v>228</v>
      </c>
      <c r="C31" s="32"/>
      <c r="D31" s="84">
        <f>SUM(D24:D30)</f>
        <v>3260286656</v>
      </c>
      <c r="E31" s="85">
        <f>SUM(E24:E30)</f>
        <v>720048972</v>
      </c>
      <c r="F31" s="93">
        <f t="shared" si="0"/>
        <v>3980335628</v>
      </c>
      <c r="G31" s="84">
        <f>SUM(G24:G30)</f>
        <v>2797931756</v>
      </c>
      <c r="H31" s="85">
        <f>SUM(H24:H30)</f>
        <v>767736554</v>
      </c>
      <c r="I31" s="86">
        <f t="shared" si="1"/>
        <v>3565668310</v>
      </c>
      <c r="J31" s="84">
        <f>SUM(J24:J30)</f>
        <v>498156918</v>
      </c>
      <c r="K31" s="85">
        <f>SUM(K24:K30)</f>
        <v>123918156</v>
      </c>
      <c r="L31" s="85">
        <f t="shared" si="2"/>
        <v>622075074</v>
      </c>
      <c r="M31" s="44">
        <f t="shared" si="3"/>
        <v>0.15628709037096306</v>
      </c>
      <c r="N31" s="114">
        <f>SUM(N24:N30)</f>
        <v>552446069</v>
      </c>
      <c r="O31" s="115">
        <f>SUM(O24:O30)</f>
        <v>154979781</v>
      </c>
      <c r="P31" s="116">
        <f t="shared" si="4"/>
        <v>707425850</v>
      </c>
      <c r="Q31" s="44">
        <f t="shared" si="5"/>
        <v>0.1777302006955279</v>
      </c>
      <c r="R31" s="114">
        <f>SUM(R24:R30)</f>
        <v>500059127</v>
      </c>
      <c r="S31" s="116">
        <f>SUM(S24:S30)</f>
        <v>115295033</v>
      </c>
      <c r="T31" s="116">
        <f t="shared" si="6"/>
        <v>615354160</v>
      </c>
      <c r="U31" s="44">
        <f t="shared" si="7"/>
        <v>0.17257751044151384</v>
      </c>
      <c r="V31" s="114">
        <f>SUM(V24:V30)</f>
        <v>0</v>
      </c>
      <c r="W31" s="116">
        <f>SUM(W24:W30)</f>
        <v>0</v>
      </c>
      <c r="X31" s="116">
        <f t="shared" si="8"/>
        <v>0</v>
      </c>
      <c r="Y31" s="44">
        <f t="shared" si="9"/>
        <v>0</v>
      </c>
      <c r="Z31" s="84">
        <f t="shared" si="10"/>
        <v>1550662114</v>
      </c>
      <c r="AA31" s="85">
        <f t="shared" si="11"/>
        <v>394192970</v>
      </c>
      <c r="AB31" s="85">
        <f t="shared" si="12"/>
        <v>1944855084</v>
      </c>
      <c r="AC31" s="44">
        <f t="shared" si="13"/>
        <v>0.5454391477035619</v>
      </c>
      <c r="AD31" s="84">
        <f>SUM(AD24:AD30)</f>
        <v>475570625</v>
      </c>
      <c r="AE31" s="85">
        <f>SUM(AE24:AE30)</f>
        <v>146072872</v>
      </c>
      <c r="AF31" s="85">
        <f t="shared" si="14"/>
        <v>621643497</v>
      </c>
      <c r="AG31" s="44">
        <f t="shared" si="15"/>
        <v>0.516368564275539</v>
      </c>
      <c r="AH31" s="44">
        <f t="shared" si="16"/>
        <v>-0.010117273051760134</v>
      </c>
      <c r="AI31" s="66">
        <f>SUM(AI24:AI30)</f>
        <v>3249793416</v>
      </c>
      <c r="AJ31" s="66">
        <f>SUM(AJ24:AJ30)</f>
        <v>3814513292</v>
      </c>
      <c r="AK31" s="66">
        <f>SUM(AK24:AK30)</f>
        <v>1969694752</v>
      </c>
      <c r="AL31" s="66"/>
    </row>
    <row r="32" spans="1:38" s="13" customFormat="1" ht="12.75">
      <c r="A32" s="29" t="s">
        <v>97</v>
      </c>
      <c r="B32" s="63" t="s">
        <v>229</v>
      </c>
      <c r="C32" s="39" t="s">
        <v>230</v>
      </c>
      <c r="D32" s="80">
        <v>582432000</v>
      </c>
      <c r="E32" s="81">
        <v>95524263</v>
      </c>
      <c r="F32" s="82">
        <f t="shared" si="0"/>
        <v>677956263</v>
      </c>
      <c r="G32" s="80">
        <v>582432000</v>
      </c>
      <c r="H32" s="81">
        <v>95524263</v>
      </c>
      <c r="I32" s="83">
        <f t="shared" si="1"/>
        <v>677956263</v>
      </c>
      <c r="J32" s="80">
        <v>73901992</v>
      </c>
      <c r="K32" s="81">
        <v>1445708</v>
      </c>
      <c r="L32" s="81">
        <f t="shared" si="2"/>
        <v>75347700</v>
      </c>
      <c r="M32" s="40">
        <f t="shared" si="3"/>
        <v>0.11113947036432939</v>
      </c>
      <c r="N32" s="108">
        <v>168321776</v>
      </c>
      <c r="O32" s="109">
        <v>4571190</v>
      </c>
      <c r="P32" s="110">
        <f t="shared" si="4"/>
        <v>172892966</v>
      </c>
      <c r="Q32" s="40">
        <f t="shared" si="5"/>
        <v>0.2550208257313496</v>
      </c>
      <c r="R32" s="108">
        <v>71295866</v>
      </c>
      <c r="S32" s="110">
        <v>2299105</v>
      </c>
      <c r="T32" s="110">
        <f t="shared" si="6"/>
        <v>73594971</v>
      </c>
      <c r="U32" s="40">
        <f t="shared" si="7"/>
        <v>0.10855415757107624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313519634</v>
      </c>
      <c r="AA32" s="81">
        <f t="shared" si="11"/>
        <v>8316003</v>
      </c>
      <c r="AB32" s="81">
        <f t="shared" si="12"/>
        <v>321835637</v>
      </c>
      <c r="AC32" s="40">
        <f t="shared" si="13"/>
        <v>0.4747144536667552</v>
      </c>
      <c r="AD32" s="80">
        <v>116967759</v>
      </c>
      <c r="AE32" s="81">
        <v>0</v>
      </c>
      <c r="AF32" s="81">
        <f t="shared" si="14"/>
        <v>116967759</v>
      </c>
      <c r="AG32" s="40">
        <f t="shared" si="15"/>
        <v>0.7284260863866019</v>
      </c>
      <c r="AH32" s="40">
        <f t="shared" si="16"/>
        <v>-0.3708097716055242</v>
      </c>
      <c r="AI32" s="12">
        <v>518761000</v>
      </c>
      <c r="AJ32" s="12">
        <v>518761000</v>
      </c>
      <c r="AK32" s="12">
        <v>377879045</v>
      </c>
      <c r="AL32" s="12"/>
    </row>
    <row r="33" spans="1:38" s="13" customFormat="1" ht="12.75">
      <c r="A33" s="29" t="s">
        <v>97</v>
      </c>
      <c r="B33" s="63" t="s">
        <v>231</v>
      </c>
      <c r="C33" s="39" t="s">
        <v>232</v>
      </c>
      <c r="D33" s="80">
        <v>457991776</v>
      </c>
      <c r="E33" s="81">
        <v>73889000</v>
      </c>
      <c r="F33" s="82">
        <f t="shared" si="0"/>
        <v>531880776</v>
      </c>
      <c r="G33" s="80">
        <v>457991776</v>
      </c>
      <c r="H33" s="81">
        <v>95289000</v>
      </c>
      <c r="I33" s="83">
        <f t="shared" si="1"/>
        <v>553280776</v>
      </c>
      <c r="J33" s="80">
        <v>88526298</v>
      </c>
      <c r="K33" s="81">
        <v>11730199</v>
      </c>
      <c r="L33" s="81">
        <f t="shared" si="2"/>
        <v>100256497</v>
      </c>
      <c r="M33" s="40">
        <f t="shared" si="3"/>
        <v>0.1884943045958104</v>
      </c>
      <c r="N33" s="108">
        <v>132410136</v>
      </c>
      <c r="O33" s="109">
        <v>18063561</v>
      </c>
      <c r="P33" s="110">
        <f t="shared" si="4"/>
        <v>150473697</v>
      </c>
      <c r="Q33" s="40">
        <f t="shared" si="5"/>
        <v>0.2829086964406474</v>
      </c>
      <c r="R33" s="108">
        <v>100715374</v>
      </c>
      <c r="S33" s="110">
        <v>12504290</v>
      </c>
      <c r="T33" s="110">
        <f t="shared" si="6"/>
        <v>113219664</v>
      </c>
      <c r="U33" s="40">
        <f t="shared" si="7"/>
        <v>0.20463328731305858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321651808</v>
      </c>
      <c r="AA33" s="81">
        <f t="shared" si="11"/>
        <v>42298050</v>
      </c>
      <c r="AB33" s="81">
        <f t="shared" si="12"/>
        <v>363949858</v>
      </c>
      <c r="AC33" s="40">
        <f t="shared" si="13"/>
        <v>0.6578031874362467</v>
      </c>
      <c r="AD33" s="80">
        <v>91515279</v>
      </c>
      <c r="AE33" s="81">
        <v>6465248</v>
      </c>
      <c r="AF33" s="81">
        <f t="shared" si="14"/>
        <v>97980527</v>
      </c>
      <c r="AG33" s="40">
        <f t="shared" si="15"/>
        <v>0.7458749762962537</v>
      </c>
      <c r="AH33" s="40">
        <f t="shared" si="16"/>
        <v>0.15553230286258812</v>
      </c>
      <c r="AI33" s="12">
        <v>476234557</v>
      </c>
      <c r="AJ33" s="12">
        <v>487897560</v>
      </c>
      <c r="AK33" s="12">
        <v>363910581</v>
      </c>
      <c r="AL33" s="12"/>
    </row>
    <row r="34" spans="1:38" s="13" customFormat="1" ht="12.75">
      <c r="A34" s="29" t="s">
        <v>97</v>
      </c>
      <c r="B34" s="63" t="s">
        <v>233</v>
      </c>
      <c r="C34" s="39" t="s">
        <v>234</v>
      </c>
      <c r="D34" s="80">
        <v>823513970</v>
      </c>
      <c r="E34" s="81">
        <v>163587530</v>
      </c>
      <c r="F34" s="82">
        <f t="shared" si="0"/>
        <v>987101500</v>
      </c>
      <c r="G34" s="80">
        <v>802623820</v>
      </c>
      <c r="H34" s="81">
        <v>126197300</v>
      </c>
      <c r="I34" s="83">
        <f t="shared" si="1"/>
        <v>928821120</v>
      </c>
      <c r="J34" s="80">
        <v>130348842</v>
      </c>
      <c r="K34" s="81">
        <v>6784059</v>
      </c>
      <c r="L34" s="81">
        <f t="shared" si="2"/>
        <v>137132901</v>
      </c>
      <c r="M34" s="40">
        <f t="shared" si="3"/>
        <v>0.13892482282723712</v>
      </c>
      <c r="N34" s="108">
        <v>147925805</v>
      </c>
      <c r="O34" s="109">
        <v>8565779</v>
      </c>
      <c r="P34" s="110">
        <f t="shared" si="4"/>
        <v>156491584</v>
      </c>
      <c r="Q34" s="40">
        <f t="shared" si="5"/>
        <v>0.15853646661462878</v>
      </c>
      <c r="R34" s="108">
        <v>147294362</v>
      </c>
      <c r="S34" s="110">
        <v>14736151</v>
      </c>
      <c r="T34" s="110">
        <f t="shared" si="6"/>
        <v>162030513</v>
      </c>
      <c r="U34" s="40">
        <f t="shared" si="7"/>
        <v>0.1744474899537168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425569009</v>
      </c>
      <c r="AA34" s="81">
        <f t="shared" si="11"/>
        <v>30085989</v>
      </c>
      <c r="AB34" s="81">
        <f t="shared" si="12"/>
        <v>455654998</v>
      </c>
      <c r="AC34" s="40">
        <f t="shared" si="13"/>
        <v>0.49057346801071877</v>
      </c>
      <c r="AD34" s="80">
        <v>135521048</v>
      </c>
      <c r="AE34" s="81">
        <v>855558</v>
      </c>
      <c r="AF34" s="81">
        <f t="shared" si="14"/>
        <v>136376606</v>
      </c>
      <c r="AG34" s="40">
        <f t="shared" si="15"/>
        <v>0.5065634069130949</v>
      </c>
      <c r="AH34" s="40">
        <f t="shared" si="16"/>
        <v>0.1881107599935432</v>
      </c>
      <c r="AI34" s="12">
        <v>925967790</v>
      </c>
      <c r="AJ34" s="12">
        <v>875385006</v>
      </c>
      <c r="AK34" s="12">
        <v>443438011</v>
      </c>
      <c r="AL34" s="12"/>
    </row>
    <row r="35" spans="1:38" s="13" customFormat="1" ht="12.75">
      <c r="A35" s="29" t="s">
        <v>97</v>
      </c>
      <c r="B35" s="63" t="s">
        <v>235</v>
      </c>
      <c r="C35" s="39" t="s">
        <v>236</v>
      </c>
      <c r="D35" s="80">
        <v>154085918</v>
      </c>
      <c r="E35" s="81">
        <v>36445600</v>
      </c>
      <c r="F35" s="82">
        <f t="shared" si="0"/>
        <v>190531518</v>
      </c>
      <c r="G35" s="80">
        <v>143860052</v>
      </c>
      <c r="H35" s="81">
        <v>39705661</v>
      </c>
      <c r="I35" s="83">
        <f t="shared" si="1"/>
        <v>183565713</v>
      </c>
      <c r="J35" s="80">
        <v>45267383</v>
      </c>
      <c r="K35" s="81">
        <v>7265035</v>
      </c>
      <c r="L35" s="81">
        <f t="shared" si="2"/>
        <v>52532418</v>
      </c>
      <c r="M35" s="40">
        <f t="shared" si="3"/>
        <v>0.2757151076705325</v>
      </c>
      <c r="N35" s="108">
        <v>30011224</v>
      </c>
      <c r="O35" s="109">
        <v>5293236</v>
      </c>
      <c r="P35" s="110">
        <f t="shared" si="4"/>
        <v>35304460</v>
      </c>
      <c r="Q35" s="40">
        <f t="shared" si="5"/>
        <v>0.18529459257234282</v>
      </c>
      <c r="R35" s="108">
        <v>20981339</v>
      </c>
      <c r="S35" s="110">
        <v>8049764</v>
      </c>
      <c r="T35" s="110">
        <f t="shared" si="6"/>
        <v>29031103</v>
      </c>
      <c r="U35" s="40">
        <f t="shared" si="7"/>
        <v>0.1581510104776484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96259946</v>
      </c>
      <c r="AA35" s="81">
        <f t="shared" si="11"/>
        <v>20608035</v>
      </c>
      <c r="AB35" s="81">
        <f t="shared" si="12"/>
        <v>116867981</v>
      </c>
      <c r="AC35" s="40">
        <f t="shared" si="13"/>
        <v>0.6366547384587011</v>
      </c>
      <c r="AD35" s="80">
        <v>22913513</v>
      </c>
      <c r="AE35" s="81">
        <v>6746319</v>
      </c>
      <c r="AF35" s="81">
        <f t="shared" si="14"/>
        <v>29659832</v>
      </c>
      <c r="AG35" s="40">
        <f t="shared" si="15"/>
        <v>0.701742898988762</v>
      </c>
      <c r="AH35" s="40">
        <f t="shared" si="16"/>
        <v>-0.02119799599674066</v>
      </c>
      <c r="AI35" s="12">
        <v>123607612</v>
      </c>
      <c r="AJ35" s="12">
        <v>163613211</v>
      </c>
      <c r="AK35" s="12">
        <v>114814409</v>
      </c>
      <c r="AL35" s="12"/>
    </row>
    <row r="36" spans="1:38" s="13" customFormat="1" ht="12.75">
      <c r="A36" s="29" t="s">
        <v>116</v>
      </c>
      <c r="B36" s="63" t="s">
        <v>237</v>
      </c>
      <c r="C36" s="39" t="s">
        <v>238</v>
      </c>
      <c r="D36" s="80">
        <v>195526486</v>
      </c>
      <c r="E36" s="81">
        <v>3795800</v>
      </c>
      <c r="F36" s="82">
        <f t="shared" si="0"/>
        <v>199322286</v>
      </c>
      <c r="G36" s="80">
        <v>219425905</v>
      </c>
      <c r="H36" s="81">
        <v>3700800</v>
      </c>
      <c r="I36" s="83">
        <f t="shared" si="1"/>
        <v>223126705</v>
      </c>
      <c r="J36" s="80">
        <v>50492649</v>
      </c>
      <c r="K36" s="81">
        <v>260366</v>
      </c>
      <c r="L36" s="81">
        <f t="shared" si="2"/>
        <v>50753015</v>
      </c>
      <c r="M36" s="40">
        <f t="shared" si="3"/>
        <v>0.2546278994612775</v>
      </c>
      <c r="N36" s="108">
        <v>36850923</v>
      </c>
      <c r="O36" s="109">
        <v>283659</v>
      </c>
      <c r="P36" s="110">
        <f t="shared" si="4"/>
        <v>37134582</v>
      </c>
      <c r="Q36" s="40">
        <f t="shared" si="5"/>
        <v>0.18630421487339355</v>
      </c>
      <c r="R36" s="108">
        <v>31701186</v>
      </c>
      <c r="S36" s="110">
        <v>827434</v>
      </c>
      <c r="T36" s="110">
        <f t="shared" si="6"/>
        <v>32528620</v>
      </c>
      <c r="U36" s="40">
        <f t="shared" si="7"/>
        <v>0.1457854181999416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119044758</v>
      </c>
      <c r="AA36" s="81">
        <f t="shared" si="11"/>
        <v>1371459</v>
      </c>
      <c r="AB36" s="81">
        <f t="shared" si="12"/>
        <v>120416217</v>
      </c>
      <c r="AC36" s="40">
        <f t="shared" si="13"/>
        <v>0.5396764004559651</v>
      </c>
      <c r="AD36" s="80">
        <v>30921507</v>
      </c>
      <c r="AE36" s="81">
        <v>82913</v>
      </c>
      <c r="AF36" s="81">
        <f t="shared" si="14"/>
        <v>31004420</v>
      </c>
      <c r="AG36" s="40">
        <f t="shared" si="15"/>
        <v>0.5157334399216588</v>
      </c>
      <c r="AH36" s="40">
        <f t="shared" si="16"/>
        <v>0.049160732566517984</v>
      </c>
      <c r="AI36" s="12">
        <v>170227117</v>
      </c>
      <c r="AJ36" s="12">
        <v>196494315</v>
      </c>
      <c r="AK36" s="12">
        <v>101338689</v>
      </c>
      <c r="AL36" s="12"/>
    </row>
    <row r="37" spans="1:38" s="59" customFormat="1" ht="12.75">
      <c r="A37" s="64"/>
      <c r="B37" s="65" t="s">
        <v>239</v>
      </c>
      <c r="C37" s="32"/>
      <c r="D37" s="84">
        <f>SUM(D32:D36)</f>
        <v>2213550150</v>
      </c>
      <c r="E37" s="85">
        <f>SUM(E32:E36)</f>
        <v>373242193</v>
      </c>
      <c r="F37" s="86">
        <f t="shared" si="0"/>
        <v>2586792343</v>
      </c>
      <c r="G37" s="84">
        <f>SUM(G32:G36)</f>
        <v>2206333553</v>
      </c>
      <c r="H37" s="85">
        <f>SUM(H32:H36)</f>
        <v>360417024</v>
      </c>
      <c r="I37" s="93">
        <f t="shared" si="1"/>
        <v>2566750577</v>
      </c>
      <c r="J37" s="84">
        <f>SUM(J32:J36)</f>
        <v>388537164</v>
      </c>
      <c r="K37" s="95">
        <f>SUM(K32:K36)</f>
        <v>27485367</v>
      </c>
      <c r="L37" s="85">
        <f t="shared" si="2"/>
        <v>416022531</v>
      </c>
      <c r="M37" s="44">
        <f t="shared" si="3"/>
        <v>0.16082563879771003</v>
      </c>
      <c r="N37" s="114">
        <f>SUM(N32:N36)</f>
        <v>515519864</v>
      </c>
      <c r="O37" s="115">
        <f>SUM(O32:O36)</f>
        <v>36777425</v>
      </c>
      <c r="P37" s="116">
        <f t="shared" si="4"/>
        <v>552297289</v>
      </c>
      <c r="Q37" s="44">
        <f t="shared" si="5"/>
        <v>0.21350661969235618</v>
      </c>
      <c r="R37" s="114">
        <f>SUM(R32:R36)</f>
        <v>371988127</v>
      </c>
      <c r="S37" s="116">
        <f>SUM(S32:S36)</f>
        <v>38416744</v>
      </c>
      <c r="T37" s="116">
        <f t="shared" si="6"/>
        <v>410404871</v>
      </c>
      <c r="U37" s="44">
        <f t="shared" si="7"/>
        <v>0.1598927744197406</v>
      </c>
      <c r="V37" s="114">
        <f>SUM(V32:V36)</f>
        <v>0</v>
      </c>
      <c r="W37" s="116">
        <f>SUM(W32:W36)</f>
        <v>0</v>
      </c>
      <c r="X37" s="116">
        <f t="shared" si="8"/>
        <v>0</v>
      </c>
      <c r="Y37" s="44">
        <f t="shared" si="9"/>
        <v>0</v>
      </c>
      <c r="Z37" s="84">
        <f t="shared" si="10"/>
        <v>1276045155</v>
      </c>
      <c r="AA37" s="85">
        <f t="shared" si="11"/>
        <v>102679536</v>
      </c>
      <c r="AB37" s="85">
        <f t="shared" si="12"/>
        <v>1378724691</v>
      </c>
      <c r="AC37" s="44">
        <f t="shared" si="13"/>
        <v>0.5371479034053412</v>
      </c>
      <c r="AD37" s="84">
        <f>SUM(AD32:AD36)</f>
        <v>397839106</v>
      </c>
      <c r="AE37" s="85">
        <f>SUM(AE32:AE36)</f>
        <v>14150038</v>
      </c>
      <c r="AF37" s="85">
        <f t="shared" si="14"/>
        <v>411989144</v>
      </c>
      <c r="AG37" s="44">
        <f t="shared" si="15"/>
        <v>0.6250161909249246</v>
      </c>
      <c r="AH37" s="44">
        <f t="shared" si="16"/>
        <v>-0.003845424140593412</v>
      </c>
      <c r="AI37" s="66">
        <f>SUM(AI32:AI36)</f>
        <v>2214798076</v>
      </c>
      <c r="AJ37" s="66">
        <f>SUM(AJ32:AJ36)</f>
        <v>2242151092</v>
      </c>
      <c r="AK37" s="66">
        <f>SUM(AK32:AK36)</f>
        <v>1401380735</v>
      </c>
      <c r="AL37" s="66"/>
    </row>
    <row r="38" spans="1:38" s="59" customFormat="1" ht="12.75">
      <c r="A38" s="64"/>
      <c r="B38" s="65" t="s">
        <v>240</v>
      </c>
      <c r="C38" s="32"/>
      <c r="D38" s="84">
        <f>SUM(D9,D11:D15,D17:D22,D24:D30,D32:D36)</f>
        <v>13814054416</v>
      </c>
      <c r="E38" s="85">
        <f>SUM(E9,E11:E15,E17:E22,E24:E30,E32:E36)</f>
        <v>2589747824</v>
      </c>
      <c r="F38" s="86">
        <f t="shared" si="0"/>
        <v>16403802240</v>
      </c>
      <c r="G38" s="84">
        <f>SUM(G9,G11:G15,G17:G22,G24:G30,G32:G36)</f>
        <v>13492858530</v>
      </c>
      <c r="H38" s="85">
        <f>SUM(H9,H11:H15,H17:H22,H24:H30,H32:H36)</f>
        <v>3030699518</v>
      </c>
      <c r="I38" s="93">
        <f t="shared" si="1"/>
        <v>16523558048</v>
      </c>
      <c r="J38" s="84">
        <f>SUM(J9,J11:J15,J17:J22,J24:J30,J32:J36)</f>
        <v>2798772108</v>
      </c>
      <c r="K38" s="95">
        <f>SUM(K9,K11:K15,K17:K22,K24:K30,K32:K36)</f>
        <v>361440028</v>
      </c>
      <c r="L38" s="85">
        <f t="shared" si="2"/>
        <v>3160212136</v>
      </c>
      <c r="M38" s="44">
        <f t="shared" si="3"/>
        <v>0.19265119694591</v>
      </c>
      <c r="N38" s="114">
        <f>SUM(N9,N11:N15,N17:N22,N24:N30,N32:N36)</f>
        <v>2933694962</v>
      </c>
      <c r="O38" s="115">
        <f>SUM(O9,O11:O15,O17:O22,O24:O30,O32:O36)</f>
        <v>494814257</v>
      </c>
      <c r="P38" s="116">
        <f t="shared" si="4"/>
        <v>3428509219</v>
      </c>
      <c r="Q38" s="44">
        <f t="shared" si="5"/>
        <v>0.20900698318830743</v>
      </c>
      <c r="R38" s="114">
        <f>SUM(R9,R11:R15,R17:R22,R24:R30,R32:R36)</f>
        <v>2269982988</v>
      </c>
      <c r="S38" s="116">
        <f>SUM(S9,S11:S15,S17:S22,S24:S30,S32:S36)</f>
        <v>453256443</v>
      </c>
      <c r="T38" s="116">
        <f t="shared" si="6"/>
        <v>2723239431</v>
      </c>
      <c r="U38" s="44">
        <f t="shared" si="7"/>
        <v>0.16480950550051893</v>
      </c>
      <c r="V38" s="114">
        <f>SUM(V9,V11:V15,V17:V22,V24:V30,V32:V36)</f>
        <v>0</v>
      </c>
      <c r="W38" s="116">
        <f>SUM(W9,W11:W15,W17:W22,W24:W30,W32:W36)</f>
        <v>0</v>
      </c>
      <c r="X38" s="116">
        <f t="shared" si="8"/>
        <v>0</v>
      </c>
      <c r="Y38" s="44">
        <f t="shared" si="9"/>
        <v>0</v>
      </c>
      <c r="Z38" s="84">
        <f t="shared" si="10"/>
        <v>8002450058</v>
      </c>
      <c r="AA38" s="85">
        <f t="shared" si="11"/>
        <v>1309510728</v>
      </c>
      <c r="AB38" s="85">
        <f t="shared" si="12"/>
        <v>9311960786</v>
      </c>
      <c r="AC38" s="44">
        <f t="shared" si="13"/>
        <v>0.563556635861918</v>
      </c>
      <c r="AD38" s="84">
        <f>SUM(AD9,AD11:AD15,AD17:AD22,AD24:AD30,AD32:AD36)</f>
        <v>2367274719</v>
      </c>
      <c r="AE38" s="85">
        <f>SUM(AE9,AE11:AE15,AE17:AE22,AE24:AE30,AE32:AE36)</f>
        <v>432905806</v>
      </c>
      <c r="AF38" s="85">
        <f t="shared" si="14"/>
        <v>2800180525</v>
      </c>
      <c r="AG38" s="44">
        <f t="shared" si="15"/>
        <v>0.5466193407484823</v>
      </c>
      <c r="AH38" s="44">
        <f t="shared" si="16"/>
        <v>-0.027477190600059598</v>
      </c>
      <c r="AI38" s="66">
        <f>SUM(AI9,AI11:AI15,AI17:AI22,AI24:AI30,AI32:AI36)</f>
        <v>13826643248</v>
      </c>
      <c r="AJ38" s="66">
        <f>SUM(AJ9,AJ11:AJ15,AJ17:AJ22,AJ24:AJ30,AJ32:AJ36)</f>
        <v>15414026281</v>
      </c>
      <c r="AK38" s="66">
        <f>SUM(AK9,AK11:AK15,AK17:AK22,AK24:AK30,AK32:AK36)</f>
        <v>8425604884</v>
      </c>
      <c r="AL38" s="66"/>
    </row>
    <row r="39" spans="1:38" s="13" customFormat="1" ht="12.75">
      <c r="A39" s="67"/>
      <c r="B39" s="68"/>
      <c r="C39" s="69"/>
      <c r="D39" s="96"/>
      <c r="E39" s="96"/>
      <c r="F39" s="97"/>
      <c r="G39" s="98"/>
      <c r="H39" s="96"/>
      <c r="I39" s="99"/>
      <c r="J39" s="98"/>
      <c r="K39" s="100"/>
      <c r="L39" s="96"/>
      <c r="M39" s="73"/>
      <c r="N39" s="98"/>
      <c r="O39" s="100"/>
      <c r="P39" s="96"/>
      <c r="Q39" s="73"/>
      <c r="R39" s="98"/>
      <c r="S39" s="100"/>
      <c r="T39" s="96"/>
      <c r="U39" s="73"/>
      <c r="V39" s="98"/>
      <c r="W39" s="100"/>
      <c r="X39" s="96"/>
      <c r="Y39" s="73"/>
      <c r="Z39" s="98"/>
      <c r="AA39" s="100"/>
      <c r="AB39" s="96"/>
      <c r="AC39" s="73"/>
      <c r="AD39" s="98"/>
      <c r="AE39" s="96"/>
      <c r="AF39" s="96"/>
      <c r="AG39" s="73"/>
      <c r="AH39" s="73"/>
      <c r="AI39" s="12"/>
      <c r="AJ39" s="12"/>
      <c r="AK39" s="12"/>
      <c r="AL39" s="12"/>
    </row>
    <row r="40" spans="1:38" s="13" customFormat="1" ht="12.75">
      <c r="A40" s="12"/>
      <c r="B40" s="60"/>
      <c r="C40" s="12"/>
      <c r="D40" s="91"/>
      <c r="E40" s="91"/>
      <c r="F40" s="91"/>
      <c r="G40" s="91"/>
      <c r="H40" s="91"/>
      <c r="I40" s="91"/>
      <c r="J40" s="91"/>
      <c r="K40" s="91"/>
      <c r="L40" s="91"/>
      <c r="M40" s="12"/>
      <c r="N40" s="91"/>
      <c r="O40" s="91"/>
      <c r="P40" s="91"/>
      <c r="Q40" s="12"/>
      <c r="R40" s="91"/>
      <c r="S40" s="91"/>
      <c r="T40" s="91"/>
      <c r="U40" s="12"/>
      <c r="V40" s="91"/>
      <c r="W40" s="91"/>
      <c r="X40" s="91"/>
      <c r="Y40" s="12"/>
      <c r="Z40" s="91"/>
      <c r="AA40" s="91"/>
      <c r="AB40" s="91"/>
      <c r="AC40" s="12"/>
      <c r="AD40" s="91"/>
      <c r="AE40" s="91"/>
      <c r="AF40" s="91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25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44</v>
      </c>
      <c r="C9" s="39" t="s">
        <v>45</v>
      </c>
      <c r="D9" s="80">
        <v>24503936857</v>
      </c>
      <c r="E9" s="81">
        <v>2980932710</v>
      </c>
      <c r="F9" s="82">
        <f>$D9+$E9</f>
        <v>27484869567</v>
      </c>
      <c r="G9" s="80">
        <v>24745772124</v>
      </c>
      <c r="H9" s="81">
        <v>2987419379</v>
      </c>
      <c r="I9" s="83">
        <f>$G9+$H9</f>
        <v>27733191503</v>
      </c>
      <c r="J9" s="80">
        <v>6024263333</v>
      </c>
      <c r="K9" s="81">
        <v>287522409</v>
      </c>
      <c r="L9" s="81">
        <f>$J9+$K9</f>
        <v>6311785742</v>
      </c>
      <c r="M9" s="40">
        <f>IF($F9=0,0,$L9/$F9)</f>
        <v>0.2296458321045959</v>
      </c>
      <c r="N9" s="108">
        <v>5640408880</v>
      </c>
      <c r="O9" s="109">
        <v>728776670</v>
      </c>
      <c r="P9" s="110">
        <f>$N9+$O9</f>
        <v>6369185550</v>
      </c>
      <c r="Q9" s="40">
        <f>IF($F9=0,0,$P9/$F9)</f>
        <v>0.23173424689077768</v>
      </c>
      <c r="R9" s="108">
        <v>5111110943</v>
      </c>
      <c r="S9" s="110">
        <v>322025883</v>
      </c>
      <c r="T9" s="110">
        <f>$R9+$S9</f>
        <v>5433136826</v>
      </c>
      <c r="U9" s="40">
        <f>IF($I9=0,0,$T9/$I9)</f>
        <v>0.19590737782242906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16775783156</v>
      </c>
      <c r="AA9" s="81">
        <f>$K9+$O9+$S9</f>
        <v>1338324962</v>
      </c>
      <c r="AB9" s="81">
        <f>$Z9+$AA9</f>
        <v>18114108118</v>
      </c>
      <c r="AC9" s="40">
        <f>IF($I9=0,0,$AB9/$I9)</f>
        <v>0.6531562772369899</v>
      </c>
      <c r="AD9" s="80">
        <v>4859265973</v>
      </c>
      <c r="AE9" s="81">
        <v>341981771</v>
      </c>
      <c r="AF9" s="81">
        <f>$AD9+$AE9</f>
        <v>5201247744</v>
      </c>
      <c r="AG9" s="40">
        <f>IF($AJ9=0,0,$AK9/$AJ9)</f>
        <v>0.6393772035207923</v>
      </c>
      <c r="AH9" s="40">
        <f>IF($AF9=0,0,(($T9/$AF9)-1))</f>
        <v>0.04458335642010125</v>
      </c>
      <c r="AI9" s="12">
        <v>25016067369</v>
      </c>
      <c r="AJ9" s="12">
        <v>25139523107</v>
      </c>
      <c r="AK9" s="12">
        <v>16073637982</v>
      </c>
      <c r="AL9" s="12"/>
    </row>
    <row r="10" spans="1:38" s="13" customFormat="1" ht="12.75">
      <c r="A10" s="29" t="s">
        <v>95</v>
      </c>
      <c r="B10" s="63" t="s">
        <v>48</v>
      </c>
      <c r="C10" s="39" t="s">
        <v>49</v>
      </c>
      <c r="D10" s="80">
        <v>34511799822</v>
      </c>
      <c r="E10" s="81">
        <v>7595073000</v>
      </c>
      <c r="F10" s="83">
        <f aca="true" t="shared" si="0" ref="F10:F24">$D10+$E10</f>
        <v>42106872822</v>
      </c>
      <c r="G10" s="80">
        <v>34722075000</v>
      </c>
      <c r="H10" s="81">
        <v>7700263000</v>
      </c>
      <c r="I10" s="83">
        <f aca="true" t="shared" si="1" ref="I10:I24">$G10+$H10</f>
        <v>42422338000</v>
      </c>
      <c r="J10" s="80">
        <v>8433169919</v>
      </c>
      <c r="K10" s="81">
        <v>520895000</v>
      </c>
      <c r="L10" s="81">
        <f aca="true" t="shared" si="2" ref="L10:L24">$J10+$K10</f>
        <v>8954064919</v>
      </c>
      <c r="M10" s="40">
        <f aca="true" t="shared" si="3" ref="M10:M24">IF($F10=0,0,$L10/$F10)</f>
        <v>0.2126509122834142</v>
      </c>
      <c r="N10" s="108">
        <v>8755888763</v>
      </c>
      <c r="O10" s="109">
        <v>940806000</v>
      </c>
      <c r="P10" s="110">
        <f aca="true" t="shared" si="4" ref="P10:P24">$N10+$O10</f>
        <v>9696694763</v>
      </c>
      <c r="Q10" s="40">
        <f aca="true" t="shared" si="5" ref="Q10:Q24">IF($F10=0,0,$P10/$F10)</f>
        <v>0.23028769683256248</v>
      </c>
      <c r="R10" s="108">
        <v>7796815473</v>
      </c>
      <c r="S10" s="110">
        <v>1346119000</v>
      </c>
      <c r="T10" s="110">
        <f aca="true" t="shared" si="6" ref="T10:T24">$R10+$S10</f>
        <v>9142934473</v>
      </c>
      <c r="U10" s="40">
        <f aca="true" t="shared" si="7" ref="U10:U24">IF($I10=0,0,$T10/$I10)</f>
        <v>0.21552170163275772</v>
      </c>
      <c r="V10" s="108">
        <v>0</v>
      </c>
      <c r="W10" s="110">
        <v>0</v>
      </c>
      <c r="X10" s="110">
        <f aca="true" t="shared" si="8" ref="X10:X24">$V10+$W10</f>
        <v>0</v>
      </c>
      <c r="Y10" s="40">
        <f aca="true" t="shared" si="9" ref="Y10:Y24">IF($I10=0,0,$X10/$I10)</f>
        <v>0</v>
      </c>
      <c r="Z10" s="80">
        <f aca="true" t="shared" si="10" ref="Z10:Z24">$J10+$N10+$R10</f>
        <v>24985874155</v>
      </c>
      <c r="AA10" s="81">
        <f aca="true" t="shared" si="11" ref="AA10:AA24">$K10+$O10+$S10</f>
        <v>2807820000</v>
      </c>
      <c r="AB10" s="81">
        <f aca="true" t="shared" si="12" ref="AB10:AB24">$Z10+$AA10</f>
        <v>27793694155</v>
      </c>
      <c r="AC10" s="40">
        <f aca="true" t="shared" si="13" ref="AC10:AC24">IF($I10=0,0,$AB10/$I10)</f>
        <v>0.6551664869343128</v>
      </c>
      <c r="AD10" s="80">
        <v>6992015747</v>
      </c>
      <c r="AE10" s="81">
        <v>549044034</v>
      </c>
      <c r="AF10" s="81">
        <f aca="true" t="shared" si="14" ref="AF10:AF24">$AD10+$AE10</f>
        <v>7541059781</v>
      </c>
      <c r="AG10" s="40">
        <f aca="true" t="shared" si="15" ref="AG10:AG24">IF($AJ10=0,0,$AK10/$AJ10)</f>
        <v>0.645510090180329</v>
      </c>
      <c r="AH10" s="40">
        <f aca="true" t="shared" si="16" ref="AH10:AH24">IF($AF10=0,0,(($T10/$AF10)-1))</f>
        <v>0.21242036776263018</v>
      </c>
      <c r="AI10" s="12">
        <v>36616395674</v>
      </c>
      <c r="AJ10" s="12">
        <v>37016831000</v>
      </c>
      <c r="AK10" s="12">
        <v>23894737917</v>
      </c>
      <c r="AL10" s="12"/>
    </row>
    <row r="11" spans="1:38" s="13" customFormat="1" ht="12.75">
      <c r="A11" s="29" t="s">
        <v>95</v>
      </c>
      <c r="B11" s="63" t="s">
        <v>54</v>
      </c>
      <c r="C11" s="39" t="s">
        <v>55</v>
      </c>
      <c r="D11" s="80">
        <v>22171995185</v>
      </c>
      <c r="E11" s="81">
        <v>4345256415</v>
      </c>
      <c r="F11" s="82">
        <f t="shared" si="0"/>
        <v>26517251600</v>
      </c>
      <c r="G11" s="80">
        <v>21993129107</v>
      </c>
      <c r="H11" s="81">
        <v>4507590226</v>
      </c>
      <c r="I11" s="83">
        <f t="shared" si="1"/>
        <v>26500719333</v>
      </c>
      <c r="J11" s="80">
        <v>4546570641</v>
      </c>
      <c r="K11" s="81">
        <v>513242272</v>
      </c>
      <c r="L11" s="81">
        <f t="shared" si="2"/>
        <v>5059812913</v>
      </c>
      <c r="M11" s="40">
        <f t="shared" si="3"/>
        <v>0.19081211693145453</v>
      </c>
      <c r="N11" s="108">
        <v>5980344087</v>
      </c>
      <c r="O11" s="109">
        <v>1179565333</v>
      </c>
      <c r="P11" s="110">
        <f t="shared" si="4"/>
        <v>7159909420</v>
      </c>
      <c r="Q11" s="40">
        <f t="shared" si="5"/>
        <v>0.2700094839391274</v>
      </c>
      <c r="R11" s="108">
        <v>5213009264</v>
      </c>
      <c r="S11" s="110">
        <v>671737247</v>
      </c>
      <c r="T11" s="110">
        <f t="shared" si="6"/>
        <v>5884746511</v>
      </c>
      <c r="U11" s="40">
        <f t="shared" si="7"/>
        <v>0.22205987833968055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15739923992</v>
      </c>
      <c r="AA11" s="81">
        <f t="shared" si="11"/>
        <v>2364544852</v>
      </c>
      <c r="AB11" s="81">
        <f t="shared" si="12"/>
        <v>18104468844</v>
      </c>
      <c r="AC11" s="40">
        <f t="shared" si="13"/>
        <v>0.6831689591706828</v>
      </c>
      <c r="AD11" s="80">
        <v>4028270056</v>
      </c>
      <c r="AE11" s="81">
        <v>638694200</v>
      </c>
      <c r="AF11" s="81">
        <f t="shared" si="14"/>
        <v>4666964256</v>
      </c>
      <c r="AG11" s="40">
        <f t="shared" si="15"/>
        <v>0.6274697180722737</v>
      </c>
      <c r="AH11" s="40">
        <f t="shared" si="16"/>
        <v>0.2609367006474026</v>
      </c>
      <c r="AI11" s="12">
        <v>25437303230</v>
      </c>
      <c r="AJ11" s="12">
        <v>25685516937</v>
      </c>
      <c r="AK11" s="12">
        <v>16116884071</v>
      </c>
      <c r="AL11" s="12"/>
    </row>
    <row r="12" spans="1:38" s="59" customFormat="1" ht="12.75">
      <c r="A12" s="64"/>
      <c r="B12" s="65" t="s">
        <v>96</v>
      </c>
      <c r="C12" s="32"/>
      <c r="D12" s="84">
        <f>SUM(D9:D11)</f>
        <v>81187731864</v>
      </c>
      <c r="E12" s="85">
        <f>SUM(E9:E11)</f>
        <v>14921262125</v>
      </c>
      <c r="F12" s="93">
        <f t="shared" si="0"/>
        <v>96108993989</v>
      </c>
      <c r="G12" s="84">
        <f>SUM(G9:G11)</f>
        <v>81460976231</v>
      </c>
      <c r="H12" s="85">
        <f>SUM(H9:H11)</f>
        <v>15195272605</v>
      </c>
      <c r="I12" s="86">
        <f t="shared" si="1"/>
        <v>96656248836</v>
      </c>
      <c r="J12" s="84">
        <f>SUM(J9:J11)</f>
        <v>19004003893</v>
      </c>
      <c r="K12" s="85">
        <f>SUM(K9:K11)</f>
        <v>1321659681</v>
      </c>
      <c r="L12" s="85">
        <f t="shared" si="2"/>
        <v>20325663574</v>
      </c>
      <c r="M12" s="44">
        <f t="shared" si="3"/>
        <v>0.2114855512515961</v>
      </c>
      <c r="N12" s="114">
        <f>SUM(N9:N11)</f>
        <v>20376641730</v>
      </c>
      <c r="O12" s="115">
        <f>SUM(O9:O11)</f>
        <v>2849148003</v>
      </c>
      <c r="P12" s="116">
        <f t="shared" si="4"/>
        <v>23225789733</v>
      </c>
      <c r="Q12" s="44">
        <f t="shared" si="5"/>
        <v>0.24166093899243468</v>
      </c>
      <c r="R12" s="114">
        <f>SUM(R9:R11)</f>
        <v>18120935680</v>
      </c>
      <c r="S12" s="116">
        <f>SUM(S9:S11)</f>
        <v>2339882130</v>
      </c>
      <c r="T12" s="116">
        <f t="shared" si="6"/>
        <v>20460817810</v>
      </c>
      <c r="U12" s="44">
        <f t="shared" si="7"/>
        <v>0.2116864461056892</v>
      </c>
      <c r="V12" s="114">
        <f>SUM(V9:V11)</f>
        <v>0</v>
      </c>
      <c r="W12" s="116">
        <f>SUM(W9:W11)</f>
        <v>0</v>
      </c>
      <c r="X12" s="116">
        <f t="shared" si="8"/>
        <v>0</v>
      </c>
      <c r="Y12" s="44">
        <f t="shared" si="9"/>
        <v>0</v>
      </c>
      <c r="Z12" s="84">
        <f t="shared" si="10"/>
        <v>57501581303</v>
      </c>
      <c r="AA12" s="85">
        <f t="shared" si="11"/>
        <v>6510689814</v>
      </c>
      <c r="AB12" s="85">
        <f t="shared" si="12"/>
        <v>64012271117</v>
      </c>
      <c r="AC12" s="44">
        <f t="shared" si="13"/>
        <v>0.6622672810902462</v>
      </c>
      <c r="AD12" s="84">
        <f>SUM(AD9:AD11)</f>
        <v>15879551776</v>
      </c>
      <c r="AE12" s="85">
        <f>SUM(AE9:AE11)</f>
        <v>1529720005</v>
      </c>
      <c r="AF12" s="85">
        <f t="shared" si="14"/>
        <v>17409271781</v>
      </c>
      <c r="AG12" s="44">
        <f t="shared" si="15"/>
        <v>0.6384797967464387</v>
      </c>
      <c r="AH12" s="44">
        <f t="shared" si="16"/>
        <v>0.17528280719532296</v>
      </c>
      <c r="AI12" s="66">
        <f>SUM(AI9:AI11)</f>
        <v>87069766273</v>
      </c>
      <c r="AJ12" s="66">
        <f>SUM(AJ9:AJ11)</f>
        <v>87841871044</v>
      </c>
      <c r="AK12" s="66">
        <f>SUM(AK9:AK11)</f>
        <v>56085259970</v>
      </c>
      <c r="AL12" s="66"/>
    </row>
    <row r="13" spans="1:38" s="13" customFormat="1" ht="12.75">
      <c r="A13" s="29" t="s">
        <v>97</v>
      </c>
      <c r="B13" s="63" t="s">
        <v>63</v>
      </c>
      <c r="C13" s="39" t="s">
        <v>64</v>
      </c>
      <c r="D13" s="80">
        <v>4196422739</v>
      </c>
      <c r="E13" s="81">
        <v>326103788</v>
      </c>
      <c r="F13" s="82">
        <f t="shared" si="0"/>
        <v>4522526527</v>
      </c>
      <c r="G13" s="80">
        <v>4354026530</v>
      </c>
      <c r="H13" s="81">
        <v>335203789</v>
      </c>
      <c r="I13" s="83">
        <f t="shared" si="1"/>
        <v>4689230319</v>
      </c>
      <c r="J13" s="80">
        <v>871107299</v>
      </c>
      <c r="K13" s="81">
        <v>46945180</v>
      </c>
      <c r="L13" s="81">
        <f t="shared" si="2"/>
        <v>918052479</v>
      </c>
      <c r="M13" s="40">
        <f t="shared" si="3"/>
        <v>0.2029954879245311</v>
      </c>
      <c r="N13" s="108">
        <v>831992659</v>
      </c>
      <c r="O13" s="109">
        <v>44174867</v>
      </c>
      <c r="P13" s="110">
        <f t="shared" si="4"/>
        <v>876167526</v>
      </c>
      <c r="Q13" s="40">
        <f t="shared" si="5"/>
        <v>0.1937340822147045</v>
      </c>
      <c r="R13" s="108">
        <v>786383258</v>
      </c>
      <c r="S13" s="110">
        <v>26205446</v>
      </c>
      <c r="T13" s="110">
        <f t="shared" si="6"/>
        <v>812588704</v>
      </c>
      <c r="U13" s="40">
        <f t="shared" si="7"/>
        <v>0.17328829012887734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2489483216</v>
      </c>
      <c r="AA13" s="81">
        <f t="shared" si="11"/>
        <v>117325493</v>
      </c>
      <c r="AB13" s="81">
        <f t="shared" si="12"/>
        <v>2606808709</v>
      </c>
      <c r="AC13" s="40">
        <f t="shared" si="13"/>
        <v>0.5559139841004683</v>
      </c>
      <c r="AD13" s="80">
        <v>744770740</v>
      </c>
      <c r="AE13" s="81">
        <v>77078850</v>
      </c>
      <c r="AF13" s="81">
        <f t="shared" si="14"/>
        <v>821849590</v>
      </c>
      <c r="AG13" s="40">
        <f t="shared" si="15"/>
        <v>0.4930563802934371</v>
      </c>
      <c r="AH13" s="40">
        <f t="shared" si="16"/>
        <v>-0.011268346559618059</v>
      </c>
      <c r="AI13" s="12">
        <v>4520456857</v>
      </c>
      <c r="AJ13" s="12">
        <v>4586869795</v>
      </c>
      <c r="AK13" s="12">
        <v>2261585418</v>
      </c>
      <c r="AL13" s="12"/>
    </row>
    <row r="14" spans="1:38" s="13" customFormat="1" ht="12.75">
      <c r="A14" s="29" t="s">
        <v>97</v>
      </c>
      <c r="B14" s="63" t="s">
        <v>241</v>
      </c>
      <c r="C14" s="39" t="s">
        <v>242</v>
      </c>
      <c r="D14" s="80">
        <v>743564000</v>
      </c>
      <c r="E14" s="81">
        <v>152467500</v>
      </c>
      <c r="F14" s="82">
        <f t="shared" si="0"/>
        <v>896031500</v>
      </c>
      <c r="G14" s="80">
        <v>736072573</v>
      </c>
      <c r="H14" s="81">
        <v>96907417</v>
      </c>
      <c r="I14" s="83">
        <f t="shared" si="1"/>
        <v>832979990</v>
      </c>
      <c r="J14" s="80">
        <v>175565890</v>
      </c>
      <c r="K14" s="81">
        <v>9178693</v>
      </c>
      <c r="L14" s="81">
        <f t="shared" si="2"/>
        <v>184744583</v>
      </c>
      <c r="M14" s="40">
        <f t="shared" si="3"/>
        <v>0.2061809021223026</v>
      </c>
      <c r="N14" s="108">
        <v>177169477</v>
      </c>
      <c r="O14" s="109">
        <v>11836671</v>
      </c>
      <c r="P14" s="110">
        <f t="shared" si="4"/>
        <v>189006148</v>
      </c>
      <c r="Q14" s="40">
        <f t="shared" si="5"/>
        <v>0.21093694585514014</v>
      </c>
      <c r="R14" s="108">
        <v>164643049</v>
      </c>
      <c r="S14" s="110">
        <v>15816416</v>
      </c>
      <c r="T14" s="110">
        <f t="shared" si="6"/>
        <v>180459465</v>
      </c>
      <c r="U14" s="40">
        <f t="shared" si="7"/>
        <v>0.21664321732386393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517378416</v>
      </c>
      <c r="AA14" s="81">
        <f t="shared" si="11"/>
        <v>36831780</v>
      </c>
      <c r="AB14" s="81">
        <f t="shared" si="12"/>
        <v>554210196</v>
      </c>
      <c r="AC14" s="40">
        <f t="shared" si="13"/>
        <v>0.6653343449462693</v>
      </c>
      <c r="AD14" s="80">
        <v>108278387</v>
      </c>
      <c r="AE14" s="81">
        <v>3752445</v>
      </c>
      <c r="AF14" s="81">
        <f t="shared" si="14"/>
        <v>112030832</v>
      </c>
      <c r="AG14" s="40">
        <f t="shared" si="15"/>
        <v>0.4213875345520913</v>
      </c>
      <c r="AH14" s="40">
        <f t="shared" si="16"/>
        <v>0.6108017924922668</v>
      </c>
      <c r="AI14" s="12">
        <v>874276660</v>
      </c>
      <c r="AJ14" s="12">
        <v>818639304</v>
      </c>
      <c r="AK14" s="12">
        <v>344964398</v>
      </c>
      <c r="AL14" s="12"/>
    </row>
    <row r="15" spans="1:38" s="13" customFormat="1" ht="12.75">
      <c r="A15" s="29" t="s">
        <v>97</v>
      </c>
      <c r="B15" s="63" t="s">
        <v>243</v>
      </c>
      <c r="C15" s="39" t="s">
        <v>244</v>
      </c>
      <c r="D15" s="80">
        <v>489035098</v>
      </c>
      <c r="E15" s="81">
        <v>62493371</v>
      </c>
      <c r="F15" s="82">
        <f t="shared" si="0"/>
        <v>551528469</v>
      </c>
      <c r="G15" s="80">
        <v>500720255</v>
      </c>
      <c r="H15" s="81">
        <v>56428582</v>
      </c>
      <c r="I15" s="83">
        <f t="shared" si="1"/>
        <v>557148837</v>
      </c>
      <c r="J15" s="80">
        <v>108114013</v>
      </c>
      <c r="K15" s="81">
        <v>875945</v>
      </c>
      <c r="L15" s="81">
        <f t="shared" si="2"/>
        <v>108989958</v>
      </c>
      <c r="M15" s="40">
        <f t="shared" si="3"/>
        <v>0.19761438280351037</v>
      </c>
      <c r="N15" s="108">
        <v>91842100</v>
      </c>
      <c r="O15" s="109">
        <v>4167175</v>
      </c>
      <c r="P15" s="110">
        <f t="shared" si="4"/>
        <v>96009275</v>
      </c>
      <c r="Q15" s="40">
        <f t="shared" si="5"/>
        <v>0.17407854788362703</v>
      </c>
      <c r="R15" s="108">
        <v>93094241</v>
      </c>
      <c r="S15" s="110">
        <v>7467028</v>
      </c>
      <c r="T15" s="110">
        <f t="shared" si="6"/>
        <v>100561269</v>
      </c>
      <c r="U15" s="40">
        <f t="shared" si="7"/>
        <v>0.1804926481431388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293050354</v>
      </c>
      <c r="AA15" s="81">
        <f t="shared" si="11"/>
        <v>12510148</v>
      </c>
      <c r="AB15" s="81">
        <f t="shared" si="12"/>
        <v>305560502</v>
      </c>
      <c r="AC15" s="40">
        <f t="shared" si="13"/>
        <v>0.5484360402604591</v>
      </c>
      <c r="AD15" s="80">
        <v>125480232</v>
      </c>
      <c r="AE15" s="81">
        <v>7151234</v>
      </c>
      <c r="AF15" s="81">
        <f t="shared" si="14"/>
        <v>132631466</v>
      </c>
      <c r="AG15" s="40">
        <f t="shared" si="15"/>
        <v>0.6533420117090136</v>
      </c>
      <c r="AH15" s="40">
        <f t="shared" si="16"/>
        <v>-0.24179931027830148</v>
      </c>
      <c r="AI15" s="12">
        <v>589003225</v>
      </c>
      <c r="AJ15" s="12">
        <v>538742906</v>
      </c>
      <c r="AK15" s="12">
        <v>351983374</v>
      </c>
      <c r="AL15" s="12"/>
    </row>
    <row r="16" spans="1:38" s="13" customFormat="1" ht="12.75">
      <c r="A16" s="29" t="s">
        <v>116</v>
      </c>
      <c r="B16" s="63" t="s">
        <v>245</v>
      </c>
      <c r="C16" s="39" t="s">
        <v>246</v>
      </c>
      <c r="D16" s="80">
        <v>350387554</v>
      </c>
      <c r="E16" s="81">
        <v>17702113</v>
      </c>
      <c r="F16" s="82">
        <f t="shared" si="0"/>
        <v>368089667</v>
      </c>
      <c r="G16" s="80">
        <v>361769454</v>
      </c>
      <c r="H16" s="81">
        <v>22602113</v>
      </c>
      <c r="I16" s="83">
        <f t="shared" si="1"/>
        <v>384371567</v>
      </c>
      <c r="J16" s="80">
        <v>82458561</v>
      </c>
      <c r="K16" s="81">
        <v>7396922</v>
      </c>
      <c r="L16" s="81">
        <f t="shared" si="2"/>
        <v>89855483</v>
      </c>
      <c r="M16" s="40">
        <f t="shared" si="3"/>
        <v>0.24411302749229308</v>
      </c>
      <c r="N16" s="108">
        <v>85507989</v>
      </c>
      <c r="O16" s="109">
        <v>4918248</v>
      </c>
      <c r="P16" s="110">
        <f t="shared" si="4"/>
        <v>90426237</v>
      </c>
      <c r="Q16" s="40">
        <f t="shared" si="5"/>
        <v>0.24566361163297745</v>
      </c>
      <c r="R16" s="108">
        <v>80290793</v>
      </c>
      <c r="S16" s="110">
        <v>4661633</v>
      </c>
      <c r="T16" s="110">
        <f t="shared" si="6"/>
        <v>84952426</v>
      </c>
      <c r="U16" s="40">
        <f t="shared" si="7"/>
        <v>0.22101641560807747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248257343</v>
      </c>
      <c r="AA16" s="81">
        <f t="shared" si="11"/>
        <v>16976803</v>
      </c>
      <c r="AB16" s="81">
        <f t="shared" si="12"/>
        <v>265234146</v>
      </c>
      <c r="AC16" s="40">
        <f t="shared" si="13"/>
        <v>0.6900462177005928</v>
      </c>
      <c r="AD16" s="80">
        <v>82809816</v>
      </c>
      <c r="AE16" s="81">
        <v>1684862</v>
      </c>
      <c r="AF16" s="81">
        <f t="shared" si="14"/>
        <v>84494678</v>
      </c>
      <c r="AG16" s="40">
        <f t="shared" si="15"/>
        <v>0.7033924910256667</v>
      </c>
      <c r="AH16" s="40">
        <f t="shared" si="16"/>
        <v>0.00541747729957609</v>
      </c>
      <c r="AI16" s="12">
        <v>379218653</v>
      </c>
      <c r="AJ16" s="12">
        <v>362775138</v>
      </c>
      <c r="AK16" s="12">
        <v>255173308</v>
      </c>
      <c r="AL16" s="12"/>
    </row>
    <row r="17" spans="1:38" s="59" customFormat="1" ht="12.75">
      <c r="A17" s="64"/>
      <c r="B17" s="65" t="s">
        <v>247</v>
      </c>
      <c r="C17" s="32"/>
      <c r="D17" s="84">
        <f>SUM(D13:D16)</f>
        <v>5779409391</v>
      </c>
      <c r="E17" s="85">
        <f>SUM(E13:E16)</f>
        <v>558766772</v>
      </c>
      <c r="F17" s="93">
        <f t="shared" si="0"/>
        <v>6338176163</v>
      </c>
      <c r="G17" s="84">
        <f>SUM(G13:G16)</f>
        <v>5952588812</v>
      </c>
      <c r="H17" s="85">
        <f>SUM(H13:H16)</f>
        <v>511141901</v>
      </c>
      <c r="I17" s="86">
        <f t="shared" si="1"/>
        <v>6463730713</v>
      </c>
      <c r="J17" s="84">
        <f>SUM(J13:J16)</f>
        <v>1237245763</v>
      </c>
      <c r="K17" s="85">
        <f>SUM(K13:K16)</f>
        <v>64396740</v>
      </c>
      <c r="L17" s="85">
        <f t="shared" si="2"/>
        <v>1301642503</v>
      </c>
      <c r="M17" s="44">
        <f t="shared" si="3"/>
        <v>0.20536546626749225</v>
      </c>
      <c r="N17" s="114">
        <f>SUM(N13:N16)</f>
        <v>1186512225</v>
      </c>
      <c r="O17" s="115">
        <f>SUM(O13:O16)</f>
        <v>65096961</v>
      </c>
      <c r="P17" s="116">
        <f t="shared" si="4"/>
        <v>1251609186</v>
      </c>
      <c r="Q17" s="44">
        <f t="shared" si="5"/>
        <v>0.1974715050216568</v>
      </c>
      <c r="R17" s="114">
        <f>SUM(R13:R16)</f>
        <v>1124411341</v>
      </c>
      <c r="S17" s="116">
        <f>SUM(S13:S16)</f>
        <v>54150523</v>
      </c>
      <c r="T17" s="116">
        <f t="shared" si="6"/>
        <v>1178561864</v>
      </c>
      <c r="U17" s="44">
        <f t="shared" si="7"/>
        <v>0.18233461700835557</v>
      </c>
      <c r="V17" s="114">
        <f>SUM(V13:V16)</f>
        <v>0</v>
      </c>
      <c r="W17" s="116">
        <f>SUM(W13:W16)</f>
        <v>0</v>
      </c>
      <c r="X17" s="116">
        <f t="shared" si="8"/>
        <v>0</v>
      </c>
      <c r="Y17" s="44">
        <f t="shared" si="9"/>
        <v>0</v>
      </c>
      <c r="Z17" s="84">
        <f t="shared" si="10"/>
        <v>3548169329</v>
      </c>
      <c r="AA17" s="85">
        <f t="shared" si="11"/>
        <v>183644224</v>
      </c>
      <c r="AB17" s="85">
        <f t="shared" si="12"/>
        <v>3731813553</v>
      </c>
      <c r="AC17" s="44">
        <f t="shared" si="13"/>
        <v>0.5773466932176634</v>
      </c>
      <c r="AD17" s="84">
        <f>SUM(AD13:AD16)</f>
        <v>1061339175</v>
      </c>
      <c r="AE17" s="85">
        <f>SUM(AE13:AE16)</f>
        <v>89667391</v>
      </c>
      <c r="AF17" s="85">
        <f t="shared" si="14"/>
        <v>1151006566</v>
      </c>
      <c r="AG17" s="44">
        <f t="shared" si="15"/>
        <v>0.5095437874509239</v>
      </c>
      <c r="AH17" s="44">
        <f t="shared" si="16"/>
        <v>0.02394017446465191</v>
      </c>
      <c r="AI17" s="66">
        <f>SUM(AI13:AI16)</f>
        <v>6362955395</v>
      </c>
      <c r="AJ17" s="66">
        <f>SUM(AJ13:AJ16)</f>
        <v>6307027143</v>
      </c>
      <c r="AK17" s="66">
        <f>SUM(AK13:AK16)</f>
        <v>3213706498</v>
      </c>
      <c r="AL17" s="66"/>
    </row>
    <row r="18" spans="1:38" s="13" customFormat="1" ht="12.75">
      <c r="A18" s="29" t="s">
        <v>97</v>
      </c>
      <c r="B18" s="63" t="s">
        <v>75</v>
      </c>
      <c r="C18" s="39" t="s">
        <v>76</v>
      </c>
      <c r="D18" s="80">
        <v>2101634023</v>
      </c>
      <c r="E18" s="81">
        <v>220581836</v>
      </c>
      <c r="F18" s="82">
        <f t="shared" si="0"/>
        <v>2322215859</v>
      </c>
      <c r="G18" s="80">
        <v>2186056215</v>
      </c>
      <c r="H18" s="81">
        <v>253812488</v>
      </c>
      <c r="I18" s="83">
        <f t="shared" si="1"/>
        <v>2439868703</v>
      </c>
      <c r="J18" s="80">
        <v>552098888</v>
      </c>
      <c r="K18" s="81">
        <v>24306552</v>
      </c>
      <c r="L18" s="81">
        <f t="shared" si="2"/>
        <v>576405440</v>
      </c>
      <c r="M18" s="40">
        <f t="shared" si="3"/>
        <v>0.24821354904027465</v>
      </c>
      <c r="N18" s="108">
        <v>410178202</v>
      </c>
      <c r="O18" s="109">
        <v>67119266</v>
      </c>
      <c r="P18" s="110">
        <f t="shared" si="4"/>
        <v>477297468</v>
      </c>
      <c r="Q18" s="40">
        <f t="shared" si="5"/>
        <v>0.20553535802891956</v>
      </c>
      <c r="R18" s="108">
        <v>450876744</v>
      </c>
      <c r="S18" s="110">
        <v>52623966</v>
      </c>
      <c r="T18" s="110">
        <f t="shared" si="6"/>
        <v>503500710</v>
      </c>
      <c r="U18" s="40">
        <f t="shared" si="7"/>
        <v>0.2063638544897553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1413153834</v>
      </c>
      <c r="AA18" s="81">
        <f t="shared" si="11"/>
        <v>144049784</v>
      </c>
      <c r="AB18" s="81">
        <f t="shared" si="12"/>
        <v>1557203618</v>
      </c>
      <c r="AC18" s="40">
        <f t="shared" si="13"/>
        <v>0.6382325475486866</v>
      </c>
      <c r="AD18" s="80">
        <v>429269927</v>
      </c>
      <c r="AE18" s="81">
        <v>89503363</v>
      </c>
      <c r="AF18" s="81">
        <f t="shared" si="14"/>
        <v>518773290</v>
      </c>
      <c r="AG18" s="40">
        <f t="shared" si="15"/>
        <v>0.6142706081803605</v>
      </c>
      <c r="AH18" s="40">
        <f t="shared" si="16"/>
        <v>-0.029439796331842794</v>
      </c>
      <c r="AI18" s="12">
        <v>2270264762</v>
      </c>
      <c r="AJ18" s="12">
        <v>2371036593</v>
      </c>
      <c r="AK18" s="12">
        <v>1456458090</v>
      </c>
      <c r="AL18" s="12"/>
    </row>
    <row r="19" spans="1:38" s="13" customFormat="1" ht="12.75">
      <c r="A19" s="29" t="s">
        <v>97</v>
      </c>
      <c r="B19" s="63" t="s">
        <v>248</v>
      </c>
      <c r="C19" s="39" t="s">
        <v>249</v>
      </c>
      <c r="D19" s="80">
        <v>911527423</v>
      </c>
      <c r="E19" s="81">
        <v>114851847</v>
      </c>
      <c r="F19" s="82">
        <f t="shared" si="0"/>
        <v>1026379270</v>
      </c>
      <c r="G19" s="80">
        <v>939842498</v>
      </c>
      <c r="H19" s="81">
        <v>126958060</v>
      </c>
      <c r="I19" s="83">
        <f t="shared" si="1"/>
        <v>1066800558</v>
      </c>
      <c r="J19" s="80">
        <v>145980469</v>
      </c>
      <c r="K19" s="81">
        <v>9820268</v>
      </c>
      <c r="L19" s="81">
        <f t="shared" si="2"/>
        <v>155800737</v>
      </c>
      <c r="M19" s="40">
        <f t="shared" si="3"/>
        <v>0.1517964572686664</v>
      </c>
      <c r="N19" s="108">
        <v>178708670</v>
      </c>
      <c r="O19" s="109">
        <v>10040963</v>
      </c>
      <c r="P19" s="110">
        <f t="shared" si="4"/>
        <v>188749633</v>
      </c>
      <c r="Q19" s="40">
        <f t="shared" si="5"/>
        <v>0.18389852417810426</v>
      </c>
      <c r="R19" s="108">
        <v>180128465</v>
      </c>
      <c r="S19" s="110">
        <v>11828290</v>
      </c>
      <c r="T19" s="110">
        <f t="shared" si="6"/>
        <v>191956755</v>
      </c>
      <c r="U19" s="40">
        <f t="shared" si="7"/>
        <v>0.1799368715740773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504817604</v>
      </c>
      <c r="AA19" s="81">
        <f t="shared" si="11"/>
        <v>31689521</v>
      </c>
      <c r="AB19" s="81">
        <f t="shared" si="12"/>
        <v>536507125</v>
      </c>
      <c r="AC19" s="40">
        <f t="shared" si="13"/>
        <v>0.5029123025636812</v>
      </c>
      <c r="AD19" s="80">
        <v>153294180</v>
      </c>
      <c r="AE19" s="81">
        <v>8076277</v>
      </c>
      <c r="AF19" s="81">
        <f t="shared" si="14"/>
        <v>161370457</v>
      </c>
      <c r="AG19" s="40">
        <f t="shared" si="15"/>
        <v>0.5207865969336226</v>
      </c>
      <c r="AH19" s="40">
        <f t="shared" si="16"/>
        <v>0.18954087736146152</v>
      </c>
      <c r="AI19" s="12">
        <v>963403058</v>
      </c>
      <c r="AJ19" s="12">
        <v>952029188</v>
      </c>
      <c r="AK19" s="12">
        <v>495804041</v>
      </c>
      <c r="AL19" s="12"/>
    </row>
    <row r="20" spans="1:38" s="13" customFormat="1" ht="12.75">
      <c r="A20" s="29" t="s">
        <v>97</v>
      </c>
      <c r="B20" s="63" t="s">
        <v>250</v>
      </c>
      <c r="C20" s="39" t="s">
        <v>251</v>
      </c>
      <c r="D20" s="80">
        <v>447934073</v>
      </c>
      <c r="E20" s="81">
        <v>84901000</v>
      </c>
      <c r="F20" s="82">
        <f t="shared" si="0"/>
        <v>532835073</v>
      </c>
      <c r="G20" s="80">
        <v>470508974</v>
      </c>
      <c r="H20" s="81">
        <v>84901000</v>
      </c>
      <c r="I20" s="83">
        <f t="shared" si="1"/>
        <v>555409974</v>
      </c>
      <c r="J20" s="80">
        <v>95908479</v>
      </c>
      <c r="K20" s="81">
        <v>25384359</v>
      </c>
      <c r="L20" s="81">
        <f t="shared" si="2"/>
        <v>121292838</v>
      </c>
      <c r="M20" s="40">
        <f t="shared" si="3"/>
        <v>0.22763673816944854</v>
      </c>
      <c r="N20" s="108">
        <v>97482541</v>
      </c>
      <c r="O20" s="109">
        <v>27541931</v>
      </c>
      <c r="P20" s="110">
        <f t="shared" si="4"/>
        <v>125024472</v>
      </c>
      <c r="Q20" s="40">
        <f t="shared" si="5"/>
        <v>0.23464009472214303</v>
      </c>
      <c r="R20" s="108">
        <v>119594350</v>
      </c>
      <c r="S20" s="110">
        <v>6605689</v>
      </c>
      <c r="T20" s="110">
        <f t="shared" si="6"/>
        <v>126200039</v>
      </c>
      <c r="U20" s="40">
        <f t="shared" si="7"/>
        <v>0.2272196123723194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312985370</v>
      </c>
      <c r="AA20" s="81">
        <f t="shared" si="11"/>
        <v>59531979</v>
      </c>
      <c r="AB20" s="81">
        <f t="shared" si="12"/>
        <v>372517349</v>
      </c>
      <c r="AC20" s="40">
        <f t="shared" si="13"/>
        <v>0.6707069848191095</v>
      </c>
      <c r="AD20" s="80">
        <v>100639771</v>
      </c>
      <c r="AE20" s="81">
        <v>10960629</v>
      </c>
      <c r="AF20" s="81">
        <f t="shared" si="14"/>
        <v>111600400</v>
      </c>
      <c r="AG20" s="40">
        <f t="shared" si="15"/>
        <v>0.5802637337430936</v>
      </c>
      <c r="AH20" s="40">
        <f t="shared" si="16"/>
        <v>0.13082066910154433</v>
      </c>
      <c r="AI20" s="12">
        <v>494178000</v>
      </c>
      <c r="AJ20" s="12">
        <v>549728974</v>
      </c>
      <c r="AK20" s="12">
        <v>318987787</v>
      </c>
      <c r="AL20" s="12"/>
    </row>
    <row r="21" spans="1:38" s="13" customFormat="1" ht="12.75">
      <c r="A21" s="29" t="s">
        <v>97</v>
      </c>
      <c r="B21" s="63" t="s">
        <v>252</v>
      </c>
      <c r="C21" s="39" t="s">
        <v>253</v>
      </c>
      <c r="D21" s="80">
        <v>1489629304</v>
      </c>
      <c r="E21" s="81">
        <v>354952994</v>
      </c>
      <c r="F21" s="82">
        <f t="shared" si="0"/>
        <v>1844582298</v>
      </c>
      <c r="G21" s="80">
        <v>1569657490</v>
      </c>
      <c r="H21" s="81">
        <v>295456308</v>
      </c>
      <c r="I21" s="83">
        <f t="shared" si="1"/>
        <v>1865113798</v>
      </c>
      <c r="J21" s="80">
        <v>237830311</v>
      </c>
      <c r="K21" s="81">
        <v>26011109</v>
      </c>
      <c r="L21" s="81">
        <f t="shared" si="2"/>
        <v>263841420</v>
      </c>
      <c r="M21" s="40">
        <f t="shared" si="3"/>
        <v>0.143035862528916</v>
      </c>
      <c r="N21" s="108">
        <v>226606890</v>
      </c>
      <c r="O21" s="109">
        <v>44519773</v>
      </c>
      <c r="P21" s="110">
        <f t="shared" si="4"/>
        <v>271126663</v>
      </c>
      <c r="Q21" s="40">
        <f t="shared" si="5"/>
        <v>0.14698539788328815</v>
      </c>
      <c r="R21" s="108">
        <v>209557586</v>
      </c>
      <c r="S21" s="110">
        <v>16529071</v>
      </c>
      <c r="T21" s="110">
        <f t="shared" si="6"/>
        <v>226086657</v>
      </c>
      <c r="U21" s="40">
        <f t="shared" si="7"/>
        <v>0.12121869305907092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673994787</v>
      </c>
      <c r="AA21" s="81">
        <f t="shared" si="11"/>
        <v>87059953</v>
      </c>
      <c r="AB21" s="81">
        <f t="shared" si="12"/>
        <v>761054740</v>
      </c>
      <c r="AC21" s="40">
        <f t="shared" si="13"/>
        <v>0.4080473485403919</v>
      </c>
      <c r="AD21" s="80">
        <v>155354256</v>
      </c>
      <c r="AE21" s="81">
        <v>67588365</v>
      </c>
      <c r="AF21" s="81">
        <f t="shared" si="14"/>
        <v>222942621</v>
      </c>
      <c r="AG21" s="40">
        <f t="shared" si="15"/>
        <v>0.6197041580278394</v>
      </c>
      <c r="AH21" s="40">
        <f t="shared" si="16"/>
        <v>0.014102444772101208</v>
      </c>
      <c r="AI21" s="12">
        <v>1499565044</v>
      </c>
      <c r="AJ21" s="12">
        <v>1499565044</v>
      </c>
      <c r="AK21" s="12">
        <v>929286693</v>
      </c>
      <c r="AL21" s="12"/>
    </row>
    <row r="22" spans="1:38" s="13" customFormat="1" ht="12.75">
      <c r="A22" s="29" t="s">
        <v>116</v>
      </c>
      <c r="B22" s="63" t="s">
        <v>254</v>
      </c>
      <c r="C22" s="39" t="s">
        <v>255</v>
      </c>
      <c r="D22" s="80">
        <v>253628573</v>
      </c>
      <c r="E22" s="81">
        <v>5360000</v>
      </c>
      <c r="F22" s="82">
        <f t="shared" si="0"/>
        <v>258988573</v>
      </c>
      <c r="G22" s="80">
        <v>273430856</v>
      </c>
      <c r="H22" s="81">
        <v>2975770</v>
      </c>
      <c r="I22" s="83">
        <f t="shared" si="1"/>
        <v>276406626</v>
      </c>
      <c r="J22" s="80">
        <v>66625763</v>
      </c>
      <c r="K22" s="81">
        <v>3279481</v>
      </c>
      <c r="L22" s="81">
        <f t="shared" si="2"/>
        <v>69905244</v>
      </c>
      <c r="M22" s="40">
        <f t="shared" si="3"/>
        <v>0.26991632561333123</v>
      </c>
      <c r="N22" s="108">
        <v>62861570</v>
      </c>
      <c r="O22" s="109">
        <v>1461438</v>
      </c>
      <c r="P22" s="110">
        <f t="shared" si="4"/>
        <v>64323008</v>
      </c>
      <c r="Q22" s="40">
        <f t="shared" si="5"/>
        <v>0.24836233990910478</v>
      </c>
      <c r="R22" s="108">
        <v>65461741</v>
      </c>
      <c r="S22" s="110">
        <v>-2739457</v>
      </c>
      <c r="T22" s="110">
        <f t="shared" si="6"/>
        <v>62722284</v>
      </c>
      <c r="U22" s="40">
        <f t="shared" si="7"/>
        <v>0.22692033439169434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194949074</v>
      </c>
      <c r="AA22" s="81">
        <f t="shared" si="11"/>
        <v>2001462</v>
      </c>
      <c r="AB22" s="81">
        <f t="shared" si="12"/>
        <v>196950536</v>
      </c>
      <c r="AC22" s="40">
        <f t="shared" si="13"/>
        <v>0.7125391270468313</v>
      </c>
      <c r="AD22" s="80">
        <v>40657037</v>
      </c>
      <c r="AE22" s="81">
        <v>0</v>
      </c>
      <c r="AF22" s="81">
        <f t="shared" si="14"/>
        <v>40657037</v>
      </c>
      <c r="AG22" s="40">
        <f t="shared" si="15"/>
        <v>0.5455715068169883</v>
      </c>
      <c r="AH22" s="40">
        <f t="shared" si="16"/>
        <v>0.5427165535943999</v>
      </c>
      <c r="AI22" s="12">
        <v>261899400</v>
      </c>
      <c r="AJ22" s="12">
        <v>274593400</v>
      </c>
      <c r="AK22" s="12">
        <v>149810335</v>
      </c>
      <c r="AL22" s="12"/>
    </row>
    <row r="23" spans="1:38" s="59" customFormat="1" ht="12.75">
      <c r="A23" s="64"/>
      <c r="B23" s="65" t="s">
        <v>256</v>
      </c>
      <c r="C23" s="32"/>
      <c r="D23" s="84">
        <f>SUM(D18:D22)</f>
        <v>5204353396</v>
      </c>
      <c r="E23" s="85">
        <f>SUM(E18:E22)</f>
        <v>780647677</v>
      </c>
      <c r="F23" s="93">
        <f t="shared" si="0"/>
        <v>5985001073</v>
      </c>
      <c r="G23" s="84">
        <f>SUM(G18:G22)</f>
        <v>5439496033</v>
      </c>
      <c r="H23" s="85">
        <f>SUM(H18:H22)</f>
        <v>764103626</v>
      </c>
      <c r="I23" s="86">
        <f t="shared" si="1"/>
        <v>6203599659</v>
      </c>
      <c r="J23" s="84">
        <f>SUM(J18:J22)</f>
        <v>1098443910</v>
      </c>
      <c r="K23" s="85">
        <f>SUM(K18:K22)</f>
        <v>88801769</v>
      </c>
      <c r="L23" s="85">
        <f t="shared" si="2"/>
        <v>1187245679</v>
      </c>
      <c r="M23" s="44">
        <f t="shared" si="3"/>
        <v>0.19837016978259112</v>
      </c>
      <c r="N23" s="114">
        <f>SUM(N18:N22)</f>
        <v>975837873</v>
      </c>
      <c r="O23" s="115">
        <f>SUM(O18:O22)</f>
        <v>150683371</v>
      </c>
      <c r="P23" s="116">
        <f t="shared" si="4"/>
        <v>1126521244</v>
      </c>
      <c r="Q23" s="44">
        <f t="shared" si="5"/>
        <v>0.18822406717386397</v>
      </c>
      <c r="R23" s="114">
        <f>SUM(R18:R22)</f>
        <v>1025618886</v>
      </c>
      <c r="S23" s="116">
        <f>SUM(S18:S22)</f>
        <v>84847559</v>
      </c>
      <c r="T23" s="116">
        <f t="shared" si="6"/>
        <v>1110466445</v>
      </c>
      <c r="U23" s="44">
        <f t="shared" si="7"/>
        <v>0.17900356342127396</v>
      </c>
      <c r="V23" s="114">
        <f>SUM(V18:V22)</f>
        <v>0</v>
      </c>
      <c r="W23" s="116">
        <f>SUM(W18:W22)</f>
        <v>0</v>
      </c>
      <c r="X23" s="116">
        <f t="shared" si="8"/>
        <v>0</v>
      </c>
      <c r="Y23" s="44">
        <f t="shared" si="9"/>
        <v>0</v>
      </c>
      <c r="Z23" s="84">
        <f t="shared" si="10"/>
        <v>3099900669</v>
      </c>
      <c r="AA23" s="85">
        <f t="shared" si="11"/>
        <v>324332699</v>
      </c>
      <c r="AB23" s="85">
        <f t="shared" si="12"/>
        <v>3424233368</v>
      </c>
      <c r="AC23" s="44">
        <f t="shared" si="13"/>
        <v>0.5519752331264999</v>
      </c>
      <c r="AD23" s="84">
        <f>SUM(AD18:AD22)</f>
        <v>879215171</v>
      </c>
      <c r="AE23" s="85">
        <f>SUM(AE18:AE22)</f>
        <v>176128634</v>
      </c>
      <c r="AF23" s="85">
        <f t="shared" si="14"/>
        <v>1055343805</v>
      </c>
      <c r="AG23" s="44">
        <f t="shared" si="15"/>
        <v>0.5933017023398214</v>
      </c>
      <c r="AH23" s="44">
        <f t="shared" si="16"/>
        <v>0.05223192644789343</v>
      </c>
      <c r="AI23" s="66">
        <f>SUM(AI18:AI22)</f>
        <v>5489310264</v>
      </c>
      <c r="AJ23" s="66">
        <f>SUM(AJ18:AJ22)</f>
        <v>5646953199</v>
      </c>
      <c r="AK23" s="66">
        <f>SUM(AK18:AK22)</f>
        <v>3350346946</v>
      </c>
      <c r="AL23" s="66"/>
    </row>
    <row r="24" spans="1:38" s="59" customFormat="1" ht="12.75">
      <c r="A24" s="64"/>
      <c r="B24" s="65" t="s">
        <v>257</v>
      </c>
      <c r="C24" s="32"/>
      <c r="D24" s="84">
        <f>SUM(D9:D11,D13:D16,D18:D22)</f>
        <v>92171494651</v>
      </c>
      <c r="E24" s="85">
        <f>SUM(E9:E11,E13:E16,E18:E22)</f>
        <v>16260676574</v>
      </c>
      <c r="F24" s="93">
        <f t="shared" si="0"/>
        <v>108432171225</v>
      </c>
      <c r="G24" s="84">
        <f>SUM(G9:G11,G13:G16,G18:G22)</f>
        <v>92853061076</v>
      </c>
      <c r="H24" s="85">
        <f>SUM(H9:H11,H13:H16,H18:H22)</f>
        <v>16470518132</v>
      </c>
      <c r="I24" s="86">
        <f t="shared" si="1"/>
        <v>109323579208</v>
      </c>
      <c r="J24" s="84">
        <f>SUM(J9:J11,J13:J16,J18:J22)</f>
        <v>21339693566</v>
      </c>
      <c r="K24" s="85">
        <f>SUM(K9:K11,K13:K16,K18:K22)</f>
        <v>1474858190</v>
      </c>
      <c r="L24" s="85">
        <f t="shared" si="2"/>
        <v>22814551756</v>
      </c>
      <c r="M24" s="44">
        <f t="shared" si="3"/>
        <v>0.2104039004130898</v>
      </c>
      <c r="N24" s="114">
        <f>SUM(N9:N11,N13:N16,N18:N22)</f>
        <v>22538991828</v>
      </c>
      <c r="O24" s="115">
        <f>SUM(O9:O11,O13:O16,O18:O22)</f>
        <v>3064928335</v>
      </c>
      <c r="P24" s="116">
        <f t="shared" si="4"/>
        <v>25603920163</v>
      </c>
      <c r="Q24" s="44">
        <f t="shared" si="5"/>
        <v>0.23612844669384236</v>
      </c>
      <c r="R24" s="114">
        <f>SUM(R9:R11,R13:R16,R18:R22)</f>
        <v>20270965907</v>
      </c>
      <c r="S24" s="116">
        <f>SUM(S9:S11,S13:S16,S18:S22)</f>
        <v>2478880212</v>
      </c>
      <c r="T24" s="116">
        <f t="shared" si="6"/>
        <v>22749846119</v>
      </c>
      <c r="U24" s="44">
        <f t="shared" si="7"/>
        <v>0.20809642607580514</v>
      </c>
      <c r="V24" s="114">
        <f>SUM(V9:V11,V13:V16,V18:V22)</f>
        <v>0</v>
      </c>
      <c r="W24" s="116">
        <f>SUM(W9:W11,W13:W16,W18:W22)</f>
        <v>0</v>
      </c>
      <c r="X24" s="116">
        <f t="shared" si="8"/>
        <v>0</v>
      </c>
      <c r="Y24" s="44">
        <f t="shared" si="9"/>
        <v>0</v>
      </c>
      <c r="Z24" s="84">
        <f t="shared" si="10"/>
        <v>64149651301</v>
      </c>
      <c r="AA24" s="85">
        <f t="shared" si="11"/>
        <v>7018666737</v>
      </c>
      <c r="AB24" s="85">
        <f t="shared" si="12"/>
        <v>71168318038</v>
      </c>
      <c r="AC24" s="44">
        <f t="shared" si="13"/>
        <v>0.6509878157446212</v>
      </c>
      <c r="AD24" s="84">
        <f>SUM(AD9:AD11,AD13:AD16,AD18:AD22)</f>
        <v>17820106122</v>
      </c>
      <c r="AE24" s="85">
        <f>SUM(AE9:AE11,AE13:AE16,AE18:AE22)</f>
        <v>1795516030</v>
      </c>
      <c r="AF24" s="85">
        <f t="shared" si="14"/>
        <v>19615622152</v>
      </c>
      <c r="AG24" s="44">
        <f t="shared" si="15"/>
        <v>0.627774727545326</v>
      </c>
      <c r="AH24" s="44">
        <f t="shared" si="16"/>
        <v>0.15978203203105834</v>
      </c>
      <c r="AI24" s="66">
        <f>SUM(AI9:AI11,AI13:AI16,AI18:AI22)</f>
        <v>98922031932</v>
      </c>
      <c r="AJ24" s="66">
        <f>SUM(AJ9:AJ11,AJ13:AJ16,AJ18:AJ22)</f>
        <v>99795851386</v>
      </c>
      <c r="AK24" s="66">
        <f>SUM(AK9:AK11,AK13:AK16,AK18:AK22)</f>
        <v>62649313414</v>
      </c>
      <c r="AL24" s="66"/>
    </row>
    <row r="25" spans="1:38" s="13" customFormat="1" ht="12.75">
      <c r="A25" s="67"/>
      <c r="B25" s="68"/>
      <c r="C25" s="69"/>
      <c r="D25" s="96"/>
      <c r="E25" s="96"/>
      <c r="F25" s="97"/>
      <c r="G25" s="98"/>
      <c r="H25" s="96"/>
      <c r="I25" s="99"/>
      <c r="J25" s="98"/>
      <c r="K25" s="100"/>
      <c r="L25" s="96"/>
      <c r="M25" s="73"/>
      <c r="N25" s="98"/>
      <c r="O25" s="100"/>
      <c r="P25" s="96"/>
      <c r="Q25" s="73"/>
      <c r="R25" s="98"/>
      <c r="S25" s="100"/>
      <c r="T25" s="96"/>
      <c r="U25" s="73"/>
      <c r="V25" s="98"/>
      <c r="W25" s="100"/>
      <c r="X25" s="96"/>
      <c r="Y25" s="73"/>
      <c r="Z25" s="98"/>
      <c r="AA25" s="100"/>
      <c r="AB25" s="96"/>
      <c r="AC25" s="73"/>
      <c r="AD25" s="98"/>
      <c r="AE25" s="96"/>
      <c r="AF25" s="96"/>
      <c r="AG25" s="73"/>
      <c r="AH25" s="73"/>
      <c r="AI25" s="12"/>
      <c r="AJ25" s="12"/>
      <c r="AK25" s="12"/>
      <c r="AL25" s="12"/>
    </row>
    <row r="26" spans="1:38" s="13" customFormat="1" ht="12.75">
      <c r="A26" s="12"/>
      <c r="B26" s="60"/>
      <c r="C26" s="12"/>
      <c r="D26" s="91"/>
      <c r="E26" s="91"/>
      <c r="F26" s="91"/>
      <c r="G26" s="91"/>
      <c r="H26" s="91"/>
      <c r="I26" s="91"/>
      <c r="J26" s="91"/>
      <c r="K26" s="91"/>
      <c r="L26" s="91"/>
      <c r="M26" s="12"/>
      <c r="N26" s="91"/>
      <c r="O26" s="91"/>
      <c r="P26" s="91"/>
      <c r="Q26" s="12"/>
      <c r="R26" s="91"/>
      <c r="S26" s="91"/>
      <c r="T26" s="91"/>
      <c r="U26" s="12"/>
      <c r="V26" s="91"/>
      <c r="W26" s="91"/>
      <c r="X26" s="91"/>
      <c r="Y26" s="12"/>
      <c r="Z26" s="91"/>
      <c r="AA26" s="91"/>
      <c r="AB26" s="91"/>
      <c r="AC26" s="12"/>
      <c r="AD26" s="91"/>
      <c r="AE26" s="91"/>
      <c r="AF26" s="91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2"/>
      <c r="E27" s="92"/>
      <c r="F27" s="92"/>
      <c r="G27" s="92"/>
      <c r="H27" s="92"/>
      <c r="I27" s="92"/>
      <c r="J27" s="92"/>
      <c r="K27" s="92"/>
      <c r="L27" s="92"/>
      <c r="M27" s="2"/>
      <c r="N27" s="92"/>
      <c r="O27" s="92"/>
      <c r="P27" s="92"/>
      <c r="Q27" s="2"/>
      <c r="R27" s="92"/>
      <c r="S27" s="92"/>
      <c r="T27" s="92"/>
      <c r="U27" s="2"/>
      <c r="V27" s="92"/>
      <c r="W27" s="92"/>
      <c r="X27" s="92"/>
      <c r="Y27" s="2"/>
      <c r="Z27" s="92"/>
      <c r="AA27" s="92"/>
      <c r="AB27" s="92"/>
      <c r="AC27" s="2"/>
      <c r="AD27" s="92"/>
      <c r="AE27" s="92"/>
      <c r="AF27" s="92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2"/>
      <c r="E28" s="92"/>
      <c r="F28" s="92"/>
      <c r="G28" s="92"/>
      <c r="H28" s="92"/>
      <c r="I28" s="92"/>
      <c r="J28" s="92"/>
      <c r="K28" s="92"/>
      <c r="L28" s="92"/>
      <c r="M28" s="2"/>
      <c r="N28" s="92"/>
      <c r="O28" s="92"/>
      <c r="P28" s="92"/>
      <c r="Q28" s="2"/>
      <c r="R28" s="92"/>
      <c r="S28" s="92"/>
      <c r="T28" s="92"/>
      <c r="U28" s="2"/>
      <c r="V28" s="92"/>
      <c r="W28" s="92"/>
      <c r="X28" s="92"/>
      <c r="Y28" s="2"/>
      <c r="Z28" s="92"/>
      <c r="AA28" s="92"/>
      <c r="AB28" s="92"/>
      <c r="AC28" s="2"/>
      <c r="AD28" s="92"/>
      <c r="AE28" s="92"/>
      <c r="AF28" s="92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2"/>
      <c r="E29" s="92"/>
      <c r="F29" s="92"/>
      <c r="G29" s="92"/>
      <c r="H29" s="92"/>
      <c r="I29" s="92"/>
      <c r="J29" s="92"/>
      <c r="K29" s="92"/>
      <c r="L29" s="92"/>
      <c r="M29" s="2"/>
      <c r="N29" s="92"/>
      <c r="O29" s="92"/>
      <c r="P29" s="92"/>
      <c r="Q29" s="2"/>
      <c r="R29" s="92"/>
      <c r="S29" s="92"/>
      <c r="T29" s="92"/>
      <c r="U29" s="2"/>
      <c r="V29" s="92"/>
      <c r="W29" s="92"/>
      <c r="X29" s="92"/>
      <c r="Y29" s="2"/>
      <c r="Z29" s="92"/>
      <c r="AA29" s="92"/>
      <c r="AB29" s="92"/>
      <c r="AC29" s="2"/>
      <c r="AD29" s="92"/>
      <c r="AE29" s="92"/>
      <c r="AF29" s="92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2"/>
      <c r="E30" s="92"/>
      <c r="F30" s="92"/>
      <c r="G30" s="92"/>
      <c r="H30" s="92"/>
      <c r="I30" s="92"/>
      <c r="J30" s="92"/>
      <c r="K30" s="92"/>
      <c r="L30" s="92"/>
      <c r="M30" s="2"/>
      <c r="N30" s="92"/>
      <c r="O30" s="92"/>
      <c r="P30" s="92"/>
      <c r="Q30" s="2"/>
      <c r="R30" s="92"/>
      <c r="S30" s="92"/>
      <c r="T30" s="92"/>
      <c r="U30" s="2"/>
      <c r="V30" s="92"/>
      <c r="W30" s="92"/>
      <c r="X30" s="92"/>
      <c r="Y30" s="2"/>
      <c r="Z30" s="92"/>
      <c r="AA30" s="92"/>
      <c r="AB30" s="92"/>
      <c r="AC30" s="2"/>
      <c r="AD30" s="92"/>
      <c r="AE30" s="92"/>
      <c r="AF30" s="92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2"/>
      <c r="E31" s="92"/>
      <c r="F31" s="92"/>
      <c r="G31" s="92"/>
      <c r="H31" s="92"/>
      <c r="I31" s="92"/>
      <c r="J31" s="92"/>
      <c r="K31" s="92"/>
      <c r="L31" s="92"/>
      <c r="M31" s="2"/>
      <c r="N31" s="92"/>
      <c r="O31" s="92"/>
      <c r="P31" s="92"/>
      <c r="Q31" s="2"/>
      <c r="R31" s="92"/>
      <c r="S31" s="92"/>
      <c r="T31" s="92"/>
      <c r="U31" s="2"/>
      <c r="V31" s="92"/>
      <c r="W31" s="92"/>
      <c r="X31" s="92"/>
      <c r="Y31" s="2"/>
      <c r="Z31" s="92"/>
      <c r="AA31" s="92"/>
      <c r="AB31" s="92"/>
      <c r="AC31" s="2"/>
      <c r="AD31" s="92"/>
      <c r="AE31" s="92"/>
      <c r="AF31" s="92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2"/>
      <c r="E32" s="92"/>
      <c r="F32" s="92"/>
      <c r="G32" s="92"/>
      <c r="H32" s="92"/>
      <c r="I32" s="92"/>
      <c r="J32" s="92"/>
      <c r="K32" s="92"/>
      <c r="L32" s="92"/>
      <c r="M32" s="2"/>
      <c r="N32" s="92"/>
      <c r="O32" s="92"/>
      <c r="P32" s="92"/>
      <c r="Q32" s="2"/>
      <c r="R32" s="92"/>
      <c r="S32" s="92"/>
      <c r="T32" s="92"/>
      <c r="U32" s="2"/>
      <c r="V32" s="92"/>
      <c r="W32" s="92"/>
      <c r="X32" s="92"/>
      <c r="Y32" s="2"/>
      <c r="Z32" s="92"/>
      <c r="AA32" s="92"/>
      <c r="AB32" s="92"/>
      <c r="AC32" s="2"/>
      <c r="AD32" s="92"/>
      <c r="AE32" s="92"/>
      <c r="AF32" s="92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2"/>
      <c r="E33" s="92"/>
      <c r="F33" s="92"/>
      <c r="G33" s="92"/>
      <c r="H33" s="92"/>
      <c r="I33" s="92"/>
      <c r="J33" s="92"/>
      <c r="K33" s="92"/>
      <c r="L33" s="92"/>
      <c r="M33" s="2"/>
      <c r="N33" s="92"/>
      <c r="O33" s="92"/>
      <c r="P33" s="92"/>
      <c r="Q33" s="2"/>
      <c r="R33" s="92"/>
      <c r="S33" s="92"/>
      <c r="T33" s="92"/>
      <c r="U33" s="2"/>
      <c r="V33" s="92"/>
      <c r="W33" s="92"/>
      <c r="X33" s="92"/>
      <c r="Y33" s="2"/>
      <c r="Z33" s="92"/>
      <c r="AA33" s="92"/>
      <c r="AB33" s="92"/>
      <c r="AC33" s="2"/>
      <c r="AD33" s="92"/>
      <c r="AE33" s="92"/>
      <c r="AF33" s="92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2"/>
      <c r="E34" s="92"/>
      <c r="F34" s="92"/>
      <c r="G34" s="92"/>
      <c r="H34" s="92"/>
      <c r="I34" s="92"/>
      <c r="J34" s="92"/>
      <c r="K34" s="92"/>
      <c r="L34" s="92"/>
      <c r="M34" s="2"/>
      <c r="N34" s="92"/>
      <c r="O34" s="92"/>
      <c r="P34" s="92"/>
      <c r="Q34" s="2"/>
      <c r="R34" s="92"/>
      <c r="S34" s="92"/>
      <c r="T34" s="92"/>
      <c r="U34" s="2"/>
      <c r="V34" s="92"/>
      <c r="W34" s="92"/>
      <c r="X34" s="92"/>
      <c r="Y34" s="2"/>
      <c r="Z34" s="92"/>
      <c r="AA34" s="92"/>
      <c r="AB34" s="92"/>
      <c r="AC34" s="2"/>
      <c r="AD34" s="92"/>
      <c r="AE34" s="92"/>
      <c r="AF34" s="92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2"/>
      <c r="E35" s="92"/>
      <c r="F35" s="92"/>
      <c r="G35" s="92"/>
      <c r="H35" s="92"/>
      <c r="I35" s="92"/>
      <c r="J35" s="92"/>
      <c r="K35" s="92"/>
      <c r="L35" s="92"/>
      <c r="M35" s="2"/>
      <c r="N35" s="92"/>
      <c r="O35" s="92"/>
      <c r="P35" s="92"/>
      <c r="Q35" s="2"/>
      <c r="R35" s="92"/>
      <c r="S35" s="92"/>
      <c r="T35" s="92"/>
      <c r="U35" s="2"/>
      <c r="V35" s="92"/>
      <c r="W35" s="92"/>
      <c r="X35" s="92"/>
      <c r="Y35" s="2"/>
      <c r="Z35" s="92"/>
      <c r="AA35" s="92"/>
      <c r="AB35" s="92"/>
      <c r="AC35" s="2"/>
      <c r="AD35" s="92"/>
      <c r="AE35" s="92"/>
      <c r="AF35" s="92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3" t="s">
        <v>46</v>
      </c>
      <c r="C9" s="39" t="s">
        <v>47</v>
      </c>
      <c r="D9" s="80">
        <v>24976073908</v>
      </c>
      <c r="E9" s="81">
        <v>5466767000</v>
      </c>
      <c r="F9" s="82">
        <f>$D9+$E9</f>
        <v>30442840908</v>
      </c>
      <c r="G9" s="80">
        <v>24927054590</v>
      </c>
      <c r="H9" s="81">
        <v>5469812000</v>
      </c>
      <c r="I9" s="83">
        <f>$G9+$H9</f>
        <v>30396866590</v>
      </c>
      <c r="J9" s="80">
        <v>5928521721</v>
      </c>
      <c r="K9" s="81">
        <v>814253000</v>
      </c>
      <c r="L9" s="81">
        <f>$J9+$K9</f>
        <v>6742774721</v>
      </c>
      <c r="M9" s="40">
        <f>IF($F9=0,0,$L9/$F9)</f>
        <v>0.22148966784594937</v>
      </c>
      <c r="N9" s="108">
        <v>5889722565</v>
      </c>
      <c r="O9" s="109">
        <v>1293829000</v>
      </c>
      <c r="P9" s="110">
        <f>$N9+$O9</f>
        <v>7183551565</v>
      </c>
      <c r="Q9" s="40">
        <f>IF($F9=0,0,$P9/$F9)</f>
        <v>0.2359685019774962</v>
      </c>
      <c r="R9" s="108">
        <v>5481817945</v>
      </c>
      <c r="S9" s="110">
        <v>1087325600</v>
      </c>
      <c r="T9" s="110">
        <f>$R9+$S9</f>
        <v>6569143545</v>
      </c>
      <c r="U9" s="40">
        <f>IF($I9=0,0,$T9/$I9)</f>
        <v>0.21611252349152085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17300062231</v>
      </c>
      <c r="AA9" s="81">
        <f>$K9+$O9+$S9</f>
        <v>3195407600</v>
      </c>
      <c r="AB9" s="81">
        <f>$Z9+$AA9</f>
        <v>20495469831</v>
      </c>
      <c r="AC9" s="40">
        <f>IF($I9=0,0,$AB9/$I9)</f>
        <v>0.6742625846093829</v>
      </c>
      <c r="AD9" s="80">
        <v>4865354394</v>
      </c>
      <c r="AE9" s="81">
        <v>811787000</v>
      </c>
      <c r="AF9" s="81">
        <f>$AD9+$AE9</f>
        <v>5677141394</v>
      </c>
      <c r="AG9" s="40">
        <f>IF($AJ9=0,0,$AK9/$AJ9)</f>
        <v>0.6487605081010681</v>
      </c>
      <c r="AH9" s="40">
        <f>IF($AF9=0,0,(($T9/$AF9)-1))</f>
        <v>0.15712170775642997</v>
      </c>
      <c r="AI9" s="12">
        <v>29059993429</v>
      </c>
      <c r="AJ9" s="12">
        <v>28377211122</v>
      </c>
      <c r="AK9" s="12">
        <v>18410013906</v>
      </c>
      <c r="AL9" s="12"/>
    </row>
    <row r="10" spans="1:38" s="59" customFormat="1" ht="12.75">
      <c r="A10" s="64"/>
      <c r="B10" s="65" t="s">
        <v>96</v>
      </c>
      <c r="C10" s="32"/>
      <c r="D10" s="84">
        <f>D9</f>
        <v>24976073908</v>
      </c>
      <c r="E10" s="85">
        <f>E9</f>
        <v>5466767000</v>
      </c>
      <c r="F10" s="86">
        <f aca="true" t="shared" si="0" ref="F10:F41">$D10+$E10</f>
        <v>30442840908</v>
      </c>
      <c r="G10" s="84">
        <f>G9</f>
        <v>24927054590</v>
      </c>
      <c r="H10" s="85">
        <f>H9</f>
        <v>5469812000</v>
      </c>
      <c r="I10" s="86">
        <f aca="true" t="shared" si="1" ref="I10:I41">$G10+$H10</f>
        <v>30396866590</v>
      </c>
      <c r="J10" s="84">
        <f>J9</f>
        <v>5928521721</v>
      </c>
      <c r="K10" s="85">
        <f>K9</f>
        <v>814253000</v>
      </c>
      <c r="L10" s="85">
        <f aca="true" t="shared" si="2" ref="L10:L41">$J10+$K10</f>
        <v>6742774721</v>
      </c>
      <c r="M10" s="44">
        <f aca="true" t="shared" si="3" ref="M10:M41">IF($F10=0,0,$L10/$F10)</f>
        <v>0.22148966784594937</v>
      </c>
      <c r="N10" s="114">
        <f>N9</f>
        <v>5889722565</v>
      </c>
      <c r="O10" s="115">
        <f>O9</f>
        <v>1293829000</v>
      </c>
      <c r="P10" s="116">
        <f aca="true" t="shared" si="4" ref="P10:P41">$N10+$O10</f>
        <v>7183551565</v>
      </c>
      <c r="Q10" s="44">
        <f aca="true" t="shared" si="5" ref="Q10:Q41">IF($F10=0,0,$P10/$F10)</f>
        <v>0.2359685019774962</v>
      </c>
      <c r="R10" s="114">
        <f>R9</f>
        <v>5481817945</v>
      </c>
      <c r="S10" s="116">
        <f>S9</f>
        <v>1087325600</v>
      </c>
      <c r="T10" s="116">
        <f aca="true" t="shared" si="6" ref="T10:T41">$R10+$S10</f>
        <v>6569143545</v>
      </c>
      <c r="U10" s="44">
        <f aca="true" t="shared" si="7" ref="U10:U41">IF($I10=0,0,$T10/$I10)</f>
        <v>0.21611252349152085</v>
      </c>
      <c r="V10" s="114">
        <f>V9</f>
        <v>0</v>
      </c>
      <c r="W10" s="116">
        <f>W9</f>
        <v>0</v>
      </c>
      <c r="X10" s="116">
        <f aca="true" t="shared" si="8" ref="X10:X41">$V10+$W10</f>
        <v>0</v>
      </c>
      <c r="Y10" s="44">
        <f aca="true" t="shared" si="9" ref="Y10:Y41">IF($I10=0,0,$X10/$I10)</f>
        <v>0</v>
      </c>
      <c r="Z10" s="84">
        <f aca="true" t="shared" si="10" ref="Z10:Z41">$J10+$N10+$R10</f>
        <v>17300062231</v>
      </c>
      <c r="AA10" s="85">
        <f aca="true" t="shared" si="11" ref="AA10:AA41">$K10+$O10+$S10</f>
        <v>3195407600</v>
      </c>
      <c r="AB10" s="85">
        <f aca="true" t="shared" si="12" ref="AB10:AB41">$Z10+$AA10</f>
        <v>20495469831</v>
      </c>
      <c r="AC10" s="44">
        <f aca="true" t="shared" si="13" ref="AC10:AC41">IF($I10=0,0,$AB10/$I10)</f>
        <v>0.6742625846093829</v>
      </c>
      <c r="AD10" s="84">
        <f>AD9</f>
        <v>4865354394</v>
      </c>
      <c r="AE10" s="85">
        <f>AE9</f>
        <v>811787000</v>
      </c>
      <c r="AF10" s="85">
        <f aca="true" t="shared" si="14" ref="AF10:AF41">$AD10+$AE10</f>
        <v>5677141394</v>
      </c>
      <c r="AG10" s="44">
        <f aca="true" t="shared" si="15" ref="AG10:AG41">IF($AJ10=0,0,$AK10/$AJ10)</f>
        <v>0.6487605081010681</v>
      </c>
      <c r="AH10" s="44">
        <f aca="true" t="shared" si="16" ref="AH10:AH41">IF($AF10=0,0,(($T10/$AF10)-1))</f>
        <v>0.15712170775642997</v>
      </c>
      <c r="AI10" s="66">
        <f>AI9</f>
        <v>29059993429</v>
      </c>
      <c r="AJ10" s="66">
        <f>AJ9</f>
        <v>28377211122</v>
      </c>
      <c r="AK10" s="66">
        <f>AK9</f>
        <v>18410013906</v>
      </c>
      <c r="AL10" s="66"/>
    </row>
    <row r="11" spans="1:38" s="13" customFormat="1" ht="12.75">
      <c r="A11" s="29" t="s">
        <v>97</v>
      </c>
      <c r="B11" s="63" t="s">
        <v>258</v>
      </c>
      <c r="C11" s="39" t="s">
        <v>259</v>
      </c>
      <c r="D11" s="80">
        <v>58527920</v>
      </c>
      <c r="E11" s="81">
        <v>23613586</v>
      </c>
      <c r="F11" s="82">
        <f t="shared" si="0"/>
        <v>82141506</v>
      </c>
      <c r="G11" s="80">
        <v>94788846</v>
      </c>
      <c r="H11" s="81">
        <v>31914189</v>
      </c>
      <c r="I11" s="83">
        <f t="shared" si="1"/>
        <v>126703035</v>
      </c>
      <c r="J11" s="80">
        <v>11897045</v>
      </c>
      <c r="K11" s="81">
        <v>5354811</v>
      </c>
      <c r="L11" s="81">
        <f t="shared" si="2"/>
        <v>17251856</v>
      </c>
      <c r="M11" s="40">
        <f t="shared" si="3"/>
        <v>0.21002604943717493</v>
      </c>
      <c r="N11" s="108">
        <v>10278589</v>
      </c>
      <c r="O11" s="109">
        <v>6948177</v>
      </c>
      <c r="P11" s="110">
        <f t="shared" si="4"/>
        <v>17226766</v>
      </c>
      <c r="Q11" s="40">
        <f t="shared" si="5"/>
        <v>0.2097206009346846</v>
      </c>
      <c r="R11" s="108">
        <v>12764298</v>
      </c>
      <c r="S11" s="110">
        <v>4147932</v>
      </c>
      <c r="T11" s="110">
        <f t="shared" si="6"/>
        <v>16912230</v>
      </c>
      <c r="U11" s="40">
        <f t="shared" si="7"/>
        <v>0.13347928090278185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34939932</v>
      </c>
      <c r="AA11" s="81">
        <f t="shared" si="11"/>
        <v>16450920</v>
      </c>
      <c r="AB11" s="81">
        <f t="shared" si="12"/>
        <v>51390852</v>
      </c>
      <c r="AC11" s="40">
        <f t="shared" si="13"/>
        <v>0.40560079717111747</v>
      </c>
      <c r="AD11" s="80">
        <v>9193366</v>
      </c>
      <c r="AE11" s="81">
        <v>0</v>
      </c>
      <c r="AF11" s="81">
        <f t="shared" si="14"/>
        <v>9193366</v>
      </c>
      <c r="AG11" s="40">
        <f t="shared" si="15"/>
        <v>0.5612235479279142</v>
      </c>
      <c r="AH11" s="40">
        <f t="shared" si="16"/>
        <v>0.839612390064749</v>
      </c>
      <c r="AI11" s="12">
        <v>67213000</v>
      </c>
      <c r="AJ11" s="12">
        <v>79650660</v>
      </c>
      <c r="AK11" s="12">
        <v>44701826</v>
      </c>
      <c r="AL11" s="12"/>
    </row>
    <row r="12" spans="1:38" s="13" customFormat="1" ht="12.75">
      <c r="A12" s="29" t="s">
        <v>97</v>
      </c>
      <c r="B12" s="63" t="s">
        <v>260</v>
      </c>
      <c r="C12" s="39" t="s">
        <v>261</v>
      </c>
      <c r="D12" s="80">
        <v>152277689</v>
      </c>
      <c r="E12" s="81">
        <v>29100650</v>
      </c>
      <c r="F12" s="82">
        <f t="shared" si="0"/>
        <v>181378339</v>
      </c>
      <c r="G12" s="80">
        <v>163774260</v>
      </c>
      <c r="H12" s="81">
        <v>48862444</v>
      </c>
      <c r="I12" s="83">
        <f t="shared" si="1"/>
        <v>212636704</v>
      </c>
      <c r="J12" s="80">
        <v>23565072</v>
      </c>
      <c r="K12" s="81">
        <v>1497459</v>
      </c>
      <c r="L12" s="81">
        <f t="shared" si="2"/>
        <v>25062531</v>
      </c>
      <c r="M12" s="40">
        <f t="shared" si="3"/>
        <v>0.13817819227024677</v>
      </c>
      <c r="N12" s="108">
        <v>28904670</v>
      </c>
      <c r="O12" s="109">
        <v>3905549</v>
      </c>
      <c r="P12" s="110">
        <f t="shared" si="4"/>
        <v>32810219</v>
      </c>
      <c r="Q12" s="40">
        <f t="shared" si="5"/>
        <v>0.1808938111402597</v>
      </c>
      <c r="R12" s="108">
        <v>27489375</v>
      </c>
      <c r="S12" s="110">
        <v>7871898</v>
      </c>
      <c r="T12" s="110">
        <f t="shared" si="6"/>
        <v>35361273</v>
      </c>
      <c r="U12" s="40">
        <f t="shared" si="7"/>
        <v>0.16629900828410132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79959117</v>
      </c>
      <c r="AA12" s="81">
        <f t="shared" si="11"/>
        <v>13274906</v>
      </c>
      <c r="AB12" s="81">
        <f t="shared" si="12"/>
        <v>93234023</v>
      </c>
      <c r="AC12" s="40">
        <f t="shared" si="13"/>
        <v>0.4384662725020418</v>
      </c>
      <c r="AD12" s="80">
        <v>18228848</v>
      </c>
      <c r="AE12" s="81">
        <v>16819058</v>
      </c>
      <c r="AF12" s="81">
        <f t="shared" si="14"/>
        <v>35047906</v>
      </c>
      <c r="AG12" s="40">
        <f t="shared" si="15"/>
        <v>0.4957639127383466</v>
      </c>
      <c r="AH12" s="40">
        <f t="shared" si="16"/>
        <v>0.00894110478383503</v>
      </c>
      <c r="AI12" s="12">
        <v>169758376</v>
      </c>
      <c r="AJ12" s="12">
        <v>183753887</v>
      </c>
      <c r="AK12" s="12">
        <v>91098546</v>
      </c>
      <c r="AL12" s="12"/>
    </row>
    <row r="13" spans="1:38" s="13" customFormat="1" ht="12.75">
      <c r="A13" s="29" t="s">
        <v>97</v>
      </c>
      <c r="B13" s="63" t="s">
        <v>262</v>
      </c>
      <c r="C13" s="39" t="s">
        <v>263</v>
      </c>
      <c r="D13" s="80">
        <v>98892557</v>
      </c>
      <c r="E13" s="81">
        <v>44269000</v>
      </c>
      <c r="F13" s="82">
        <f t="shared" si="0"/>
        <v>143161557</v>
      </c>
      <c r="G13" s="80">
        <v>108055163</v>
      </c>
      <c r="H13" s="81">
        <v>48469000</v>
      </c>
      <c r="I13" s="83">
        <f t="shared" si="1"/>
        <v>156524163</v>
      </c>
      <c r="J13" s="80">
        <v>19407906</v>
      </c>
      <c r="K13" s="81">
        <v>4426828</v>
      </c>
      <c r="L13" s="81">
        <f t="shared" si="2"/>
        <v>23834734</v>
      </c>
      <c r="M13" s="40">
        <f t="shared" si="3"/>
        <v>0.1664883681028979</v>
      </c>
      <c r="N13" s="108">
        <v>21727572</v>
      </c>
      <c r="O13" s="109">
        <v>13531005</v>
      </c>
      <c r="P13" s="110">
        <f t="shared" si="4"/>
        <v>35258577</v>
      </c>
      <c r="Q13" s="40">
        <f t="shared" si="5"/>
        <v>0.2462852300495726</v>
      </c>
      <c r="R13" s="108">
        <v>20473676</v>
      </c>
      <c r="S13" s="110">
        <v>18935597</v>
      </c>
      <c r="T13" s="110">
        <f t="shared" si="6"/>
        <v>39409273</v>
      </c>
      <c r="U13" s="40">
        <f t="shared" si="7"/>
        <v>0.251777567403443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61609154</v>
      </c>
      <c r="AA13" s="81">
        <f t="shared" si="11"/>
        <v>36893430</v>
      </c>
      <c r="AB13" s="81">
        <f t="shared" si="12"/>
        <v>98502584</v>
      </c>
      <c r="AC13" s="40">
        <f t="shared" si="13"/>
        <v>0.6293123190187575</v>
      </c>
      <c r="AD13" s="80">
        <v>14368747</v>
      </c>
      <c r="AE13" s="81">
        <v>6279048</v>
      </c>
      <c r="AF13" s="81">
        <f t="shared" si="14"/>
        <v>20647795</v>
      </c>
      <c r="AG13" s="40">
        <f t="shared" si="15"/>
        <v>0.4563009435876152</v>
      </c>
      <c r="AH13" s="40">
        <f t="shared" si="16"/>
        <v>0.9086431747312484</v>
      </c>
      <c r="AI13" s="12">
        <v>129467921</v>
      </c>
      <c r="AJ13" s="12">
        <v>139738269</v>
      </c>
      <c r="AK13" s="12">
        <v>63762704</v>
      </c>
      <c r="AL13" s="12"/>
    </row>
    <row r="14" spans="1:38" s="13" customFormat="1" ht="12.75">
      <c r="A14" s="29" t="s">
        <v>97</v>
      </c>
      <c r="B14" s="63" t="s">
        <v>264</v>
      </c>
      <c r="C14" s="39" t="s">
        <v>265</v>
      </c>
      <c r="D14" s="80">
        <v>101225130</v>
      </c>
      <c r="E14" s="81">
        <v>39853603</v>
      </c>
      <c r="F14" s="82">
        <f t="shared" si="0"/>
        <v>141078733</v>
      </c>
      <c r="G14" s="80">
        <v>110676440</v>
      </c>
      <c r="H14" s="81">
        <v>44286392</v>
      </c>
      <c r="I14" s="83">
        <f t="shared" si="1"/>
        <v>154962832</v>
      </c>
      <c r="J14" s="80">
        <v>19273170</v>
      </c>
      <c r="K14" s="81">
        <v>6409553</v>
      </c>
      <c r="L14" s="81">
        <f t="shared" si="2"/>
        <v>25682723</v>
      </c>
      <c r="M14" s="40">
        <f t="shared" si="3"/>
        <v>0.18204531933243262</v>
      </c>
      <c r="N14" s="108">
        <v>17196406</v>
      </c>
      <c r="O14" s="109">
        <v>5206760</v>
      </c>
      <c r="P14" s="110">
        <f t="shared" si="4"/>
        <v>22403166</v>
      </c>
      <c r="Q14" s="40">
        <f t="shared" si="5"/>
        <v>0.15879903032585357</v>
      </c>
      <c r="R14" s="108">
        <v>19408917</v>
      </c>
      <c r="S14" s="110">
        <v>3655410</v>
      </c>
      <c r="T14" s="110">
        <f t="shared" si="6"/>
        <v>23064327</v>
      </c>
      <c r="U14" s="40">
        <f t="shared" si="7"/>
        <v>0.14883780002162067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55878493</v>
      </c>
      <c r="AA14" s="81">
        <f t="shared" si="11"/>
        <v>15271723</v>
      </c>
      <c r="AB14" s="81">
        <f t="shared" si="12"/>
        <v>71150216</v>
      </c>
      <c r="AC14" s="40">
        <f t="shared" si="13"/>
        <v>0.45914375132225255</v>
      </c>
      <c r="AD14" s="80">
        <v>16968005</v>
      </c>
      <c r="AE14" s="81">
        <v>5866884</v>
      </c>
      <c r="AF14" s="81">
        <f t="shared" si="14"/>
        <v>22834889</v>
      </c>
      <c r="AG14" s="40">
        <f t="shared" si="15"/>
        <v>0.5539654624400107</v>
      </c>
      <c r="AH14" s="40">
        <f t="shared" si="16"/>
        <v>0.01004769499864877</v>
      </c>
      <c r="AI14" s="12">
        <v>109293078</v>
      </c>
      <c r="AJ14" s="12">
        <v>116914397</v>
      </c>
      <c r="AK14" s="12">
        <v>64766538</v>
      </c>
      <c r="AL14" s="12"/>
    </row>
    <row r="15" spans="1:38" s="13" customFormat="1" ht="12.75">
      <c r="A15" s="29" t="s">
        <v>97</v>
      </c>
      <c r="B15" s="63" t="s">
        <v>266</v>
      </c>
      <c r="C15" s="39" t="s">
        <v>267</v>
      </c>
      <c r="D15" s="80">
        <v>33573000</v>
      </c>
      <c r="E15" s="81">
        <v>17325000</v>
      </c>
      <c r="F15" s="82">
        <f t="shared" si="0"/>
        <v>50898000</v>
      </c>
      <c r="G15" s="80">
        <v>39702000</v>
      </c>
      <c r="H15" s="81">
        <v>18109000</v>
      </c>
      <c r="I15" s="83">
        <f t="shared" si="1"/>
        <v>57811000</v>
      </c>
      <c r="J15" s="80">
        <v>6402811</v>
      </c>
      <c r="K15" s="81">
        <v>2186825</v>
      </c>
      <c r="L15" s="81">
        <f t="shared" si="2"/>
        <v>8589636</v>
      </c>
      <c r="M15" s="40">
        <f t="shared" si="3"/>
        <v>0.16876175881174113</v>
      </c>
      <c r="N15" s="108">
        <v>6513222</v>
      </c>
      <c r="O15" s="109">
        <v>3078980</v>
      </c>
      <c r="P15" s="110">
        <f t="shared" si="4"/>
        <v>9592202</v>
      </c>
      <c r="Q15" s="40">
        <f t="shared" si="5"/>
        <v>0.1884593107784196</v>
      </c>
      <c r="R15" s="108">
        <v>7636840</v>
      </c>
      <c r="S15" s="110">
        <v>303111</v>
      </c>
      <c r="T15" s="110">
        <f t="shared" si="6"/>
        <v>7939951</v>
      </c>
      <c r="U15" s="40">
        <f t="shared" si="7"/>
        <v>0.13734325647368148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20552873</v>
      </c>
      <c r="AA15" s="81">
        <f t="shared" si="11"/>
        <v>5568916</v>
      </c>
      <c r="AB15" s="81">
        <f t="shared" si="12"/>
        <v>26121789</v>
      </c>
      <c r="AC15" s="40">
        <f t="shared" si="13"/>
        <v>0.45184807389597137</v>
      </c>
      <c r="AD15" s="80">
        <v>5616511</v>
      </c>
      <c r="AE15" s="81">
        <v>1693330</v>
      </c>
      <c r="AF15" s="81">
        <f t="shared" si="14"/>
        <v>7309841</v>
      </c>
      <c r="AG15" s="40">
        <f t="shared" si="15"/>
        <v>0.5312479482993806</v>
      </c>
      <c r="AH15" s="40">
        <f t="shared" si="16"/>
        <v>0.08620023335664895</v>
      </c>
      <c r="AI15" s="12">
        <v>45451000</v>
      </c>
      <c r="AJ15" s="12">
        <v>44719000</v>
      </c>
      <c r="AK15" s="12">
        <v>23756877</v>
      </c>
      <c r="AL15" s="12"/>
    </row>
    <row r="16" spans="1:38" s="13" customFormat="1" ht="12.75">
      <c r="A16" s="29" t="s">
        <v>97</v>
      </c>
      <c r="B16" s="63" t="s">
        <v>268</v>
      </c>
      <c r="C16" s="39" t="s">
        <v>269</v>
      </c>
      <c r="D16" s="80">
        <v>593003847</v>
      </c>
      <c r="E16" s="81">
        <v>139521500</v>
      </c>
      <c r="F16" s="82">
        <f t="shared" si="0"/>
        <v>732525347</v>
      </c>
      <c r="G16" s="80">
        <v>593003847</v>
      </c>
      <c r="H16" s="81">
        <v>129138256</v>
      </c>
      <c r="I16" s="83">
        <f t="shared" si="1"/>
        <v>722142103</v>
      </c>
      <c r="J16" s="80">
        <v>110260822</v>
      </c>
      <c r="K16" s="81">
        <v>5989693</v>
      </c>
      <c r="L16" s="81">
        <f t="shared" si="2"/>
        <v>116250515</v>
      </c>
      <c r="M16" s="40">
        <f t="shared" si="3"/>
        <v>0.15869828324179477</v>
      </c>
      <c r="N16" s="108">
        <v>134989415</v>
      </c>
      <c r="O16" s="109">
        <v>15002223</v>
      </c>
      <c r="P16" s="110">
        <f t="shared" si="4"/>
        <v>149991638</v>
      </c>
      <c r="Q16" s="40">
        <f t="shared" si="5"/>
        <v>0.20475965591399528</v>
      </c>
      <c r="R16" s="108">
        <v>83538498</v>
      </c>
      <c r="S16" s="110">
        <v>14736988</v>
      </c>
      <c r="T16" s="110">
        <f t="shared" si="6"/>
        <v>98275486</v>
      </c>
      <c r="U16" s="40">
        <f t="shared" si="7"/>
        <v>0.13608884676815472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328788735</v>
      </c>
      <c r="AA16" s="81">
        <f t="shared" si="11"/>
        <v>35728904</v>
      </c>
      <c r="AB16" s="81">
        <f t="shared" si="12"/>
        <v>364517639</v>
      </c>
      <c r="AC16" s="40">
        <f t="shared" si="13"/>
        <v>0.5047727275361481</v>
      </c>
      <c r="AD16" s="80">
        <v>123531076</v>
      </c>
      <c r="AE16" s="81">
        <v>6004095</v>
      </c>
      <c r="AF16" s="81">
        <f t="shared" si="14"/>
        <v>129535171</v>
      </c>
      <c r="AG16" s="40">
        <f t="shared" si="15"/>
        <v>0.5495827768352924</v>
      </c>
      <c r="AH16" s="40">
        <f t="shared" si="16"/>
        <v>-0.241321988141738</v>
      </c>
      <c r="AI16" s="12">
        <v>717192849</v>
      </c>
      <c r="AJ16" s="12">
        <v>694971000</v>
      </c>
      <c r="AK16" s="12">
        <v>381944092</v>
      </c>
      <c r="AL16" s="12"/>
    </row>
    <row r="17" spans="1:38" s="13" customFormat="1" ht="12.75">
      <c r="A17" s="29" t="s">
        <v>116</v>
      </c>
      <c r="B17" s="63" t="s">
        <v>270</v>
      </c>
      <c r="C17" s="39" t="s">
        <v>271</v>
      </c>
      <c r="D17" s="80">
        <v>626602931</v>
      </c>
      <c r="E17" s="81">
        <v>375044912</v>
      </c>
      <c r="F17" s="82">
        <f t="shared" si="0"/>
        <v>1001647843</v>
      </c>
      <c r="G17" s="80">
        <v>726909956</v>
      </c>
      <c r="H17" s="81">
        <v>342943221</v>
      </c>
      <c r="I17" s="83">
        <f t="shared" si="1"/>
        <v>1069853177</v>
      </c>
      <c r="J17" s="80">
        <v>134292849</v>
      </c>
      <c r="K17" s="81">
        <v>49709913</v>
      </c>
      <c r="L17" s="81">
        <f t="shared" si="2"/>
        <v>184002762</v>
      </c>
      <c r="M17" s="40">
        <f t="shared" si="3"/>
        <v>0.1837000531533117</v>
      </c>
      <c r="N17" s="108">
        <v>152784649</v>
      </c>
      <c r="O17" s="109">
        <v>81617253</v>
      </c>
      <c r="P17" s="110">
        <f t="shared" si="4"/>
        <v>234401902</v>
      </c>
      <c r="Q17" s="40">
        <f t="shared" si="5"/>
        <v>0.2340162799112622</v>
      </c>
      <c r="R17" s="108">
        <v>147102684</v>
      </c>
      <c r="S17" s="110">
        <v>47646190</v>
      </c>
      <c r="T17" s="110">
        <f t="shared" si="6"/>
        <v>194748874</v>
      </c>
      <c r="U17" s="40">
        <f t="shared" si="7"/>
        <v>0.18203327165518152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434180182</v>
      </c>
      <c r="AA17" s="81">
        <f t="shared" si="11"/>
        <v>178973356</v>
      </c>
      <c r="AB17" s="81">
        <f t="shared" si="12"/>
        <v>613153538</v>
      </c>
      <c r="AC17" s="40">
        <f t="shared" si="13"/>
        <v>0.5731193318688439</v>
      </c>
      <c r="AD17" s="80">
        <v>182461373</v>
      </c>
      <c r="AE17" s="81">
        <v>36815632</v>
      </c>
      <c r="AF17" s="81">
        <f t="shared" si="14"/>
        <v>219277005</v>
      </c>
      <c r="AG17" s="40">
        <f t="shared" si="15"/>
        <v>0.614199496857696</v>
      </c>
      <c r="AH17" s="40">
        <f t="shared" si="16"/>
        <v>-0.11185911172035568</v>
      </c>
      <c r="AI17" s="12">
        <v>948927513</v>
      </c>
      <c r="AJ17" s="12">
        <v>994659356</v>
      </c>
      <c r="AK17" s="12">
        <v>610919276</v>
      </c>
      <c r="AL17" s="12"/>
    </row>
    <row r="18" spans="1:38" s="59" customFormat="1" ht="12.75">
      <c r="A18" s="64"/>
      <c r="B18" s="65" t="s">
        <v>272</v>
      </c>
      <c r="C18" s="32"/>
      <c r="D18" s="84">
        <f>SUM(D11:D17)</f>
        <v>1664103074</v>
      </c>
      <c r="E18" s="85">
        <f>SUM(E11:E17)</f>
        <v>668728251</v>
      </c>
      <c r="F18" s="93">
        <f t="shared" si="0"/>
        <v>2332831325</v>
      </c>
      <c r="G18" s="84">
        <f>SUM(G11:G17)</f>
        <v>1836910512</v>
      </c>
      <c r="H18" s="85">
        <f>SUM(H11:H17)</f>
        <v>663722502</v>
      </c>
      <c r="I18" s="86">
        <f t="shared" si="1"/>
        <v>2500633014</v>
      </c>
      <c r="J18" s="84">
        <f>SUM(J11:J17)</f>
        <v>325099675</v>
      </c>
      <c r="K18" s="85">
        <f>SUM(K11:K17)</f>
        <v>75575082</v>
      </c>
      <c r="L18" s="85">
        <f t="shared" si="2"/>
        <v>400674757</v>
      </c>
      <c r="M18" s="44">
        <f t="shared" si="3"/>
        <v>0.17175470541145962</v>
      </c>
      <c r="N18" s="114">
        <f>SUM(N11:N17)</f>
        <v>372394523</v>
      </c>
      <c r="O18" s="115">
        <f>SUM(O11:O17)</f>
        <v>129289947</v>
      </c>
      <c r="P18" s="116">
        <f t="shared" si="4"/>
        <v>501684470</v>
      </c>
      <c r="Q18" s="44">
        <f t="shared" si="5"/>
        <v>0.21505389807812186</v>
      </c>
      <c r="R18" s="114">
        <f>SUM(R11:R17)</f>
        <v>318414288</v>
      </c>
      <c r="S18" s="116">
        <f>SUM(S11:S17)</f>
        <v>97297126</v>
      </c>
      <c r="T18" s="116">
        <f t="shared" si="6"/>
        <v>415711414</v>
      </c>
      <c r="U18" s="44">
        <f t="shared" si="7"/>
        <v>0.16624247207511275</v>
      </c>
      <c r="V18" s="114">
        <f>SUM(V11:V17)</f>
        <v>0</v>
      </c>
      <c r="W18" s="116">
        <f>SUM(W11:W17)</f>
        <v>0</v>
      </c>
      <c r="X18" s="116">
        <f t="shared" si="8"/>
        <v>0</v>
      </c>
      <c r="Y18" s="44">
        <f t="shared" si="9"/>
        <v>0</v>
      </c>
      <c r="Z18" s="84">
        <f t="shared" si="10"/>
        <v>1015908486</v>
      </c>
      <c r="AA18" s="85">
        <f t="shared" si="11"/>
        <v>302162155</v>
      </c>
      <c r="AB18" s="85">
        <f t="shared" si="12"/>
        <v>1318070641</v>
      </c>
      <c r="AC18" s="44">
        <f t="shared" si="13"/>
        <v>0.5270947930466697</v>
      </c>
      <c r="AD18" s="84">
        <f>SUM(AD11:AD17)</f>
        <v>370367926</v>
      </c>
      <c r="AE18" s="85">
        <f>SUM(AE11:AE17)</f>
        <v>73478047</v>
      </c>
      <c r="AF18" s="85">
        <f t="shared" si="14"/>
        <v>443845973</v>
      </c>
      <c r="AG18" s="44">
        <f t="shared" si="15"/>
        <v>0.568198246320848</v>
      </c>
      <c r="AH18" s="44">
        <f t="shared" si="16"/>
        <v>-0.06338811369591946</v>
      </c>
      <c r="AI18" s="66">
        <f>SUM(AI11:AI17)</f>
        <v>2187303737</v>
      </c>
      <c r="AJ18" s="66">
        <f>SUM(AJ11:AJ17)</f>
        <v>2254406569</v>
      </c>
      <c r="AK18" s="66">
        <f>SUM(AK11:AK17)</f>
        <v>1280949859</v>
      </c>
      <c r="AL18" s="66"/>
    </row>
    <row r="19" spans="1:38" s="13" customFormat="1" ht="12.75">
      <c r="A19" s="29" t="s">
        <v>97</v>
      </c>
      <c r="B19" s="63" t="s">
        <v>273</v>
      </c>
      <c r="C19" s="39" t="s">
        <v>274</v>
      </c>
      <c r="D19" s="80">
        <v>122973000</v>
      </c>
      <c r="E19" s="81">
        <v>33318000</v>
      </c>
      <c r="F19" s="82">
        <f t="shared" si="0"/>
        <v>156291000</v>
      </c>
      <c r="G19" s="80">
        <v>125051000</v>
      </c>
      <c r="H19" s="81">
        <v>44703000</v>
      </c>
      <c r="I19" s="83">
        <f t="shared" si="1"/>
        <v>169754000</v>
      </c>
      <c r="J19" s="80">
        <v>21552857</v>
      </c>
      <c r="K19" s="81">
        <v>6136652</v>
      </c>
      <c r="L19" s="81">
        <f t="shared" si="2"/>
        <v>27689509</v>
      </c>
      <c r="M19" s="40">
        <f t="shared" si="3"/>
        <v>0.1771663691447364</v>
      </c>
      <c r="N19" s="108">
        <v>23019957</v>
      </c>
      <c r="O19" s="109">
        <v>4012878</v>
      </c>
      <c r="P19" s="110">
        <f t="shared" si="4"/>
        <v>27032835</v>
      </c>
      <c r="Q19" s="40">
        <f t="shared" si="5"/>
        <v>0.17296475804748834</v>
      </c>
      <c r="R19" s="108">
        <v>22317315</v>
      </c>
      <c r="S19" s="110">
        <v>5566109</v>
      </c>
      <c r="T19" s="110">
        <f t="shared" si="6"/>
        <v>27883424</v>
      </c>
      <c r="U19" s="40">
        <f t="shared" si="7"/>
        <v>0.16425783192148638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66890129</v>
      </c>
      <c r="AA19" s="81">
        <f t="shared" si="11"/>
        <v>15715639</v>
      </c>
      <c r="AB19" s="81">
        <f t="shared" si="12"/>
        <v>82605768</v>
      </c>
      <c r="AC19" s="40">
        <f t="shared" si="13"/>
        <v>0.48662045076993765</v>
      </c>
      <c r="AD19" s="80">
        <v>28664282</v>
      </c>
      <c r="AE19" s="81">
        <v>5235977</v>
      </c>
      <c r="AF19" s="81">
        <f t="shared" si="14"/>
        <v>33900259</v>
      </c>
      <c r="AG19" s="40">
        <f t="shared" si="15"/>
        <v>0.8325028457054054</v>
      </c>
      <c r="AH19" s="40">
        <f t="shared" si="16"/>
        <v>-0.17748640209504007</v>
      </c>
      <c r="AI19" s="12">
        <v>114825000</v>
      </c>
      <c r="AJ19" s="12">
        <v>122904500</v>
      </c>
      <c r="AK19" s="12">
        <v>102318346</v>
      </c>
      <c r="AL19" s="12"/>
    </row>
    <row r="20" spans="1:38" s="13" customFormat="1" ht="12.75">
      <c r="A20" s="29" t="s">
        <v>97</v>
      </c>
      <c r="B20" s="63" t="s">
        <v>275</v>
      </c>
      <c r="C20" s="39" t="s">
        <v>276</v>
      </c>
      <c r="D20" s="80">
        <v>257376233</v>
      </c>
      <c r="E20" s="81">
        <v>32262000</v>
      </c>
      <c r="F20" s="83">
        <f t="shared" si="0"/>
        <v>289638233</v>
      </c>
      <c r="G20" s="80">
        <v>261776546</v>
      </c>
      <c r="H20" s="81">
        <v>43386357</v>
      </c>
      <c r="I20" s="83">
        <f t="shared" si="1"/>
        <v>305162903</v>
      </c>
      <c r="J20" s="80">
        <v>49764574</v>
      </c>
      <c r="K20" s="81">
        <v>5272723</v>
      </c>
      <c r="L20" s="81">
        <f t="shared" si="2"/>
        <v>55037297</v>
      </c>
      <c r="M20" s="40">
        <f t="shared" si="3"/>
        <v>0.1900208285002208</v>
      </c>
      <c r="N20" s="108">
        <v>49670358</v>
      </c>
      <c r="O20" s="109">
        <v>8340229</v>
      </c>
      <c r="P20" s="110">
        <f t="shared" si="4"/>
        <v>58010587</v>
      </c>
      <c r="Q20" s="40">
        <f t="shared" si="5"/>
        <v>0.200286358603769</v>
      </c>
      <c r="R20" s="108">
        <v>48287193</v>
      </c>
      <c r="S20" s="110">
        <v>5528556</v>
      </c>
      <c r="T20" s="110">
        <f t="shared" si="6"/>
        <v>53815749</v>
      </c>
      <c r="U20" s="40">
        <f t="shared" si="7"/>
        <v>0.17635088823361994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147722125</v>
      </c>
      <c r="AA20" s="81">
        <f t="shared" si="11"/>
        <v>19141508</v>
      </c>
      <c r="AB20" s="81">
        <f t="shared" si="12"/>
        <v>166863633</v>
      </c>
      <c r="AC20" s="40">
        <f t="shared" si="13"/>
        <v>0.5468018273505545</v>
      </c>
      <c r="AD20" s="80">
        <v>45287583</v>
      </c>
      <c r="AE20" s="81">
        <v>4126971</v>
      </c>
      <c r="AF20" s="81">
        <f t="shared" si="14"/>
        <v>49414554</v>
      </c>
      <c r="AG20" s="40">
        <f t="shared" si="15"/>
        <v>0.5778724462383306</v>
      </c>
      <c r="AH20" s="40">
        <f t="shared" si="16"/>
        <v>0.08906677575193744</v>
      </c>
      <c r="AI20" s="12">
        <v>239668118</v>
      </c>
      <c r="AJ20" s="12">
        <v>251982549</v>
      </c>
      <c r="AK20" s="12">
        <v>145613772</v>
      </c>
      <c r="AL20" s="12"/>
    </row>
    <row r="21" spans="1:38" s="13" customFormat="1" ht="12.75">
      <c r="A21" s="29" t="s">
        <v>97</v>
      </c>
      <c r="B21" s="63" t="s">
        <v>277</v>
      </c>
      <c r="C21" s="39" t="s">
        <v>278</v>
      </c>
      <c r="D21" s="80">
        <v>105363000</v>
      </c>
      <c r="E21" s="81">
        <v>14071000</v>
      </c>
      <c r="F21" s="82">
        <f t="shared" si="0"/>
        <v>119434000</v>
      </c>
      <c r="G21" s="80">
        <v>109735744</v>
      </c>
      <c r="H21" s="81">
        <v>12271000</v>
      </c>
      <c r="I21" s="83">
        <f t="shared" si="1"/>
        <v>122006744</v>
      </c>
      <c r="J21" s="80">
        <v>20493082</v>
      </c>
      <c r="K21" s="81">
        <v>16060</v>
      </c>
      <c r="L21" s="81">
        <f t="shared" si="2"/>
        <v>20509142</v>
      </c>
      <c r="M21" s="40">
        <f t="shared" si="3"/>
        <v>0.17171946012023376</v>
      </c>
      <c r="N21" s="108">
        <v>23486830</v>
      </c>
      <c r="O21" s="109">
        <v>3959126</v>
      </c>
      <c r="P21" s="110">
        <f t="shared" si="4"/>
        <v>27445956</v>
      </c>
      <c r="Q21" s="40">
        <f t="shared" si="5"/>
        <v>0.22980019090041362</v>
      </c>
      <c r="R21" s="108">
        <v>24645812</v>
      </c>
      <c r="S21" s="110">
        <v>4706000</v>
      </c>
      <c r="T21" s="110">
        <f t="shared" si="6"/>
        <v>29351812</v>
      </c>
      <c r="U21" s="40">
        <f t="shared" si="7"/>
        <v>0.24057532426240308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68625724</v>
      </c>
      <c r="AA21" s="81">
        <f t="shared" si="11"/>
        <v>8681186</v>
      </c>
      <c r="AB21" s="81">
        <f t="shared" si="12"/>
        <v>77306910</v>
      </c>
      <c r="AC21" s="40">
        <f t="shared" si="13"/>
        <v>0.6336281705870291</v>
      </c>
      <c r="AD21" s="80">
        <v>30808475</v>
      </c>
      <c r="AE21" s="81">
        <v>12150</v>
      </c>
      <c r="AF21" s="81">
        <f t="shared" si="14"/>
        <v>30820625</v>
      </c>
      <c r="AG21" s="40">
        <f t="shared" si="15"/>
        <v>0.4257592712130036</v>
      </c>
      <c r="AH21" s="40">
        <f t="shared" si="16"/>
        <v>-0.047656820716646675</v>
      </c>
      <c r="AI21" s="12">
        <v>110122000</v>
      </c>
      <c r="AJ21" s="12">
        <v>164984722</v>
      </c>
      <c r="AK21" s="12">
        <v>70243775</v>
      </c>
      <c r="AL21" s="12"/>
    </row>
    <row r="22" spans="1:38" s="13" customFormat="1" ht="12.75">
      <c r="A22" s="29" t="s">
        <v>97</v>
      </c>
      <c r="B22" s="63" t="s">
        <v>279</v>
      </c>
      <c r="C22" s="39" t="s">
        <v>280</v>
      </c>
      <c r="D22" s="80">
        <v>62913000</v>
      </c>
      <c r="E22" s="81">
        <v>0</v>
      </c>
      <c r="F22" s="82">
        <f t="shared" si="0"/>
        <v>62913000</v>
      </c>
      <c r="G22" s="80">
        <v>72107000</v>
      </c>
      <c r="H22" s="81">
        <v>21767000</v>
      </c>
      <c r="I22" s="83">
        <f t="shared" si="1"/>
        <v>93874000</v>
      </c>
      <c r="J22" s="80">
        <v>14978513</v>
      </c>
      <c r="K22" s="81">
        <v>8280415</v>
      </c>
      <c r="L22" s="81">
        <f t="shared" si="2"/>
        <v>23258928</v>
      </c>
      <c r="M22" s="40">
        <f t="shared" si="3"/>
        <v>0.36969987125077486</v>
      </c>
      <c r="N22" s="108">
        <v>16174648</v>
      </c>
      <c r="O22" s="109">
        <v>8234057</v>
      </c>
      <c r="P22" s="110">
        <f t="shared" si="4"/>
        <v>24408705</v>
      </c>
      <c r="Q22" s="40">
        <f t="shared" si="5"/>
        <v>0.38797553764722714</v>
      </c>
      <c r="R22" s="108">
        <v>11560935</v>
      </c>
      <c r="S22" s="110">
        <v>4892999</v>
      </c>
      <c r="T22" s="110">
        <f t="shared" si="6"/>
        <v>16453934</v>
      </c>
      <c r="U22" s="40">
        <f t="shared" si="7"/>
        <v>0.17527679655708717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42714096</v>
      </c>
      <c r="AA22" s="81">
        <f t="shared" si="11"/>
        <v>21407471</v>
      </c>
      <c r="AB22" s="81">
        <f t="shared" si="12"/>
        <v>64121567</v>
      </c>
      <c r="AC22" s="40">
        <f t="shared" si="13"/>
        <v>0.6830599207448281</v>
      </c>
      <c r="AD22" s="80">
        <v>9651416</v>
      </c>
      <c r="AE22" s="81">
        <v>3076027</v>
      </c>
      <c r="AF22" s="81">
        <f t="shared" si="14"/>
        <v>12727443</v>
      </c>
      <c r="AG22" s="40">
        <f t="shared" si="15"/>
        <v>562.3876916701201</v>
      </c>
      <c r="AH22" s="40">
        <f t="shared" si="16"/>
        <v>0.29279180429250395</v>
      </c>
      <c r="AI22" s="12">
        <v>54225397</v>
      </c>
      <c r="AJ22" s="12">
        <v>72390</v>
      </c>
      <c r="AK22" s="12">
        <v>40711245</v>
      </c>
      <c r="AL22" s="12"/>
    </row>
    <row r="23" spans="1:38" s="13" customFormat="1" ht="12.75">
      <c r="A23" s="29" t="s">
        <v>97</v>
      </c>
      <c r="B23" s="63" t="s">
        <v>77</v>
      </c>
      <c r="C23" s="39" t="s">
        <v>78</v>
      </c>
      <c r="D23" s="80">
        <v>3224897960</v>
      </c>
      <c r="E23" s="81">
        <v>443157508</v>
      </c>
      <c r="F23" s="82">
        <f t="shared" si="0"/>
        <v>3668055468</v>
      </c>
      <c r="G23" s="80">
        <v>3218917472</v>
      </c>
      <c r="H23" s="81">
        <v>523134404</v>
      </c>
      <c r="I23" s="83">
        <f t="shared" si="1"/>
        <v>3742051876</v>
      </c>
      <c r="J23" s="80">
        <v>816049315</v>
      </c>
      <c r="K23" s="81">
        <v>29279690</v>
      </c>
      <c r="L23" s="81">
        <f t="shared" si="2"/>
        <v>845329005</v>
      </c>
      <c r="M23" s="40">
        <f t="shared" si="3"/>
        <v>0.23045698528133599</v>
      </c>
      <c r="N23" s="108">
        <v>769262282</v>
      </c>
      <c r="O23" s="109">
        <v>48785596</v>
      </c>
      <c r="P23" s="110">
        <f t="shared" si="4"/>
        <v>818047878</v>
      </c>
      <c r="Q23" s="40">
        <f t="shared" si="5"/>
        <v>0.22301949497127943</v>
      </c>
      <c r="R23" s="108">
        <v>771723405</v>
      </c>
      <c r="S23" s="110">
        <v>50850974</v>
      </c>
      <c r="T23" s="110">
        <f t="shared" si="6"/>
        <v>822574379</v>
      </c>
      <c r="U23" s="40">
        <f t="shared" si="7"/>
        <v>0.21981907420248709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2357035002</v>
      </c>
      <c r="AA23" s="81">
        <f t="shared" si="11"/>
        <v>128916260</v>
      </c>
      <c r="AB23" s="81">
        <f t="shared" si="12"/>
        <v>2485951262</v>
      </c>
      <c r="AC23" s="40">
        <f t="shared" si="13"/>
        <v>0.6643283803583486</v>
      </c>
      <c r="AD23" s="80">
        <v>707492827</v>
      </c>
      <c r="AE23" s="81">
        <v>48797553</v>
      </c>
      <c r="AF23" s="81">
        <f t="shared" si="14"/>
        <v>756290380</v>
      </c>
      <c r="AG23" s="40">
        <f t="shared" si="15"/>
        <v>0.6711937492176733</v>
      </c>
      <c r="AH23" s="40">
        <f t="shared" si="16"/>
        <v>0.08764358340773826</v>
      </c>
      <c r="AI23" s="12">
        <v>3212660720</v>
      </c>
      <c r="AJ23" s="12">
        <v>3448503127</v>
      </c>
      <c r="AK23" s="12">
        <v>2314613743</v>
      </c>
      <c r="AL23" s="12"/>
    </row>
    <row r="24" spans="1:38" s="13" customFormat="1" ht="12.75">
      <c r="A24" s="29" t="s">
        <v>97</v>
      </c>
      <c r="B24" s="63" t="s">
        <v>281</v>
      </c>
      <c r="C24" s="39" t="s">
        <v>282</v>
      </c>
      <c r="D24" s="80">
        <v>44046000</v>
      </c>
      <c r="E24" s="81">
        <v>17927000</v>
      </c>
      <c r="F24" s="82">
        <f t="shared" si="0"/>
        <v>61973000</v>
      </c>
      <c r="G24" s="80">
        <v>44236000</v>
      </c>
      <c r="H24" s="81">
        <v>14427000</v>
      </c>
      <c r="I24" s="83">
        <f t="shared" si="1"/>
        <v>58663000</v>
      </c>
      <c r="J24" s="80">
        <v>21145955</v>
      </c>
      <c r="K24" s="81">
        <v>2664062</v>
      </c>
      <c r="L24" s="81">
        <f t="shared" si="2"/>
        <v>23810017</v>
      </c>
      <c r="M24" s="40">
        <f t="shared" si="3"/>
        <v>0.3841998450938312</v>
      </c>
      <c r="N24" s="108">
        <v>26874627</v>
      </c>
      <c r="O24" s="109">
        <v>1523799</v>
      </c>
      <c r="P24" s="110">
        <f t="shared" si="4"/>
        <v>28398426</v>
      </c>
      <c r="Q24" s="40">
        <f t="shared" si="5"/>
        <v>0.4582386845884498</v>
      </c>
      <c r="R24" s="108">
        <v>12479457</v>
      </c>
      <c r="S24" s="110">
        <v>4554587</v>
      </c>
      <c r="T24" s="110">
        <f t="shared" si="6"/>
        <v>17034044</v>
      </c>
      <c r="U24" s="40">
        <f t="shared" si="7"/>
        <v>0.29037117092545556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60500039</v>
      </c>
      <c r="AA24" s="81">
        <f t="shared" si="11"/>
        <v>8742448</v>
      </c>
      <c r="AB24" s="81">
        <f t="shared" si="12"/>
        <v>69242487</v>
      </c>
      <c r="AC24" s="40">
        <f t="shared" si="13"/>
        <v>1.180343436237492</v>
      </c>
      <c r="AD24" s="80">
        <v>9667574</v>
      </c>
      <c r="AE24" s="81">
        <v>2174721</v>
      </c>
      <c r="AF24" s="81">
        <f t="shared" si="14"/>
        <v>11842295</v>
      </c>
      <c r="AG24" s="40">
        <f t="shared" si="15"/>
        <v>0.5632527716186253</v>
      </c>
      <c r="AH24" s="40">
        <f t="shared" si="16"/>
        <v>0.43840733574024293</v>
      </c>
      <c r="AI24" s="12">
        <v>71258000</v>
      </c>
      <c r="AJ24" s="12">
        <v>71258000</v>
      </c>
      <c r="AK24" s="12">
        <v>40136266</v>
      </c>
      <c r="AL24" s="12"/>
    </row>
    <row r="25" spans="1:38" s="13" customFormat="1" ht="12.75">
      <c r="A25" s="29" t="s">
        <v>97</v>
      </c>
      <c r="B25" s="63" t="s">
        <v>283</v>
      </c>
      <c r="C25" s="39" t="s">
        <v>284</v>
      </c>
      <c r="D25" s="80">
        <v>57574425</v>
      </c>
      <c r="E25" s="81">
        <v>19315250</v>
      </c>
      <c r="F25" s="82">
        <f t="shared" si="0"/>
        <v>76889675</v>
      </c>
      <c r="G25" s="80">
        <v>69004745</v>
      </c>
      <c r="H25" s="81">
        <v>34641385</v>
      </c>
      <c r="I25" s="83">
        <f t="shared" si="1"/>
        <v>103646130</v>
      </c>
      <c r="J25" s="80">
        <v>12022718</v>
      </c>
      <c r="K25" s="81">
        <v>3211818</v>
      </c>
      <c r="L25" s="81">
        <f t="shared" si="2"/>
        <v>15234536</v>
      </c>
      <c r="M25" s="40">
        <f t="shared" si="3"/>
        <v>0.19813500317175226</v>
      </c>
      <c r="N25" s="108">
        <v>14178135</v>
      </c>
      <c r="O25" s="109">
        <v>4571396</v>
      </c>
      <c r="P25" s="110">
        <f t="shared" si="4"/>
        <v>18749531</v>
      </c>
      <c r="Q25" s="40">
        <f t="shared" si="5"/>
        <v>0.24384978867448717</v>
      </c>
      <c r="R25" s="108">
        <v>15154313</v>
      </c>
      <c r="S25" s="110">
        <v>3797504</v>
      </c>
      <c r="T25" s="110">
        <f t="shared" si="6"/>
        <v>18951817</v>
      </c>
      <c r="U25" s="40">
        <f t="shared" si="7"/>
        <v>0.1828511783315016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41355166</v>
      </c>
      <c r="AA25" s="81">
        <f t="shared" si="11"/>
        <v>11580718</v>
      </c>
      <c r="AB25" s="81">
        <f t="shared" si="12"/>
        <v>52935884</v>
      </c>
      <c r="AC25" s="40">
        <f t="shared" si="13"/>
        <v>0.5107367153988287</v>
      </c>
      <c r="AD25" s="80">
        <v>12295317</v>
      </c>
      <c r="AE25" s="81">
        <v>3479992</v>
      </c>
      <c r="AF25" s="81">
        <f t="shared" si="14"/>
        <v>15775309</v>
      </c>
      <c r="AG25" s="40">
        <f t="shared" si="15"/>
        <v>0.5739147048829971</v>
      </c>
      <c r="AH25" s="40">
        <f t="shared" si="16"/>
        <v>0.20135947891733852</v>
      </c>
      <c r="AI25" s="12">
        <v>66194285</v>
      </c>
      <c r="AJ25" s="12">
        <v>86202590</v>
      </c>
      <c r="AK25" s="12">
        <v>49472934</v>
      </c>
      <c r="AL25" s="12"/>
    </row>
    <row r="26" spans="1:38" s="13" customFormat="1" ht="12.75">
      <c r="A26" s="29" t="s">
        <v>116</v>
      </c>
      <c r="B26" s="63" t="s">
        <v>285</v>
      </c>
      <c r="C26" s="39" t="s">
        <v>286</v>
      </c>
      <c r="D26" s="80">
        <v>543900889</v>
      </c>
      <c r="E26" s="81">
        <v>334505000</v>
      </c>
      <c r="F26" s="82">
        <f t="shared" si="0"/>
        <v>878405889</v>
      </c>
      <c r="G26" s="80">
        <v>565444843</v>
      </c>
      <c r="H26" s="81">
        <v>272101000</v>
      </c>
      <c r="I26" s="83">
        <f t="shared" si="1"/>
        <v>837545843</v>
      </c>
      <c r="J26" s="80">
        <v>135810492</v>
      </c>
      <c r="K26" s="81">
        <v>19555743</v>
      </c>
      <c r="L26" s="81">
        <f t="shared" si="2"/>
        <v>155366235</v>
      </c>
      <c r="M26" s="40">
        <f t="shared" si="3"/>
        <v>0.17687294330058845</v>
      </c>
      <c r="N26" s="108">
        <v>147352972</v>
      </c>
      <c r="O26" s="109">
        <v>50366073</v>
      </c>
      <c r="P26" s="110">
        <f t="shared" si="4"/>
        <v>197719045</v>
      </c>
      <c r="Q26" s="40">
        <f t="shared" si="5"/>
        <v>0.2250884784311823</v>
      </c>
      <c r="R26" s="108">
        <v>109312132</v>
      </c>
      <c r="S26" s="110">
        <v>32664891</v>
      </c>
      <c r="T26" s="110">
        <f t="shared" si="6"/>
        <v>141977023</v>
      </c>
      <c r="U26" s="40">
        <f t="shared" si="7"/>
        <v>0.1695155246564814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392475596</v>
      </c>
      <c r="AA26" s="81">
        <f t="shared" si="11"/>
        <v>102586707</v>
      </c>
      <c r="AB26" s="81">
        <f t="shared" si="12"/>
        <v>495062303</v>
      </c>
      <c r="AC26" s="40">
        <f t="shared" si="13"/>
        <v>0.5910868129041624</v>
      </c>
      <c r="AD26" s="80">
        <v>128752781</v>
      </c>
      <c r="AE26" s="81">
        <v>20033726</v>
      </c>
      <c r="AF26" s="81">
        <f t="shared" si="14"/>
        <v>148786507</v>
      </c>
      <c r="AG26" s="40">
        <f t="shared" si="15"/>
        <v>0.7275936695689317</v>
      </c>
      <c r="AH26" s="40">
        <f t="shared" si="16"/>
        <v>-0.04576681136818406</v>
      </c>
      <c r="AI26" s="12">
        <v>894571017</v>
      </c>
      <c r="AJ26" s="12">
        <v>667131820</v>
      </c>
      <c r="AK26" s="12">
        <v>485400889</v>
      </c>
      <c r="AL26" s="12"/>
    </row>
    <row r="27" spans="1:38" s="59" customFormat="1" ht="12.75">
      <c r="A27" s="64"/>
      <c r="B27" s="65" t="s">
        <v>287</v>
      </c>
      <c r="C27" s="32"/>
      <c r="D27" s="84">
        <f>SUM(D19:D26)</f>
        <v>4419044507</v>
      </c>
      <c r="E27" s="85">
        <f>SUM(E19:E26)</f>
        <v>894555758</v>
      </c>
      <c r="F27" s="93">
        <f t="shared" si="0"/>
        <v>5313600265</v>
      </c>
      <c r="G27" s="84">
        <f>SUM(G19:G26)</f>
        <v>4466273350</v>
      </c>
      <c r="H27" s="85">
        <f>SUM(H19:H26)</f>
        <v>966431146</v>
      </c>
      <c r="I27" s="86">
        <f t="shared" si="1"/>
        <v>5432704496</v>
      </c>
      <c r="J27" s="84">
        <f>SUM(J19:J26)</f>
        <v>1091817506</v>
      </c>
      <c r="K27" s="85">
        <f>SUM(K19:K26)</f>
        <v>74417163</v>
      </c>
      <c r="L27" s="85">
        <f t="shared" si="2"/>
        <v>1166234669</v>
      </c>
      <c r="M27" s="44">
        <f t="shared" si="3"/>
        <v>0.2194810694891442</v>
      </c>
      <c r="N27" s="114">
        <f>SUM(N19:N26)</f>
        <v>1070019809</v>
      </c>
      <c r="O27" s="115">
        <f>SUM(O19:O26)</f>
        <v>129793154</v>
      </c>
      <c r="P27" s="116">
        <f t="shared" si="4"/>
        <v>1199812963</v>
      </c>
      <c r="Q27" s="44">
        <f t="shared" si="5"/>
        <v>0.22580038075182535</v>
      </c>
      <c r="R27" s="114">
        <f>SUM(R19:R26)</f>
        <v>1015480562</v>
      </c>
      <c r="S27" s="116">
        <f>SUM(S19:S26)</f>
        <v>112561620</v>
      </c>
      <c r="T27" s="116">
        <f t="shared" si="6"/>
        <v>1128042182</v>
      </c>
      <c r="U27" s="44">
        <f t="shared" si="7"/>
        <v>0.20763915704057834</v>
      </c>
      <c r="V27" s="114">
        <f>SUM(V19:V26)</f>
        <v>0</v>
      </c>
      <c r="W27" s="116">
        <f>SUM(W19:W26)</f>
        <v>0</v>
      </c>
      <c r="X27" s="116">
        <f t="shared" si="8"/>
        <v>0</v>
      </c>
      <c r="Y27" s="44">
        <f t="shared" si="9"/>
        <v>0</v>
      </c>
      <c r="Z27" s="84">
        <f t="shared" si="10"/>
        <v>3177317877</v>
      </c>
      <c r="AA27" s="85">
        <f t="shared" si="11"/>
        <v>316771937</v>
      </c>
      <c r="AB27" s="85">
        <f t="shared" si="12"/>
        <v>3494089814</v>
      </c>
      <c r="AC27" s="44">
        <f t="shared" si="13"/>
        <v>0.6431584520329854</v>
      </c>
      <c r="AD27" s="84">
        <f>SUM(AD19:AD26)</f>
        <v>972620255</v>
      </c>
      <c r="AE27" s="85">
        <f>SUM(AE19:AE26)</f>
        <v>86937117</v>
      </c>
      <c r="AF27" s="85">
        <f t="shared" si="14"/>
        <v>1059557372</v>
      </c>
      <c r="AG27" s="44">
        <f t="shared" si="15"/>
        <v>0.6749395753685304</v>
      </c>
      <c r="AH27" s="44">
        <f t="shared" si="16"/>
        <v>0.06463530131523632</v>
      </c>
      <c r="AI27" s="66">
        <f>SUM(AI19:AI26)</f>
        <v>4763524537</v>
      </c>
      <c r="AJ27" s="66">
        <f>SUM(AJ19:AJ26)</f>
        <v>4813039698</v>
      </c>
      <c r="AK27" s="66">
        <f>SUM(AK19:AK26)</f>
        <v>3248510970</v>
      </c>
      <c r="AL27" s="66"/>
    </row>
    <row r="28" spans="1:38" s="13" customFormat="1" ht="12.75">
      <c r="A28" s="29" t="s">
        <v>97</v>
      </c>
      <c r="B28" s="63" t="s">
        <v>288</v>
      </c>
      <c r="C28" s="39" t="s">
        <v>289</v>
      </c>
      <c r="D28" s="80">
        <v>579715475</v>
      </c>
      <c r="E28" s="81">
        <v>129412000</v>
      </c>
      <c r="F28" s="82">
        <f t="shared" si="0"/>
        <v>709127475</v>
      </c>
      <c r="G28" s="80">
        <v>558556010</v>
      </c>
      <c r="H28" s="81">
        <v>151237967</v>
      </c>
      <c r="I28" s="83">
        <f t="shared" si="1"/>
        <v>709793977</v>
      </c>
      <c r="J28" s="80">
        <v>118176803</v>
      </c>
      <c r="K28" s="81">
        <v>22325822</v>
      </c>
      <c r="L28" s="81">
        <f t="shared" si="2"/>
        <v>140502625</v>
      </c>
      <c r="M28" s="40">
        <f t="shared" si="3"/>
        <v>0.19813451030084542</v>
      </c>
      <c r="N28" s="108">
        <v>92918859</v>
      </c>
      <c r="O28" s="109">
        <v>35973878</v>
      </c>
      <c r="P28" s="110">
        <f t="shared" si="4"/>
        <v>128892737</v>
      </c>
      <c r="Q28" s="40">
        <f t="shared" si="5"/>
        <v>0.18176243559030061</v>
      </c>
      <c r="R28" s="108">
        <v>90529079</v>
      </c>
      <c r="S28" s="110">
        <v>23851524</v>
      </c>
      <c r="T28" s="110">
        <f t="shared" si="6"/>
        <v>114380603</v>
      </c>
      <c r="U28" s="40">
        <f t="shared" si="7"/>
        <v>0.161146201160284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301624741</v>
      </c>
      <c r="AA28" s="81">
        <f t="shared" si="11"/>
        <v>82151224</v>
      </c>
      <c r="AB28" s="81">
        <f t="shared" si="12"/>
        <v>383775965</v>
      </c>
      <c r="AC28" s="40">
        <f t="shared" si="13"/>
        <v>0.5406864208992859</v>
      </c>
      <c r="AD28" s="80">
        <v>104721081</v>
      </c>
      <c r="AE28" s="81">
        <v>17998078</v>
      </c>
      <c r="AF28" s="81">
        <f t="shared" si="14"/>
        <v>122719159</v>
      </c>
      <c r="AG28" s="40">
        <f t="shared" si="15"/>
        <v>0.5076267984692376</v>
      </c>
      <c r="AH28" s="40">
        <f t="shared" si="16"/>
        <v>-0.06794828181637069</v>
      </c>
      <c r="AI28" s="12">
        <v>730443780</v>
      </c>
      <c r="AJ28" s="12">
        <v>711854197</v>
      </c>
      <c r="AK28" s="12">
        <v>361356267</v>
      </c>
      <c r="AL28" s="12"/>
    </row>
    <row r="29" spans="1:38" s="13" customFormat="1" ht="12.75">
      <c r="A29" s="29" t="s">
        <v>97</v>
      </c>
      <c r="B29" s="63" t="s">
        <v>290</v>
      </c>
      <c r="C29" s="39" t="s">
        <v>291</v>
      </c>
      <c r="D29" s="80">
        <v>58143230</v>
      </c>
      <c r="E29" s="81">
        <v>51436027</v>
      </c>
      <c r="F29" s="82">
        <f t="shared" si="0"/>
        <v>109579257</v>
      </c>
      <c r="G29" s="80">
        <v>55068570</v>
      </c>
      <c r="H29" s="81">
        <v>50074526</v>
      </c>
      <c r="I29" s="83">
        <f t="shared" si="1"/>
        <v>105143096</v>
      </c>
      <c r="J29" s="80">
        <v>8161274</v>
      </c>
      <c r="K29" s="81">
        <v>4628919</v>
      </c>
      <c r="L29" s="81">
        <f t="shared" si="2"/>
        <v>12790193</v>
      </c>
      <c r="M29" s="40">
        <f t="shared" si="3"/>
        <v>0.11672093195521485</v>
      </c>
      <c r="N29" s="108">
        <v>11410755</v>
      </c>
      <c r="O29" s="109">
        <v>4584000</v>
      </c>
      <c r="P29" s="110">
        <f t="shared" si="4"/>
        <v>15994755</v>
      </c>
      <c r="Q29" s="40">
        <f t="shared" si="5"/>
        <v>0.1459651711272326</v>
      </c>
      <c r="R29" s="108">
        <v>9269329</v>
      </c>
      <c r="S29" s="110">
        <v>6532323</v>
      </c>
      <c r="T29" s="110">
        <f t="shared" si="6"/>
        <v>15801652</v>
      </c>
      <c r="U29" s="40">
        <f t="shared" si="7"/>
        <v>0.15028710967384867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28841358</v>
      </c>
      <c r="AA29" s="81">
        <f t="shared" si="11"/>
        <v>15745242</v>
      </c>
      <c r="AB29" s="81">
        <f t="shared" si="12"/>
        <v>44586600</v>
      </c>
      <c r="AC29" s="40">
        <f t="shared" si="13"/>
        <v>0.4240563736110643</v>
      </c>
      <c r="AD29" s="80">
        <v>6221766</v>
      </c>
      <c r="AE29" s="81">
        <v>4792000</v>
      </c>
      <c r="AF29" s="81">
        <f t="shared" si="14"/>
        <v>11013766</v>
      </c>
      <c r="AG29" s="40">
        <f t="shared" si="15"/>
        <v>0.3338183573272489</v>
      </c>
      <c r="AH29" s="40">
        <f t="shared" si="16"/>
        <v>0.43471833340203525</v>
      </c>
      <c r="AI29" s="12">
        <v>148235913</v>
      </c>
      <c r="AJ29" s="12">
        <v>100109824</v>
      </c>
      <c r="AK29" s="12">
        <v>33418497</v>
      </c>
      <c r="AL29" s="12"/>
    </row>
    <row r="30" spans="1:38" s="13" customFormat="1" ht="12.75">
      <c r="A30" s="29" t="s">
        <v>97</v>
      </c>
      <c r="B30" s="63" t="s">
        <v>292</v>
      </c>
      <c r="C30" s="39" t="s">
        <v>293</v>
      </c>
      <c r="D30" s="80">
        <v>313925072</v>
      </c>
      <c r="E30" s="81">
        <v>39671000</v>
      </c>
      <c r="F30" s="83">
        <f t="shared" si="0"/>
        <v>353596072</v>
      </c>
      <c r="G30" s="80">
        <v>362058983</v>
      </c>
      <c r="H30" s="81">
        <v>57596000</v>
      </c>
      <c r="I30" s="83">
        <f t="shared" si="1"/>
        <v>419654983</v>
      </c>
      <c r="J30" s="80">
        <v>74834995</v>
      </c>
      <c r="K30" s="81">
        <v>2905829</v>
      </c>
      <c r="L30" s="81">
        <f t="shared" si="2"/>
        <v>77740824</v>
      </c>
      <c r="M30" s="40">
        <f t="shared" si="3"/>
        <v>0.21985771380401534</v>
      </c>
      <c r="N30" s="108">
        <v>76094766</v>
      </c>
      <c r="O30" s="109">
        <v>8275372</v>
      </c>
      <c r="P30" s="110">
        <f t="shared" si="4"/>
        <v>84370138</v>
      </c>
      <c r="Q30" s="40">
        <f t="shared" si="5"/>
        <v>0.23860598202572794</v>
      </c>
      <c r="R30" s="108">
        <v>58933941</v>
      </c>
      <c r="S30" s="110">
        <v>6107972</v>
      </c>
      <c r="T30" s="110">
        <f t="shared" si="6"/>
        <v>65041913</v>
      </c>
      <c r="U30" s="40">
        <f t="shared" si="7"/>
        <v>0.15498901629865788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209863702</v>
      </c>
      <c r="AA30" s="81">
        <f t="shared" si="11"/>
        <v>17289173</v>
      </c>
      <c r="AB30" s="81">
        <f t="shared" si="12"/>
        <v>227152875</v>
      </c>
      <c r="AC30" s="40">
        <f t="shared" si="13"/>
        <v>0.5412848273030038</v>
      </c>
      <c r="AD30" s="80">
        <v>59323072</v>
      </c>
      <c r="AE30" s="81">
        <v>5558203</v>
      </c>
      <c r="AF30" s="81">
        <f t="shared" si="14"/>
        <v>64881275</v>
      </c>
      <c r="AG30" s="40">
        <f t="shared" si="15"/>
        <v>0.6439256349466104</v>
      </c>
      <c r="AH30" s="40">
        <f t="shared" si="16"/>
        <v>0.002475876129129695</v>
      </c>
      <c r="AI30" s="12">
        <v>326670000</v>
      </c>
      <c r="AJ30" s="12">
        <v>338384750</v>
      </c>
      <c r="AK30" s="12">
        <v>217894615</v>
      </c>
      <c r="AL30" s="12"/>
    </row>
    <row r="31" spans="1:38" s="13" customFormat="1" ht="12.75">
      <c r="A31" s="29" t="s">
        <v>97</v>
      </c>
      <c r="B31" s="63" t="s">
        <v>294</v>
      </c>
      <c r="C31" s="39" t="s">
        <v>295</v>
      </c>
      <c r="D31" s="80">
        <v>98825207</v>
      </c>
      <c r="E31" s="81">
        <v>52090000</v>
      </c>
      <c r="F31" s="82">
        <f t="shared" si="0"/>
        <v>150915207</v>
      </c>
      <c r="G31" s="80">
        <v>118149383</v>
      </c>
      <c r="H31" s="81">
        <v>65770480</v>
      </c>
      <c r="I31" s="83">
        <f t="shared" si="1"/>
        <v>183919863</v>
      </c>
      <c r="J31" s="80">
        <v>18173196</v>
      </c>
      <c r="K31" s="81">
        <v>22039271</v>
      </c>
      <c r="L31" s="81">
        <f t="shared" si="2"/>
        <v>40212467</v>
      </c>
      <c r="M31" s="40">
        <f t="shared" si="3"/>
        <v>0.2664573557520946</v>
      </c>
      <c r="N31" s="108">
        <v>22480266</v>
      </c>
      <c r="O31" s="109">
        <v>22972213</v>
      </c>
      <c r="P31" s="110">
        <f t="shared" si="4"/>
        <v>45452479</v>
      </c>
      <c r="Q31" s="40">
        <f t="shared" si="5"/>
        <v>0.3011789196300145</v>
      </c>
      <c r="R31" s="108">
        <v>27746444</v>
      </c>
      <c r="S31" s="110">
        <v>9668155</v>
      </c>
      <c r="T31" s="110">
        <f t="shared" si="6"/>
        <v>37414599</v>
      </c>
      <c r="U31" s="40">
        <f t="shared" si="7"/>
        <v>0.20342881073155214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68399906</v>
      </c>
      <c r="AA31" s="81">
        <f t="shared" si="11"/>
        <v>54679639</v>
      </c>
      <c r="AB31" s="81">
        <f t="shared" si="12"/>
        <v>123079545</v>
      </c>
      <c r="AC31" s="40">
        <f t="shared" si="13"/>
        <v>0.6692020263194737</v>
      </c>
      <c r="AD31" s="80">
        <v>19276403</v>
      </c>
      <c r="AE31" s="81">
        <v>7022250</v>
      </c>
      <c r="AF31" s="81">
        <f t="shared" si="14"/>
        <v>26298653</v>
      </c>
      <c r="AG31" s="40">
        <f t="shared" si="15"/>
        <v>0.4543565567387979</v>
      </c>
      <c r="AH31" s="40">
        <f t="shared" si="16"/>
        <v>0.4226811920747424</v>
      </c>
      <c r="AI31" s="12">
        <v>146151286</v>
      </c>
      <c r="AJ31" s="12">
        <v>169263720</v>
      </c>
      <c r="AK31" s="12">
        <v>76906081</v>
      </c>
      <c r="AL31" s="12"/>
    </row>
    <row r="32" spans="1:38" s="13" customFormat="1" ht="12.75">
      <c r="A32" s="29" t="s">
        <v>97</v>
      </c>
      <c r="B32" s="63" t="s">
        <v>296</v>
      </c>
      <c r="C32" s="39" t="s">
        <v>297</v>
      </c>
      <c r="D32" s="80">
        <v>81976895</v>
      </c>
      <c r="E32" s="81">
        <v>39443361</v>
      </c>
      <c r="F32" s="82">
        <f t="shared" si="0"/>
        <v>121420256</v>
      </c>
      <c r="G32" s="80">
        <v>89433461</v>
      </c>
      <c r="H32" s="81">
        <v>25584378</v>
      </c>
      <c r="I32" s="83">
        <f t="shared" si="1"/>
        <v>115017839</v>
      </c>
      <c r="J32" s="80">
        <v>20381243</v>
      </c>
      <c r="K32" s="81">
        <v>16594000</v>
      </c>
      <c r="L32" s="81">
        <f t="shared" si="2"/>
        <v>36975243</v>
      </c>
      <c r="M32" s="40">
        <f t="shared" si="3"/>
        <v>0.30452285490157427</v>
      </c>
      <c r="N32" s="108">
        <v>27190692</v>
      </c>
      <c r="O32" s="109">
        <v>0</v>
      </c>
      <c r="P32" s="110">
        <f t="shared" si="4"/>
        <v>27190692</v>
      </c>
      <c r="Q32" s="40">
        <f t="shared" si="5"/>
        <v>0.22393868120324173</v>
      </c>
      <c r="R32" s="108">
        <v>16660161</v>
      </c>
      <c r="S32" s="110">
        <v>29067000</v>
      </c>
      <c r="T32" s="110">
        <f t="shared" si="6"/>
        <v>45727161</v>
      </c>
      <c r="U32" s="40">
        <f t="shared" si="7"/>
        <v>0.3975658158557474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64232096</v>
      </c>
      <c r="AA32" s="81">
        <f t="shared" si="11"/>
        <v>45661000</v>
      </c>
      <c r="AB32" s="81">
        <f t="shared" si="12"/>
        <v>109893096</v>
      </c>
      <c r="AC32" s="40">
        <f t="shared" si="13"/>
        <v>0.9554439290065256</v>
      </c>
      <c r="AD32" s="80">
        <v>17822875</v>
      </c>
      <c r="AE32" s="81">
        <v>0</v>
      </c>
      <c r="AF32" s="81">
        <f t="shared" si="14"/>
        <v>17822875</v>
      </c>
      <c r="AG32" s="40">
        <f t="shared" si="15"/>
        <v>0.5216998922069203</v>
      </c>
      <c r="AH32" s="40">
        <f t="shared" si="16"/>
        <v>1.5656444877720346</v>
      </c>
      <c r="AI32" s="12">
        <v>106673000</v>
      </c>
      <c r="AJ32" s="12">
        <v>127431186</v>
      </c>
      <c r="AK32" s="12">
        <v>66480836</v>
      </c>
      <c r="AL32" s="12"/>
    </row>
    <row r="33" spans="1:38" s="13" customFormat="1" ht="12.75">
      <c r="A33" s="29" t="s">
        <v>116</v>
      </c>
      <c r="B33" s="63" t="s">
        <v>298</v>
      </c>
      <c r="C33" s="39" t="s">
        <v>299</v>
      </c>
      <c r="D33" s="80">
        <v>379041574</v>
      </c>
      <c r="E33" s="81">
        <v>196037000</v>
      </c>
      <c r="F33" s="82">
        <f t="shared" si="0"/>
        <v>575078574</v>
      </c>
      <c r="G33" s="80">
        <v>449362000</v>
      </c>
      <c r="H33" s="81">
        <v>196037000</v>
      </c>
      <c r="I33" s="83">
        <f t="shared" si="1"/>
        <v>645399000</v>
      </c>
      <c r="J33" s="80">
        <v>64048934</v>
      </c>
      <c r="K33" s="81">
        <v>72242693</v>
      </c>
      <c r="L33" s="81">
        <f t="shared" si="2"/>
        <v>136291627</v>
      </c>
      <c r="M33" s="40">
        <f t="shared" si="3"/>
        <v>0.23699653084275749</v>
      </c>
      <c r="N33" s="108">
        <v>79957652</v>
      </c>
      <c r="O33" s="109">
        <v>36628748</v>
      </c>
      <c r="P33" s="110">
        <f t="shared" si="4"/>
        <v>116586400</v>
      </c>
      <c r="Q33" s="40">
        <f t="shared" si="5"/>
        <v>0.20273125320784424</v>
      </c>
      <c r="R33" s="108">
        <v>65705734</v>
      </c>
      <c r="S33" s="110">
        <v>41216941</v>
      </c>
      <c r="T33" s="110">
        <f t="shared" si="6"/>
        <v>106922675</v>
      </c>
      <c r="U33" s="40">
        <f t="shared" si="7"/>
        <v>0.16566910546809027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209712320</v>
      </c>
      <c r="AA33" s="81">
        <f t="shared" si="11"/>
        <v>150088382</v>
      </c>
      <c r="AB33" s="81">
        <f t="shared" si="12"/>
        <v>359800702</v>
      </c>
      <c r="AC33" s="40">
        <f t="shared" si="13"/>
        <v>0.5574856825002827</v>
      </c>
      <c r="AD33" s="80">
        <v>120261733</v>
      </c>
      <c r="AE33" s="81">
        <v>51144880</v>
      </c>
      <c r="AF33" s="81">
        <f t="shared" si="14"/>
        <v>171406613</v>
      </c>
      <c r="AG33" s="40">
        <f t="shared" si="15"/>
        <v>0.6201850001136355</v>
      </c>
      <c r="AH33" s="40">
        <f t="shared" si="16"/>
        <v>-0.3762044933470565</v>
      </c>
      <c r="AI33" s="12">
        <v>618177676</v>
      </c>
      <c r="AJ33" s="12">
        <v>660005000</v>
      </c>
      <c r="AK33" s="12">
        <v>409325201</v>
      </c>
      <c r="AL33" s="12"/>
    </row>
    <row r="34" spans="1:38" s="59" customFormat="1" ht="12.75">
      <c r="A34" s="64"/>
      <c r="B34" s="65" t="s">
        <v>300</v>
      </c>
      <c r="C34" s="32"/>
      <c r="D34" s="84">
        <f>SUM(D28:D33)</f>
        <v>1511627453</v>
      </c>
      <c r="E34" s="85">
        <f>SUM(E28:E33)</f>
        <v>508089388</v>
      </c>
      <c r="F34" s="93">
        <f t="shared" si="0"/>
        <v>2019716841</v>
      </c>
      <c r="G34" s="84">
        <f>SUM(G28:G33)</f>
        <v>1632628407</v>
      </c>
      <c r="H34" s="85">
        <f>SUM(H28:H33)</f>
        <v>546300351</v>
      </c>
      <c r="I34" s="86">
        <f t="shared" si="1"/>
        <v>2178928758</v>
      </c>
      <c r="J34" s="84">
        <f>SUM(J28:J33)</f>
        <v>303776445</v>
      </c>
      <c r="K34" s="85">
        <f>SUM(K28:K33)</f>
        <v>140736534</v>
      </c>
      <c r="L34" s="85">
        <f t="shared" si="2"/>
        <v>444512979</v>
      </c>
      <c r="M34" s="44">
        <f t="shared" si="3"/>
        <v>0.2200867814618574</v>
      </c>
      <c r="N34" s="114">
        <f>SUM(N28:N33)</f>
        <v>310052990</v>
      </c>
      <c r="O34" s="115">
        <f>SUM(O28:O33)</f>
        <v>108434211</v>
      </c>
      <c r="P34" s="116">
        <f t="shared" si="4"/>
        <v>418487201</v>
      </c>
      <c r="Q34" s="44">
        <f t="shared" si="5"/>
        <v>0.20720092663722062</v>
      </c>
      <c r="R34" s="114">
        <f>SUM(R28:R33)</f>
        <v>268844688</v>
      </c>
      <c r="S34" s="116">
        <f>SUM(S28:S33)</f>
        <v>116443915</v>
      </c>
      <c r="T34" s="116">
        <f t="shared" si="6"/>
        <v>385288603</v>
      </c>
      <c r="U34" s="44">
        <f t="shared" si="7"/>
        <v>0.17682478217123976</v>
      </c>
      <c r="V34" s="114">
        <f>SUM(V28:V33)</f>
        <v>0</v>
      </c>
      <c r="W34" s="116">
        <f>SUM(W28:W33)</f>
        <v>0</v>
      </c>
      <c r="X34" s="116">
        <f t="shared" si="8"/>
        <v>0</v>
      </c>
      <c r="Y34" s="44">
        <f t="shared" si="9"/>
        <v>0</v>
      </c>
      <c r="Z34" s="84">
        <f t="shared" si="10"/>
        <v>882674123</v>
      </c>
      <c r="AA34" s="85">
        <f t="shared" si="11"/>
        <v>365614660</v>
      </c>
      <c r="AB34" s="85">
        <f t="shared" si="12"/>
        <v>1248288783</v>
      </c>
      <c r="AC34" s="44">
        <f t="shared" si="13"/>
        <v>0.5728910495200321</v>
      </c>
      <c r="AD34" s="84">
        <f>SUM(AD28:AD33)</f>
        <v>327626930</v>
      </c>
      <c r="AE34" s="85">
        <f>SUM(AE28:AE33)</f>
        <v>86515411</v>
      </c>
      <c r="AF34" s="85">
        <f t="shared" si="14"/>
        <v>414142341</v>
      </c>
      <c r="AG34" s="44">
        <f t="shared" si="15"/>
        <v>0.5530871259506265</v>
      </c>
      <c r="AH34" s="44">
        <f t="shared" si="16"/>
        <v>-0.06967106509884724</v>
      </c>
      <c r="AI34" s="66">
        <f>SUM(AI28:AI33)</f>
        <v>2076351655</v>
      </c>
      <c r="AJ34" s="66">
        <f>SUM(AJ28:AJ33)</f>
        <v>2107048677</v>
      </c>
      <c r="AK34" s="66">
        <f>SUM(AK28:AK33)</f>
        <v>1165381497</v>
      </c>
      <c r="AL34" s="66"/>
    </row>
    <row r="35" spans="1:38" s="13" customFormat="1" ht="12.75">
      <c r="A35" s="29" t="s">
        <v>97</v>
      </c>
      <c r="B35" s="63" t="s">
        <v>301</v>
      </c>
      <c r="C35" s="39" t="s">
        <v>302</v>
      </c>
      <c r="D35" s="80">
        <v>221047339</v>
      </c>
      <c r="E35" s="81">
        <v>35308713</v>
      </c>
      <c r="F35" s="82">
        <f t="shared" si="0"/>
        <v>256356052</v>
      </c>
      <c r="G35" s="80">
        <v>220008135</v>
      </c>
      <c r="H35" s="81">
        <v>31078008</v>
      </c>
      <c r="I35" s="83">
        <f t="shared" si="1"/>
        <v>251086143</v>
      </c>
      <c r="J35" s="80">
        <v>47842536</v>
      </c>
      <c r="K35" s="81">
        <v>2170137</v>
      </c>
      <c r="L35" s="81">
        <f t="shared" si="2"/>
        <v>50012673</v>
      </c>
      <c r="M35" s="40">
        <f t="shared" si="3"/>
        <v>0.19509066632060632</v>
      </c>
      <c r="N35" s="108">
        <v>44642150</v>
      </c>
      <c r="O35" s="109">
        <v>4033708</v>
      </c>
      <c r="P35" s="110">
        <f t="shared" si="4"/>
        <v>48675858</v>
      </c>
      <c r="Q35" s="40">
        <f t="shared" si="5"/>
        <v>0.18987598545167172</v>
      </c>
      <c r="R35" s="108">
        <v>45707308</v>
      </c>
      <c r="S35" s="110">
        <v>6298395</v>
      </c>
      <c r="T35" s="110">
        <f t="shared" si="6"/>
        <v>52005703</v>
      </c>
      <c r="U35" s="40">
        <f t="shared" si="7"/>
        <v>0.20712295142468296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138191994</v>
      </c>
      <c r="AA35" s="81">
        <f t="shared" si="11"/>
        <v>12502240</v>
      </c>
      <c r="AB35" s="81">
        <f t="shared" si="12"/>
        <v>150694234</v>
      </c>
      <c r="AC35" s="40">
        <f t="shared" si="13"/>
        <v>0.6001694565836714</v>
      </c>
      <c r="AD35" s="80">
        <v>41358005</v>
      </c>
      <c r="AE35" s="81">
        <v>3895704</v>
      </c>
      <c r="AF35" s="81">
        <f t="shared" si="14"/>
        <v>45253709</v>
      </c>
      <c r="AG35" s="40">
        <f t="shared" si="15"/>
        <v>0.5754268776960465</v>
      </c>
      <c r="AH35" s="40">
        <f t="shared" si="16"/>
        <v>0.14920310730773467</v>
      </c>
      <c r="AI35" s="12">
        <v>225702267</v>
      </c>
      <c r="AJ35" s="12">
        <v>231594672</v>
      </c>
      <c r="AK35" s="12">
        <v>133265799</v>
      </c>
      <c r="AL35" s="12"/>
    </row>
    <row r="36" spans="1:38" s="13" customFormat="1" ht="12.75">
      <c r="A36" s="29" t="s">
        <v>97</v>
      </c>
      <c r="B36" s="63" t="s">
        <v>303</v>
      </c>
      <c r="C36" s="39" t="s">
        <v>304</v>
      </c>
      <c r="D36" s="80">
        <v>111465000</v>
      </c>
      <c r="E36" s="81">
        <v>73269379</v>
      </c>
      <c r="F36" s="82">
        <f t="shared" si="0"/>
        <v>184734379</v>
      </c>
      <c r="G36" s="80">
        <v>111465000</v>
      </c>
      <c r="H36" s="81">
        <v>73269379</v>
      </c>
      <c r="I36" s="83">
        <f t="shared" si="1"/>
        <v>184734379</v>
      </c>
      <c r="J36" s="80">
        <v>23887831</v>
      </c>
      <c r="K36" s="81">
        <v>7798509</v>
      </c>
      <c r="L36" s="81">
        <f t="shared" si="2"/>
        <v>31686340</v>
      </c>
      <c r="M36" s="40">
        <f t="shared" si="3"/>
        <v>0.1715237855104382</v>
      </c>
      <c r="N36" s="108">
        <v>22232232</v>
      </c>
      <c r="O36" s="109">
        <v>11403119</v>
      </c>
      <c r="P36" s="110">
        <f t="shared" si="4"/>
        <v>33635351</v>
      </c>
      <c r="Q36" s="40">
        <f t="shared" si="5"/>
        <v>0.18207412817296992</v>
      </c>
      <c r="R36" s="108">
        <v>21771890</v>
      </c>
      <c r="S36" s="110">
        <v>10550402</v>
      </c>
      <c r="T36" s="110">
        <f t="shared" si="6"/>
        <v>32322292</v>
      </c>
      <c r="U36" s="40">
        <f t="shared" si="7"/>
        <v>0.17496630662341414</v>
      </c>
      <c r="V36" s="108">
        <v>0</v>
      </c>
      <c r="W36" s="110">
        <v>0</v>
      </c>
      <c r="X36" s="110">
        <f t="shared" si="8"/>
        <v>0</v>
      </c>
      <c r="Y36" s="40">
        <f t="shared" si="9"/>
        <v>0</v>
      </c>
      <c r="Z36" s="80">
        <f t="shared" si="10"/>
        <v>67891953</v>
      </c>
      <c r="AA36" s="81">
        <f t="shared" si="11"/>
        <v>29752030</v>
      </c>
      <c r="AB36" s="81">
        <f t="shared" si="12"/>
        <v>97643983</v>
      </c>
      <c r="AC36" s="40">
        <f t="shared" si="13"/>
        <v>0.5285642203068223</v>
      </c>
      <c r="AD36" s="80">
        <v>33373986</v>
      </c>
      <c r="AE36" s="81">
        <v>8031722</v>
      </c>
      <c r="AF36" s="81">
        <f t="shared" si="14"/>
        <v>41405708</v>
      </c>
      <c r="AG36" s="40">
        <f t="shared" si="15"/>
        <v>0.7817026433946752</v>
      </c>
      <c r="AH36" s="40">
        <f t="shared" si="16"/>
        <v>-0.21937593725000426</v>
      </c>
      <c r="AI36" s="12">
        <v>165462598</v>
      </c>
      <c r="AJ36" s="12">
        <v>158130000</v>
      </c>
      <c r="AK36" s="12">
        <v>123610639</v>
      </c>
      <c r="AL36" s="12"/>
    </row>
    <row r="37" spans="1:38" s="13" customFormat="1" ht="12.75">
      <c r="A37" s="29" t="s">
        <v>97</v>
      </c>
      <c r="B37" s="63" t="s">
        <v>305</v>
      </c>
      <c r="C37" s="39" t="s">
        <v>306</v>
      </c>
      <c r="D37" s="80">
        <v>95301948</v>
      </c>
      <c r="E37" s="81">
        <v>37994000</v>
      </c>
      <c r="F37" s="82">
        <f t="shared" si="0"/>
        <v>133295948</v>
      </c>
      <c r="G37" s="80">
        <v>88758000</v>
      </c>
      <c r="H37" s="81">
        <v>150000</v>
      </c>
      <c r="I37" s="83">
        <f t="shared" si="1"/>
        <v>88908000</v>
      </c>
      <c r="J37" s="80">
        <v>16261440</v>
      </c>
      <c r="K37" s="81">
        <v>10361499</v>
      </c>
      <c r="L37" s="81">
        <f t="shared" si="2"/>
        <v>26622939</v>
      </c>
      <c r="M37" s="40">
        <f t="shared" si="3"/>
        <v>0.19972804424632623</v>
      </c>
      <c r="N37" s="108">
        <v>17289127</v>
      </c>
      <c r="O37" s="109">
        <v>10097088</v>
      </c>
      <c r="P37" s="110">
        <f t="shared" si="4"/>
        <v>27386215</v>
      </c>
      <c r="Q37" s="40">
        <f t="shared" si="5"/>
        <v>0.20545421980869216</v>
      </c>
      <c r="R37" s="108">
        <v>15734590</v>
      </c>
      <c r="S37" s="110">
        <v>6977906</v>
      </c>
      <c r="T37" s="110">
        <f t="shared" si="6"/>
        <v>22712496</v>
      </c>
      <c r="U37" s="40">
        <f t="shared" si="7"/>
        <v>0.25546065595896883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49285157</v>
      </c>
      <c r="AA37" s="81">
        <f t="shared" si="11"/>
        <v>27436493</v>
      </c>
      <c r="AB37" s="81">
        <f t="shared" si="12"/>
        <v>76721650</v>
      </c>
      <c r="AC37" s="40">
        <f t="shared" si="13"/>
        <v>0.8629330318981419</v>
      </c>
      <c r="AD37" s="80">
        <v>0</v>
      </c>
      <c r="AE37" s="81">
        <v>5454677</v>
      </c>
      <c r="AF37" s="81">
        <f t="shared" si="14"/>
        <v>5454677</v>
      </c>
      <c r="AG37" s="40">
        <f t="shared" si="15"/>
        <v>0.3520531283643374</v>
      </c>
      <c r="AH37" s="40">
        <f t="shared" si="16"/>
        <v>3.1638571816443024</v>
      </c>
      <c r="AI37" s="12">
        <v>103800672</v>
      </c>
      <c r="AJ37" s="12">
        <v>119823000</v>
      </c>
      <c r="AK37" s="12">
        <v>42184062</v>
      </c>
      <c r="AL37" s="12"/>
    </row>
    <row r="38" spans="1:38" s="13" customFormat="1" ht="12.75">
      <c r="A38" s="29" t="s">
        <v>97</v>
      </c>
      <c r="B38" s="63" t="s">
        <v>307</v>
      </c>
      <c r="C38" s="39" t="s">
        <v>308</v>
      </c>
      <c r="D38" s="80">
        <v>175909003</v>
      </c>
      <c r="E38" s="81">
        <v>31585000</v>
      </c>
      <c r="F38" s="82">
        <f t="shared" si="0"/>
        <v>207494003</v>
      </c>
      <c r="G38" s="80">
        <v>175909003</v>
      </c>
      <c r="H38" s="81">
        <v>31585000</v>
      </c>
      <c r="I38" s="83">
        <f t="shared" si="1"/>
        <v>207494003</v>
      </c>
      <c r="J38" s="80">
        <v>29861865</v>
      </c>
      <c r="K38" s="81">
        <v>8264350</v>
      </c>
      <c r="L38" s="81">
        <f t="shared" si="2"/>
        <v>38126215</v>
      </c>
      <c r="M38" s="40">
        <f t="shared" si="3"/>
        <v>0.18374610566455746</v>
      </c>
      <c r="N38" s="108">
        <v>35477095</v>
      </c>
      <c r="O38" s="109">
        <v>7395165</v>
      </c>
      <c r="P38" s="110">
        <f t="shared" si="4"/>
        <v>42872260</v>
      </c>
      <c r="Q38" s="40">
        <f t="shared" si="5"/>
        <v>0.20661927275074066</v>
      </c>
      <c r="R38" s="108">
        <v>52935156</v>
      </c>
      <c r="S38" s="110">
        <v>2933256</v>
      </c>
      <c r="T38" s="110">
        <f t="shared" si="6"/>
        <v>55868412</v>
      </c>
      <c r="U38" s="40">
        <f t="shared" si="7"/>
        <v>0.2692531407763144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118274116</v>
      </c>
      <c r="AA38" s="81">
        <f t="shared" si="11"/>
        <v>18592771</v>
      </c>
      <c r="AB38" s="81">
        <f t="shared" si="12"/>
        <v>136866887</v>
      </c>
      <c r="AC38" s="40">
        <f t="shared" si="13"/>
        <v>0.6596185191916125</v>
      </c>
      <c r="AD38" s="80">
        <v>26444303</v>
      </c>
      <c r="AE38" s="81">
        <v>2054471</v>
      </c>
      <c r="AF38" s="81">
        <f t="shared" si="14"/>
        <v>28498774</v>
      </c>
      <c r="AG38" s="40">
        <f t="shared" si="15"/>
        <v>0.3872158817598663</v>
      </c>
      <c r="AH38" s="40">
        <f t="shared" si="16"/>
        <v>0.9603794886053696</v>
      </c>
      <c r="AI38" s="12">
        <v>202732980</v>
      </c>
      <c r="AJ38" s="12">
        <v>222503402</v>
      </c>
      <c r="AK38" s="12">
        <v>86156851</v>
      </c>
      <c r="AL38" s="12"/>
    </row>
    <row r="39" spans="1:38" s="13" customFormat="1" ht="12.75">
      <c r="A39" s="29" t="s">
        <v>116</v>
      </c>
      <c r="B39" s="63" t="s">
        <v>309</v>
      </c>
      <c r="C39" s="39" t="s">
        <v>310</v>
      </c>
      <c r="D39" s="80">
        <v>244951000</v>
      </c>
      <c r="E39" s="81">
        <v>250424000</v>
      </c>
      <c r="F39" s="82">
        <f t="shared" si="0"/>
        <v>495375000</v>
      </c>
      <c r="G39" s="80">
        <v>340471441</v>
      </c>
      <c r="H39" s="81">
        <v>383773000</v>
      </c>
      <c r="I39" s="83">
        <f t="shared" si="1"/>
        <v>724244441</v>
      </c>
      <c r="J39" s="80">
        <v>45067806</v>
      </c>
      <c r="K39" s="81">
        <v>23693784</v>
      </c>
      <c r="L39" s="81">
        <f t="shared" si="2"/>
        <v>68761590</v>
      </c>
      <c r="M39" s="40">
        <f t="shared" si="3"/>
        <v>0.1388071461014383</v>
      </c>
      <c r="N39" s="108">
        <v>68888266</v>
      </c>
      <c r="O39" s="109">
        <v>51601536</v>
      </c>
      <c r="P39" s="110">
        <f t="shared" si="4"/>
        <v>120489802</v>
      </c>
      <c r="Q39" s="40">
        <f t="shared" si="5"/>
        <v>0.24322947665909664</v>
      </c>
      <c r="R39" s="108">
        <v>80356510</v>
      </c>
      <c r="S39" s="110">
        <v>75436175</v>
      </c>
      <c r="T39" s="110">
        <f t="shared" si="6"/>
        <v>155792685</v>
      </c>
      <c r="U39" s="40">
        <f t="shared" si="7"/>
        <v>0.2151106396963011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194312582</v>
      </c>
      <c r="AA39" s="81">
        <f t="shared" si="11"/>
        <v>150731495</v>
      </c>
      <c r="AB39" s="81">
        <f t="shared" si="12"/>
        <v>345044077</v>
      </c>
      <c r="AC39" s="40">
        <f t="shared" si="13"/>
        <v>0.47641936543355534</v>
      </c>
      <c r="AD39" s="80">
        <v>94870717</v>
      </c>
      <c r="AE39" s="81">
        <v>57948632</v>
      </c>
      <c r="AF39" s="81">
        <f t="shared" si="14"/>
        <v>152819349</v>
      </c>
      <c r="AG39" s="40">
        <f t="shared" si="15"/>
        <v>0.864877814324003</v>
      </c>
      <c r="AH39" s="40">
        <f t="shared" si="16"/>
        <v>0.01945654146190612</v>
      </c>
      <c r="AI39" s="12">
        <v>438767300</v>
      </c>
      <c r="AJ39" s="12">
        <v>482798000</v>
      </c>
      <c r="AK39" s="12">
        <v>417561279</v>
      </c>
      <c r="AL39" s="12"/>
    </row>
    <row r="40" spans="1:38" s="59" customFormat="1" ht="12.75">
      <c r="A40" s="64"/>
      <c r="B40" s="65" t="s">
        <v>311</v>
      </c>
      <c r="C40" s="32"/>
      <c r="D40" s="84">
        <f>SUM(D35:D39)</f>
        <v>848674290</v>
      </c>
      <c r="E40" s="85">
        <f>SUM(E35:E39)</f>
        <v>428581092</v>
      </c>
      <c r="F40" s="86">
        <f t="shared" si="0"/>
        <v>1277255382</v>
      </c>
      <c r="G40" s="84">
        <f>SUM(G35:G39)</f>
        <v>936611579</v>
      </c>
      <c r="H40" s="85">
        <f>SUM(H35:H39)</f>
        <v>519855387</v>
      </c>
      <c r="I40" s="86">
        <f t="shared" si="1"/>
        <v>1456466966</v>
      </c>
      <c r="J40" s="84">
        <f>SUM(J35:J39)</f>
        <v>162921478</v>
      </c>
      <c r="K40" s="85">
        <f>SUM(K35:K39)</f>
        <v>52288279</v>
      </c>
      <c r="L40" s="85">
        <f t="shared" si="2"/>
        <v>215209757</v>
      </c>
      <c r="M40" s="44">
        <f t="shared" si="3"/>
        <v>0.16849391283285273</v>
      </c>
      <c r="N40" s="114">
        <f>SUM(N35:N39)</f>
        <v>188528870</v>
      </c>
      <c r="O40" s="115">
        <f>SUM(O35:O39)</f>
        <v>84530616</v>
      </c>
      <c r="P40" s="116">
        <f t="shared" si="4"/>
        <v>273059486</v>
      </c>
      <c r="Q40" s="44">
        <f t="shared" si="5"/>
        <v>0.21378613067374808</v>
      </c>
      <c r="R40" s="114">
        <f>SUM(R35:R39)</f>
        <v>216505454</v>
      </c>
      <c r="S40" s="116">
        <f>SUM(S35:S39)</f>
        <v>102196134</v>
      </c>
      <c r="T40" s="116">
        <f t="shared" si="6"/>
        <v>318701588</v>
      </c>
      <c r="U40" s="44">
        <f t="shared" si="7"/>
        <v>0.21881827424845282</v>
      </c>
      <c r="V40" s="114">
        <f>SUM(V35:V39)</f>
        <v>0</v>
      </c>
      <c r="W40" s="116">
        <f>SUM(W35:W39)</f>
        <v>0</v>
      </c>
      <c r="X40" s="116">
        <f t="shared" si="8"/>
        <v>0</v>
      </c>
      <c r="Y40" s="44">
        <f t="shared" si="9"/>
        <v>0</v>
      </c>
      <c r="Z40" s="84">
        <f t="shared" si="10"/>
        <v>567955802</v>
      </c>
      <c r="AA40" s="85">
        <f t="shared" si="11"/>
        <v>239015029</v>
      </c>
      <c r="AB40" s="85">
        <f t="shared" si="12"/>
        <v>806970831</v>
      </c>
      <c r="AC40" s="44">
        <f t="shared" si="13"/>
        <v>0.5540605107002475</v>
      </c>
      <c r="AD40" s="84">
        <f>SUM(AD35:AD39)</f>
        <v>196047011</v>
      </c>
      <c r="AE40" s="85">
        <f>SUM(AE35:AE39)</f>
        <v>77385206</v>
      </c>
      <c r="AF40" s="85">
        <f t="shared" si="14"/>
        <v>273432217</v>
      </c>
      <c r="AG40" s="44">
        <f t="shared" si="15"/>
        <v>0.6608052367828532</v>
      </c>
      <c r="AH40" s="44">
        <f t="shared" si="16"/>
        <v>0.1655597555280035</v>
      </c>
      <c r="AI40" s="66">
        <f>SUM(AI35:AI39)</f>
        <v>1136465817</v>
      </c>
      <c r="AJ40" s="66">
        <f>SUM(AJ35:AJ39)</f>
        <v>1214849074</v>
      </c>
      <c r="AK40" s="66">
        <f>SUM(AK35:AK39)</f>
        <v>802778630</v>
      </c>
      <c r="AL40" s="66"/>
    </row>
    <row r="41" spans="1:38" s="13" customFormat="1" ht="12.75">
      <c r="A41" s="29" t="s">
        <v>97</v>
      </c>
      <c r="B41" s="63" t="s">
        <v>79</v>
      </c>
      <c r="C41" s="39" t="s">
        <v>80</v>
      </c>
      <c r="D41" s="80">
        <v>1503460000</v>
      </c>
      <c r="E41" s="81">
        <v>409228521</v>
      </c>
      <c r="F41" s="82">
        <f t="shared" si="0"/>
        <v>1912688521</v>
      </c>
      <c r="G41" s="80">
        <v>1569471000</v>
      </c>
      <c r="H41" s="81">
        <v>493450659</v>
      </c>
      <c r="I41" s="83">
        <f t="shared" si="1"/>
        <v>2062921659</v>
      </c>
      <c r="J41" s="80">
        <v>329408080</v>
      </c>
      <c r="K41" s="81">
        <v>50222382</v>
      </c>
      <c r="L41" s="81">
        <f t="shared" si="2"/>
        <v>379630462</v>
      </c>
      <c r="M41" s="40">
        <f t="shared" si="3"/>
        <v>0.19848002318826066</v>
      </c>
      <c r="N41" s="108">
        <v>410068790</v>
      </c>
      <c r="O41" s="109">
        <v>95834764</v>
      </c>
      <c r="P41" s="110">
        <f t="shared" si="4"/>
        <v>505903554</v>
      </c>
      <c r="Q41" s="40">
        <f t="shared" si="5"/>
        <v>0.2644986616720538</v>
      </c>
      <c r="R41" s="108">
        <v>242295822</v>
      </c>
      <c r="S41" s="110">
        <v>55232028</v>
      </c>
      <c r="T41" s="110">
        <f t="shared" si="6"/>
        <v>297527850</v>
      </c>
      <c r="U41" s="40">
        <f t="shared" si="7"/>
        <v>0.14422644151413216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981772692</v>
      </c>
      <c r="AA41" s="81">
        <f t="shared" si="11"/>
        <v>201289174</v>
      </c>
      <c r="AB41" s="81">
        <f t="shared" si="12"/>
        <v>1183061866</v>
      </c>
      <c r="AC41" s="40">
        <f t="shared" si="13"/>
        <v>0.5734885088042987</v>
      </c>
      <c r="AD41" s="80">
        <v>314640000</v>
      </c>
      <c r="AE41" s="81">
        <v>35011814</v>
      </c>
      <c r="AF41" s="81">
        <f t="shared" si="14"/>
        <v>349651814</v>
      </c>
      <c r="AG41" s="40">
        <f t="shared" si="15"/>
        <v>0.6065511015636215</v>
      </c>
      <c r="AH41" s="40">
        <f t="shared" si="16"/>
        <v>-0.1490739127124906</v>
      </c>
      <c r="AI41" s="12">
        <v>1719436744</v>
      </c>
      <c r="AJ41" s="12">
        <v>1781616433</v>
      </c>
      <c r="AK41" s="12">
        <v>1080641410</v>
      </c>
      <c r="AL41" s="12"/>
    </row>
    <row r="42" spans="1:38" s="13" customFormat="1" ht="12.75">
      <c r="A42" s="29" t="s">
        <v>97</v>
      </c>
      <c r="B42" s="63" t="s">
        <v>312</v>
      </c>
      <c r="C42" s="39" t="s">
        <v>313</v>
      </c>
      <c r="D42" s="80">
        <v>56609203</v>
      </c>
      <c r="E42" s="81">
        <v>10332000</v>
      </c>
      <c r="F42" s="82">
        <f aca="true" t="shared" si="17" ref="F42:F73">$D42+$E42</f>
        <v>66941203</v>
      </c>
      <c r="G42" s="80">
        <v>61794478</v>
      </c>
      <c r="H42" s="81">
        <v>1847000</v>
      </c>
      <c r="I42" s="83">
        <f aca="true" t="shared" si="18" ref="I42:I73">$G42+$H42</f>
        <v>63641478</v>
      </c>
      <c r="J42" s="80">
        <v>9664689</v>
      </c>
      <c r="K42" s="81">
        <v>2487042</v>
      </c>
      <c r="L42" s="81">
        <f aca="true" t="shared" si="19" ref="L42:L73">$J42+$K42</f>
        <v>12151731</v>
      </c>
      <c r="M42" s="40">
        <f aca="true" t="shared" si="20" ref="M42:M73">IF($F42=0,0,$L42/$F42)</f>
        <v>0.18152842278618744</v>
      </c>
      <c r="N42" s="108">
        <v>9893108</v>
      </c>
      <c r="O42" s="109">
        <v>2566061</v>
      </c>
      <c r="P42" s="110">
        <f aca="true" t="shared" si="21" ref="P42:P73">$N42+$O42</f>
        <v>12459169</v>
      </c>
      <c r="Q42" s="40">
        <f aca="true" t="shared" si="22" ref="Q42:Q73">IF($F42=0,0,$P42/$F42)</f>
        <v>0.18612108001704122</v>
      </c>
      <c r="R42" s="108">
        <v>8759075</v>
      </c>
      <c r="S42" s="110">
        <v>512608</v>
      </c>
      <c r="T42" s="110">
        <f aca="true" t="shared" si="23" ref="T42:T73">$R42+$S42</f>
        <v>9271683</v>
      </c>
      <c r="U42" s="40">
        <f aca="true" t="shared" si="24" ref="U42:U73">IF($I42=0,0,$T42/$I42)</f>
        <v>0.14568616712515697</v>
      </c>
      <c r="V42" s="108">
        <v>0</v>
      </c>
      <c r="W42" s="110">
        <v>0</v>
      </c>
      <c r="X42" s="110">
        <f aca="true" t="shared" si="25" ref="X42:X73">$V42+$W42</f>
        <v>0</v>
      </c>
      <c r="Y42" s="40">
        <f aca="true" t="shared" si="26" ref="Y42:Y73">IF($I42=0,0,$X42/$I42)</f>
        <v>0</v>
      </c>
      <c r="Z42" s="80">
        <f aca="true" t="shared" si="27" ref="Z42:Z73">$J42+$N42+$R42</f>
        <v>28316872</v>
      </c>
      <c r="AA42" s="81">
        <f aca="true" t="shared" si="28" ref="AA42:AA73">$K42+$O42+$S42</f>
        <v>5565711</v>
      </c>
      <c r="AB42" s="81">
        <f aca="true" t="shared" si="29" ref="AB42:AB73">$Z42+$AA42</f>
        <v>33882583</v>
      </c>
      <c r="AC42" s="40">
        <f aca="true" t="shared" si="30" ref="AC42:AC73">IF($I42=0,0,$AB42/$I42)</f>
        <v>0.5323978019492256</v>
      </c>
      <c r="AD42" s="80">
        <v>7445666</v>
      </c>
      <c r="AE42" s="81">
        <v>2361587</v>
      </c>
      <c r="AF42" s="81">
        <f aca="true" t="shared" si="31" ref="AF42:AF73">$AD42+$AE42</f>
        <v>9807253</v>
      </c>
      <c r="AG42" s="40">
        <f aca="true" t="shared" si="32" ref="AG42:AG73">IF($AJ42=0,0,$AK42/$AJ42)</f>
        <v>0.4061370188836631</v>
      </c>
      <c r="AH42" s="40">
        <f aca="true" t="shared" si="33" ref="AH42:AH73">IF($AF42=0,0,(($T42/$AF42)-1))</f>
        <v>-0.054609583335924916</v>
      </c>
      <c r="AI42" s="12">
        <v>53448893</v>
      </c>
      <c r="AJ42" s="12">
        <v>67010092</v>
      </c>
      <c r="AK42" s="12">
        <v>27215279</v>
      </c>
      <c r="AL42" s="12"/>
    </row>
    <row r="43" spans="1:38" s="13" customFormat="1" ht="12.75">
      <c r="A43" s="29" t="s">
        <v>97</v>
      </c>
      <c r="B43" s="63" t="s">
        <v>314</v>
      </c>
      <c r="C43" s="39" t="s">
        <v>315</v>
      </c>
      <c r="D43" s="80">
        <v>51640867</v>
      </c>
      <c r="E43" s="81">
        <v>70390200</v>
      </c>
      <c r="F43" s="82">
        <f t="shared" si="17"/>
        <v>122031067</v>
      </c>
      <c r="G43" s="80">
        <v>51640867</v>
      </c>
      <c r="H43" s="81">
        <v>37138970</v>
      </c>
      <c r="I43" s="83">
        <f t="shared" si="18"/>
        <v>88779837</v>
      </c>
      <c r="J43" s="80">
        <v>14633904</v>
      </c>
      <c r="K43" s="81">
        <v>4611188</v>
      </c>
      <c r="L43" s="81">
        <f t="shared" si="19"/>
        <v>19245092</v>
      </c>
      <c r="M43" s="40">
        <f t="shared" si="20"/>
        <v>0.15770649616625904</v>
      </c>
      <c r="N43" s="108">
        <v>14013864</v>
      </c>
      <c r="O43" s="109">
        <v>6355820</v>
      </c>
      <c r="P43" s="110">
        <f t="shared" si="21"/>
        <v>20369684</v>
      </c>
      <c r="Q43" s="40">
        <f t="shared" si="22"/>
        <v>0.16692211664428042</v>
      </c>
      <c r="R43" s="108">
        <v>15735834</v>
      </c>
      <c r="S43" s="110">
        <v>3184711</v>
      </c>
      <c r="T43" s="110">
        <f t="shared" si="23"/>
        <v>18920545</v>
      </c>
      <c r="U43" s="40">
        <f t="shared" si="24"/>
        <v>0.21311759110348447</v>
      </c>
      <c r="V43" s="108">
        <v>0</v>
      </c>
      <c r="W43" s="110">
        <v>0</v>
      </c>
      <c r="X43" s="110">
        <f t="shared" si="25"/>
        <v>0</v>
      </c>
      <c r="Y43" s="40">
        <f t="shared" si="26"/>
        <v>0</v>
      </c>
      <c r="Z43" s="80">
        <f t="shared" si="27"/>
        <v>44383602</v>
      </c>
      <c r="AA43" s="81">
        <f t="shared" si="28"/>
        <v>14151719</v>
      </c>
      <c r="AB43" s="81">
        <f t="shared" si="29"/>
        <v>58535321</v>
      </c>
      <c r="AC43" s="40">
        <f t="shared" si="30"/>
        <v>0.6593312510812562</v>
      </c>
      <c r="AD43" s="80">
        <v>18775148</v>
      </c>
      <c r="AE43" s="81">
        <v>7149563</v>
      </c>
      <c r="AF43" s="81">
        <f t="shared" si="31"/>
        <v>25924711</v>
      </c>
      <c r="AG43" s="40">
        <f t="shared" si="32"/>
        <v>0.4421160534798473</v>
      </c>
      <c r="AH43" s="40">
        <f t="shared" si="33"/>
        <v>-0.2701733492805378</v>
      </c>
      <c r="AI43" s="12">
        <v>100132440</v>
      </c>
      <c r="AJ43" s="12">
        <v>141890308</v>
      </c>
      <c r="AK43" s="12">
        <v>62731983</v>
      </c>
      <c r="AL43" s="12"/>
    </row>
    <row r="44" spans="1:38" s="13" customFormat="1" ht="12.75">
      <c r="A44" s="29" t="s">
        <v>116</v>
      </c>
      <c r="B44" s="63" t="s">
        <v>316</v>
      </c>
      <c r="C44" s="39" t="s">
        <v>317</v>
      </c>
      <c r="D44" s="80">
        <v>125182291</v>
      </c>
      <c r="E44" s="81">
        <v>60499000</v>
      </c>
      <c r="F44" s="82">
        <f t="shared" si="17"/>
        <v>185681291</v>
      </c>
      <c r="G44" s="80">
        <v>124967719</v>
      </c>
      <c r="H44" s="81">
        <v>61622859</v>
      </c>
      <c r="I44" s="83">
        <f t="shared" si="18"/>
        <v>186590578</v>
      </c>
      <c r="J44" s="80">
        <v>37858162</v>
      </c>
      <c r="K44" s="81">
        <v>8998388</v>
      </c>
      <c r="L44" s="81">
        <f t="shared" si="19"/>
        <v>46856550</v>
      </c>
      <c r="M44" s="40">
        <f t="shared" si="20"/>
        <v>0.25234933335313786</v>
      </c>
      <c r="N44" s="108">
        <v>76332837</v>
      </c>
      <c r="O44" s="109">
        <v>29018581</v>
      </c>
      <c r="P44" s="110">
        <f t="shared" si="21"/>
        <v>105351418</v>
      </c>
      <c r="Q44" s="40">
        <f t="shared" si="22"/>
        <v>0.5673776686526808</v>
      </c>
      <c r="R44" s="108">
        <v>31080972</v>
      </c>
      <c r="S44" s="110">
        <v>8551980</v>
      </c>
      <c r="T44" s="110">
        <f t="shared" si="23"/>
        <v>39632952</v>
      </c>
      <c r="U44" s="40">
        <f t="shared" si="24"/>
        <v>0.212405966179064</v>
      </c>
      <c r="V44" s="108">
        <v>0</v>
      </c>
      <c r="W44" s="110">
        <v>0</v>
      </c>
      <c r="X44" s="110">
        <f t="shared" si="25"/>
        <v>0</v>
      </c>
      <c r="Y44" s="40">
        <f t="shared" si="26"/>
        <v>0</v>
      </c>
      <c r="Z44" s="80">
        <f t="shared" si="27"/>
        <v>145271971</v>
      </c>
      <c r="AA44" s="81">
        <f t="shared" si="28"/>
        <v>46568949</v>
      </c>
      <c r="AB44" s="81">
        <f t="shared" si="29"/>
        <v>191840920</v>
      </c>
      <c r="AC44" s="40">
        <f t="shared" si="30"/>
        <v>1.0281383018171475</v>
      </c>
      <c r="AD44" s="80">
        <v>32952994</v>
      </c>
      <c r="AE44" s="81">
        <v>14521319</v>
      </c>
      <c r="AF44" s="81">
        <f t="shared" si="31"/>
        <v>47474313</v>
      </c>
      <c r="AG44" s="40">
        <f t="shared" si="32"/>
        <v>0.48615106939012154</v>
      </c>
      <c r="AH44" s="40">
        <f t="shared" si="33"/>
        <v>-0.16517060499643255</v>
      </c>
      <c r="AI44" s="12">
        <v>200671678</v>
      </c>
      <c r="AJ44" s="12">
        <v>232105286</v>
      </c>
      <c r="AK44" s="12">
        <v>112838233</v>
      </c>
      <c r="AL44" s="12"/>
    </row>
    <row r="45" spans="1:38" s="59" customFormat="1" ht="12.75">
      <c r="A45" s="64"/>
      <c r="B45" s="65" t="s">
        <v>318</v>
      </c>
      <c r="C45" s="32"/>
      <c r="D45" s="84">
        <f>SUM(D41:D44)</f>
        <v>1736892361</v>
      </c>
      <c r="E45" s="85">
        <f>SUM(E41:E44)</f>
        <v>550449721</v>
      </c>
      <c r="F45" s="93">
        <f t="shared" si="17"/>
        <v>2287342082</v>
      </c>
      <c r="G45" s="84">
        <f>SUM(G41:G44)</f>
        <v>1807874064</v>
      </c>
      <c r="H45" s="85">
        <f>SUM(H41:H44)</f>
        <v>594059488</v>
      </c>
      <c r="I45" s="86">
        <f t="shared" si="18"/>
        <v>2401933552</v>
      </c>
      <c r="J45" s="84">
        <f>SUM(J41:J44)</f>
        <v>391564835</v>
      </c>
      <c r="K45" s="85">
        <f>SUM(K41:K44)</f>
        <v>66319000</v>
      </c>
      <c r="L45" s="85">
        <f t="shared" si="19"/>
        <v>457883835</v>
      </c>
      <c r="M45" s="44">
        <f t="shared" si="20"/>
        <v>0.20018161629747866</v>
      </c>
      <c r="N45" s="114">
        <f>SUM(N41:N44)</f>
        <v>510308599</v>
      </c>
      <c r="O45" s="115">
        <f>SUM(O41:O44)</f>
        <v>133775226</v>
      </c>
      <c r="P45" s="116">
        <f t="shared" si="21"/>
        <v>644083825</v>
      </c>
      <c r="Q45" s="44">
        <f t="shared" si="22"/>
        <v>0.2815861388064997</v>
      </c>
      <c r="R45" s="114">
        <f>SUM(R41:R44)</f>
        <v>297871703</v>
      </c>
      <c r="S45" s="116">
        <f>SUM(S41:S44)</f>
        <v>67481327</v>
      </c>
      <c r="T45" s="116">
        <f t="shared" si="23"/>
        <v>365353030</v>
      </c>
      <c r="U45" s="44">
        <f t="shared" si="24"/>
        <v>0.152107883956983</v>
      </c>
      <c r="V45" s="114">
        <f>SUM(V41:V44)</f>
        <v>0</v>
      </c>
      <c r="W45" s="116">
        <f>SUM(W41:W44)</f>
        <v>0</v>
      </c>
      <c r="X45" s="116">
        <f t="shared" si="25"/>
        <v>0</v>
      </c>
      <c r="Y45" s="44">
        <f t="shared" si="26"/>
        <v>0</v>
      </c>
      <c r="Z45" s="84">
        <f t="shared" si="27"/>
        <v>1199745137</v>
      </c>
      <c r="AA45" s="85">
        <f t="shared" si="28"/>
        <v>267575553</v>
      </c>
      <c r="AB45" s="85">
        <f t="shared" si="29"/>
        <v>1467320690</v>
      </c>
      <c r="AC45" s="44">
        <f t="shared" si="30"/>
        <v>0.6108914581663665</v>
      </c>
      <c r="AD45" s="84">
        <f>SUM(AD41:AD44)</f>
        <v>373813808</v>
      </c>
      <c r="AE45" s="85">
        <f>SUM(AE41:AE44)</f>
        <v>59044283</v>
      </c>
      <c r="AF45" s="85">
        <f t="shared" si="31"/>
        <v>432858091</v>
      </c>
      <c r="AG45" s="44">
        <f t="shared" si="32"/>
        <v>0.5774381951968687</v>
      </c>
      <c r="AH45" s="44">
        <f t="shared" si="33"/>
        <v>-0.15595194453694528</v>
      </c>
      <c r="AI45" s="66">
        <f>SUM(AI41:AI44)</f>
        <v>2073689755</v>
      </c>
      <c r="AJ45" s="66">
        <f>SUM(AJ41:AJ44)</f>
        <v>2222622119</v>
      </c>
      <c r="AK45" s="66">
        <f>SUM(AK41:AK44)</f>
        <v>1283426905</v>
      </c>
      <c r="AL45" s="66"/>
    </row>
    <row r="46" spans="1:38" s="13" customFormat="1" ht="12.75">
      <c r="A46" s="29" t="s">
        <v>97</v>
      </c>
      <c r="B46" s="63" t="s">
        <v>319</v>
      </c>
      <c r="C46" s="39" t="s">
        <v>320</v>
      </c>
      <c r="D46" s="80">
        <v>79027957</v>
      </c>
      <c r="E46" s="81">
        <v>21051000</v>
      </c>
      <c r="F46" s="83">
        <f t="shared" si="17"/>
        <v>100078957</v>
      </c>
      <c r="G46" s="80">
        <v>90950466</v>
      </c>
      <c r="H46" s="81">
        <v>18351000</v>
      </c>
      <c r="I46" s="83">
        <f t="shared" si="18"/>
        <v>109301466</v>
      </c>
      <c r="J46" s="80">
        <v>16174945</v>
      </c>
      <c r="K46" s="81">
        <v>1044744</v>
      </c>
      <c r="L46" s="81">
        <f t="shared" si="19"/>
        <v>17219689</v>
      </c>
      <c r="M46" s="40">
        <f t="shared" si="20"/>
        <v>0.17206103576798867</v>
      </c>
      <c r="N46" s="108">
        <v>25897460</v>
      </c>
      <c r="O46" s="109">
        <v>4522011</v>
      </c>
      <c r="P46" s="110">
        <f t="shared" si="21"/>
        <v>30419471</v>
      </c>
      <c r="Q46" s="40">
        <f t="shared" si="22"/>
        <v>0.3039547164745132</v>
      </c>
      <c r="R46" s="108">
        <v>20899962</v>
      </c>
      <c r="S46" s="110">
        <v>1541969</v>
      </c>
      <c r="T46" s="110">
        <f t="shared" si="23"/>
        <v>22441931</v>
      </c>
      <c r="U46" s="40">
        <f t="shared" si="24"/>
        <v>0.20532140895530165</v>
      </c>
      <c r="V46" s="108">
        <v>0</v>
      </c>
      <c r="W46" s="110">
        <v>0</v>
      </c>
      <c r="X46" s="110">
        <f t="shared" si="25"/>
        <v>0</v>
      </c>
      <c r="Y46" s="40">
        <f t="shared" si="26"/>
        <v>0</v>
      </c>
      <c r="Z46" s="80">
        <f t="shared" si="27"/>
        <v>62972367</v>
      </c>
      <c r="AA46" s="81">
        <f t="shared" si="28"/>
        <v>7108724</v>
      </c>
      <c r="AB46" s="81">
        <f t="shared" si="29"/>
        <v>70081091</v>
      </c>
      <c r="AC46" s="40">
        <f t="shared" si="30"/>
        <v>0.6411724706418851</v>
      </c>
      <c r="AD46" s="80">
        <v>12579448</v>
      </c>
      <c r="AE46" s="81">
        <v>916932</v>
      </c>
      <c r="AF46" s="81">
        <f t="shared" si="31"/>
        <v>13496380</v>
      </c>
      <c r="AG46" s="40">
        <f t="shared" si="32"/>
        <v>0.5279747184794321</v>
      </c>
      <c r="AH46" s="40">
        <f t="shared" si="33"/>
        <v>0.6628111389868987</v>
      </c>
      <c r="AI46" s="12">
        <v>91326990</v>
      </c>
      <c r="AJ46" s="12">
        <v>103356125</v>
      </c>
      <c r="AK46" s="12">
        <v>54569421</v>
      </c>
      <c r="AL46" s="12"/>
    </row>
    <row r="47" spans="1:38" s="13" customFormat="1" ht="12.75">
      <c r="A47" s="29" t="s">
        <v>97</v>
      </c>
      <c r="B47" s="63" t="s">
        <v>321</v>
      </c>
      <c r="C47" s="39" t="s">
        <v>322</v>
      </c>
      <c r="D47" s="80">
        <v>127241217</v>
      </c>
      <c r="E47" s="81">
        <v>57627250</v>
      </c>
      <c r="F47" s="82">
        <f t="shared" si="17"/>
        <v>184868467</v>
      </c>
      <c r="G47" s="80">
        <v>129686290</v>
      </c>
      <c r="H47" s="81">
        <v>65735750</v>
      </c>
      <c r="I47" s="83">
        <f t="shared" si="18"/>
        <v>195422040</v>
      </c>
      <c r="J47" s="80">
        <v>28087317</v>
      </c>
      <c r="K47" s="81">
        <v>1776929</v>
      </c>
      <c r="L47" s="81">
        <f t="shared" si="19"/>
        <v>29864246</v>
      </c>
      <c r="M47" s="40">
        <f t="shared" si="20"/>
        <v>0.1615432122342422</v>
      </c>
      <c r="N47" s="108">
        <v>33181579</v>
      </c>
      <c r="O47" s="109">
        <v>12391136</v>
      </c>
      <c r="P47" s="110">
        <f t="shared" si="21"/>
        <v>45572715</v>
      </c>
      <c r="Q47" s="40">
        <f t="shared" si="22"/>
        <v>0.24651426898022583</v>
      </c>
      <c r="R47" s="108">
        <v>26459446</v>
      </c>
      <c r="S47" s="110">
        <v>11886062</v>
      </c>
      <c r="T47" s="110">
        <f t="shared" si="23"/>
        <v>38345508</v>
      </c>
      <c r="U47" s="40">
        <f t="shared" si="24"/>
        <v>0.19621895258078362</v>
      </c>
      <c r="V47" s="108">
        <v>0</v>
      </c>
      <c r="W47" s="110">
        <v>0</v>
      </c>
      <c r="X47" s="110">
        <f t="shared" si="25"/>
        <v>0</v>
      </c>
      <c r="Y47" s="40">
        <f t="shared" si="26"/>
        <v>0</v>
      </c>
      <c r="Z47" s="80">
        <f t="shared" si="27"/>
        <v>87728342</v>
      </c>
      <c r="AA47" s="81">
        <f t="shared" si="28"/>
        <v>26054127</v>
      </c>
      <c r="AB47" s="81">
        <f t="shared" si="29"/>
        <v>113782469</v>
      </c>
      <c r="AC47" s="40">
        <f t="shared" si="30"/>
        <v>0.5822396951746077</v>
      </c>
      <c r="AD47" s="80">
        <v>24357024</v>
      </c>
      <c r="AE47" s="81">
        <v>6533459</v>
      </c>
      <c r="AF47" s="81">
        <f t="shared" si="31"/>
        <v>30890483</v>
      </c>
      <c r="AG47" s="40">
        <f t="shared" si="32"/>
        <v>0.5763703128201904</v>
      </c>
      <c r="AH47" s="40">
        <f t="shared" si="33"/>
        <v>0.24133727530255844</v>
      </c>
      <c r="AI47" s="12">
        <v>141283118</v>
      </c>
      <c r="AJ47" s="12">
        <v>149134907</v>
      </c>
      <c r="AK47" s="12">
        <v>85956933</v>
      </c>
      <c r="AL47" s="12"/>
    </row>
    <row r="48" spans="1:38" s="13" customFormat="1" ht="12.75">
      <c r="A48" s="29" t="s">
        <v>97</v>
      </c>
      <c r="B48" s="63" t="s">
        <v>323</v>
      </c>
      <c r="C48" s="39" t="s">
        <v>324</v>
      </c>
      <c r="D48" s="80">
        <v>390151090</v>
      </c>
      <c r="E48" s="81">
        <v>5792982</v>
      </c>
      <c r="F48" s="82">
        <f t="shared" si="17"/>
        <v>395944072</v>
      </c>
      <c r="G48" s="80">
        <v>465955500</v>
      </c>
      <c r="H48" s="81">
        <v>45041000</v>
      </c>
      <c r="I48" s="83">
        <f t="shared" si="18"/>
        <v>510996500</v>
      </c>
      <c r="J48" s="80">
        <v>87493852</v>
      </c>
      <c r="K48" s="81">
        <v>8632068</v>
      </c>
      <c r="L48" s="81">
        <f t="shared" si="19"/>
        <v>96125920</v>
      </c>
      <c r="M48" s="40">
        <f t="shared" si="20"/>
        <v>0.24277651011277168</v>
      </c>
      <c r="N48" s="108">
        <v>104362172</v>
      </c>
      <c r="O48" s="109">
        <v>9400261</v>
      </c>
      <c r="P48" s="110">
        <f t="shared" si="21"/>
        <v>113762433</v>
      </c>
      <c r="Q48" s="40">
        <f t="shared" si="22"/>
        <v>0.2873194500055553</v>
      </c>
      <c r="R48" s="108">
        <v>130375935</v>
      </c>
      <c r="S48" s="110">
        <v>14126868</v>
      </c>
      <c r="T48" s="110">
        <f t="shared" si="23"/>
        <v>144502803</v>
      </c>
      <c r="U48" s="40">
        <f t="shared" si="24"/>
        <v>0.2827862871859201</v>
      </c>
      <c r="V48" s="108">
        <v>0</v>
      </c>
      <c r="W48" s="110">
        <v>0</v>
      </c>
      <c r="X48" s="110">
        <f t="shared" si="25"/>
        <v>0</v>
      </c>
      <c r="Y48" s="40">
        <f t="shared" si="26"/>
        <v>0</v>
      </c>
      <c r="Z48" s="80">
        <f t="shared" si="27"/>
        <v>322231959</v>
      </c>
      <c r="AA48" s="81">
        <f t="shared" si="28"/>
        <v>32159197</v>
      </c>
      <c r="AB48" s="81">
        <f t="shared" si="29"/>
        <v>354391156</v>
      </c>
      <c r="AC48" s="40">
        <f t="shared" si="30"/>
        <v>0.6935295173254611</v>
      </c>
      <c r="AD48" s="80">
        <v>74796769</v>
      </c>
      <c r="AE48" s="81">
        <v>4484384</v>
      </c>
      <c r="AF48" s="81">
        <f t="shared" si="31"/>
        <v>79281153</v>
      </c>
      <c r="AG48" s="40">
        <f t="shared" si="32"/>
        <v>0.6150715224828557</v>
      </c>
      <c r="AH48" s="40">
        <f t="shared" si="33"/>
        <v>0.822662732970092</v>
      </c>
      <c r="AI48" s="12">
        <v>405350280</v>
      </c>
      <c r="AJ48" s="12">
        <v>411267462</v>
      </c>
      <c r="AK48" s="12">
        <v>252958904</v>
      </c>
      <c r="AL48" s="12"/>
    </row>
    <row r="49" spans="1:38" s="13" customFormat="1" ht="12.75">
      <c r="A49" s="29" t="s">
        <v>97</v>
      </c>
      <c r="B49" s="63" t="s">
        <v>325</v>
      </c>
      <c r="C49" s="39" t="s">
        <v>326</v>
      </c>
      <c r="D49" s="80">
        <v>91275098</v>
      </c>
      <c r="E49" s="81">
        <v>95675000</v>
      </c>
      <c r="F49" s="82">
        <f t="shared" si="17"/>
        <v>186950098</v>
      </c>
      <c r="G49" s="80">
        <v>109756665</v>
      </c>
      <c r="H49" s="81">
        <v>72806025</v>
      </c>
      <c r="I49" s="83">
        <f t="shared" si="18"/>
        <v>182562690</v>
      </c>
      <c r="J49" s="80">
        <v>25839675</v>
      </c>
      <c r="K49" s="81">
        <v>18512992</v>
      </c>
      <c r="L49" s="81">
        <f t="shared" si="19"/>
        <v>44352667</v>
      </c>
      <c r="M49" s="40">
        <f t="shared" si="20"/>
        <v>0.23724334715245776</v>
      </c>
      <c r="N49" s="108">
        <v>24955557</v>
      </c>
      <c r="O49" s="109">
        <v>13063278</v>
      </c>
      <c r="P49" s="110">
        <f t="shared" si="21"/>
        <v>38018835</v>
      </c>
      <c r="Q49" s="40">
        <f t="shared" si="22"/>
        <v>0.2033635467792052</v>
      </c>
      <c r="R49" s="108">
        <v>24946187</v>
      </c>
      <c r="S49" s="110">
        <v>14956693</v>
      </c>
      <c r="T49" s="110">
        <f t="shared" si="23"/>
        <v>39902880</v>
      </c>
      <c r="U49" s="40">
        <f t="shared" si="24"/>
        <v>0.21857083722857062</v>
      </c>
      <c r="V49" s="108">
        <v>0</v>
      </c>
      <c r="W49" s="110">
        <v>0</v>
      </c>
      <c r="X49" s="110">
        <f t="shared" si="25"/>
        <v>0</v>
      </c>
      <c r="Y49" s="40">
        <f t="shared" si="26"/>
        <v>0</v>
      </c>
      <c r="Z49" s="80">
        <f t="shared" si="27"/>
        <v>75741419</v>
      </c>
      <c r="AA49" s="81">
        <f t="shared" si="28"/>
        <v>46532963</v>
      </c>
      <c r="AB49" s="81">
        <f t="shared" si="29"/>
        <v>122274382</v>
      </c>
      <c r="AC49" s="40">
        <f t="shared" si="30"/>
        <v>0.6697665443032199</v>
      </c>
      <c r="AD49" s="80">
        <v>21842064</v>
      </c>
      <c r="AE49" s="81">
        <v>10136982</v>
      </c>
      <c r="AF49" s="81">
        <f t="shared" si="31"/>
        <v>31979046</v>
      </c>
      <c r="AG49" s="40">
        <f t="shared" si="32"/>
        <v>0.6600523306330202</v>
      </c>
      <c r="AH49" s="40">
        <f t="shared" si="33"/>
        <v>0.24778206329231955</v>
      </c>
      <c r="AI49" s="12">
        <v>209538941</v>
      </c>
      <c r="AJ49" s="12">
        <v>163950243</v>
      </c>
      <c r="AK49" s="12">
        <v>108215740</v>
      </c>
      <c r="AL49" s="12"/>
    </row>
    <row r="50" spans="1:38" s="13" customFormat="1" ht="12.75">
      <c r="A50" s="29" t="s">
        <v>97</v>
      </c>
      <c r="B50" s="63" t="s">
        <v>327</v>
      </c>
      <c r="C50" s="39" t="s">
        <v>328</v>
      </c>
      <c r="D50" s="80">
        <v>267120000</v>
      </c>
      <c r="E50" s="81">
        <v>35381000</v>
      </c>
      <c r="F50" s="82">
        <f t="shared" si="17"/>
        <v>302501000</v>
      </c>
      <c r="G50" s="80">
        <v>317472001</v>
      </c>
      <c r="H50" s="81">
        <v>35381000</v>
      </c>
      <c r="I50" s="83">
        <f t="shared" si="18"/>
        <v>352853001</v>
      </c>
      <c r="J50" s="80">
        <v>48033790</v>
      </c>
      <c r="K50" s="81">
        <v>11189196</v>
      </c>
      <c r="L50" s="81">
        <f t="shared" si="19"/>
        <v>59222986</v>
      </c>
      <c r="M50" s="40">
        <f t="shared" si="20"/>
        <v>0.1957778189163011</v>
      </c>
      <c r="N50" s="108">
        <v>47041659</v>
      </c>
      <c r="O50" s="109">
        <v>5287912</v>
      </c>
      <c r="P50" s="110">
        <f t="shared" si="21"/>
        <v>52329571</v>
      </c>
      <c r="Q50" s="40">
        <f t="shared" si="22"/>
        <v>0.17298974548844467</v>
      </c>
      <c r="R50" s="108">
        <v>64117158</v>
      </c>
      <c r="S50" s="110">
        <v>3224112</v>
      </c>
      <c r="T50" s="110">
        <f t="shared" si="23"/>
        <v>67341270</v>
      </c>
      <c r="U50" s="40">
        <f t="shared" si="24"/>
        <v>0.19084794463743274</v>
      </c>
      <c r="V50" s="108">
        <v>0</v>
      </c>
      <c r="W50" s="110">
        <v>0</v>
      </c>
      <c r="X50" s="110">
        <f t="shared" si="25"/>
        <v>0</v>
      </c>
      <c r="Y50" s="40">
        <f t="shared" si="26"/>
        <v>0</v>
      </c>
      <c r="Z50" s="80">
        <f t="shared" si="27"/>
        <v>159192607</v>
      </c>
      <c r="AA50" s="81">
        <f t="shared" si="28"/>
        <v>19701220</v>
      </c>
      <c r="AB50" s="81">
        <f t="shared" si="29"/>
        <v>178893827</v>
      </c>
      <c r="AC50" s="40">
        <f t="shared" si="30"/>
        <v>0.5069925053577764</v>
      </c>
      <c r="AD50" s="80">
        <v>16251179</v>
      </c>
      <c r="AE50" s="81">
        <v>4817426</v>
      </c>
      <c r="AF50" s="81">
        <f t="shared" si="31"/>
        <v>21068605</v>
      </c>
      <c r="AG50" s="40">
        <f t="shared" si="32"/>
        <v>0.6572619142471983</v>
      </c>
      <c r="AH50" s="40">
        <f t="shared" si="33"/>
        <v>2.196285183570531</v>
      </c>
      <c r="AI50" s="12">
        <v>241439229</v>
      </c>
      <c r="AJ50" s="12">
        <v>248505000</v>
      </c>
      <c r="AK50" s="12">
        <v>163332872</v>
      </c>
      <c r="AL50" s="12"/>
    </row>
    <row r="51" spans="1:38" s="13" customFormat="1" ht="12.75">
      <c r="A51" s="29" t="s">
        <v>116</v>
      </c>
      <c r="B51" s="63" t="s">
        <v>329</v>
      </c>
      <c r="C51" s="39" t="s">
        <v>330</v>
      </c>
      <c r="D51" s="80">
        <v>452427017</v>
      </c>
      <c r="E51" s="81">
        <v>403253401</v>
      </c>
      <c r="F51" s="82">
        <f t="shared" si="17"/>
        <v>855680418</v>
      </c>
      <c r="G51" s="80">
        <v>464641017</v>
      </c>
      <c r="H51" s="81">
        <v>405328401</v>
      </c>
      <c r="I51" s="83">
        <f t="shared" si="18"/>
        <v>869969418</v>
      </c>
      <c r="J51" s="80">
        <v>94160853</v>
      </c>
      <c r="K51" s="81">
        <v>79018426</v>
      </c>
      <c r="L51" s="81">
        <f t="shared" si="19"/>
        <v>173179279</v>
      </c>
      <c r="M51" s="40">
        <f t="shared" si="20"/>
        <v>0.2023878019842684</v>
      </c>
      <c r="N51" s="108">
        <v>134780687</v>
      </c>
      <c r="O51" s="109">
        <v>84036138</v>
      </c>
      <c r="P51" s="110">
        <f t="shared" si="21"/>
        <v>218816825</v>
      </c>
      <c r="Q51" s="40">
        <f t="shared" si="22"/>
        <v>0.255722604370736</v>
      </c>
      <c r="R51" s="108">
        <v>126768484</v>
      </c>
      <c r="S51" s="110">
        <v>104133275</v>
      </c>
      <c r="T51" s="110">
        <f t="shared" si="23"/>
        <v>230901759</v>
      </c>
      <c r="U51" s="40">
        <f t="shared" si="24"/>
        <v>0.26541365043707776</v>
      </c>
      <c r="V51" s="108">
        <v>0</v>
      </c>
      <c r="W51" s="110">
        <v>0</v>
      </c>
      <c r="X51" s="110">
        <f t="shared" si="25"/>
        <v>0</v>
      </c>
      <c r="Y51" s="40">
        <f t="shared" si="26"/>
        <v>0</v>
      </c>
      <c r="Z51" s="80">
        <f t="shared" si="27"/>
        <v>355710024</v>
      </c>
      <c r="AA51" s="81">
        <f t="shared" si="28"/>
        <v>267187839</v>
      </c>
      <c r="AB51" s="81">
        <f t="shared" si="29"/>
        <v>622897863</v>
      </c>
      <c r="AC51" s="40">
        <f t="shared" si="30"/>
        <v>0.7159997237971876</v>
      </c>
      <c r="AD51" s="80">
        <v>98637004</v>
      </c>
      <c r="AE51" s="81">
        <v>69192542</v>
      </c>
      <c r="AF51" s="81">
        <f t="shared" si="31"/>
        <v>167829546</v>
      </c>
      <c r="AG51" s="40">
        <f t="shared" si="32"/>
        <v>0.5579080767327945</v>
      </c>
      <c r="AH51" s="40">
        <f t="shared" si="33"/>
        <v>0.37581113995267557</v>
      </c>
      <c r="AI51" s="12">
        <v>783777750</v>
      </c>
      <c r="AJ51" s="12">
        <v>812104816</v>
      </c>
      <c r="AK51" s="12">
        <v>453079836</v>
      </c>
      <c r="AL51" s="12"/>
    </row>
    <row r="52" spans="1:38" s="59" customFormat="1" ht="12.75">
      <c r="A52" s="64"/>
      <c r="B52" s="65" t="s">
        <v>331</v>
      </c>
      <c r="C52" s="32"/>
      <c r="D52" s="84">
        <f>SUM(D46:D51)</f>
        <v>1407242379</v>
      </c>
      <c r="E52" s="85">
        <f>SUM(E46:E51)</f>
        <v>618780633</v>
      </c>
      <c r="F52" s="93">
        <f t="shared" si="17"/>
        <v>2026023012</v>
      </c>
      <c r="G52" s="84">
        <f>SUM(G46:G51)</f>
        <v>1578461939</v>
      </c>
      <c r="H52" s="85">
        <f>SUM(H46:H51)</f>
        <v>642643176</v>
      </c>
      <c r="I52" s="86">
        <f t="shared" si="18"/>
        <v>2221105115</v>
      </c>
      <c r="J52" s="84">
        <f>SUM(J46:J51)</f>
        <v>299790432</v>
      </c>
      <c r="K52" s="85">
        <f>SUM(K46:K51)</f>
        <v>120174355</v>
      </c>
      <c r="L52" s="85">
        <f t="shared" si="19"/>
        <v>419964787</v>
      </c>
      <c r="M52" s="44">
        <f t="shared" si="20"/>
        <v>0.20728529958079273</v>
      </c>
      <c r="N52" s="114">
        <f>SUM(N46:N51)</f>
        <v>370219114</v>
      </c>
      <c r="O52" s="115">
        <f>SUM(O46:O51)</f>
        <v>128700736</v>
      </c>
      <c r="P52" s="116">
        <f t="shared" si="21"/>
        <v>498919850</v>
      </c>
      <c r="Q52" s="44">
        <f t="shared" si="22"/>
        <v>0.24625576661515233</v>
      </c>
      <c r="R52" s="114">
        <f>SUM(R46:R51)</f>
        <v>393567172</v>
      </c>
      <c r="S52" s="116">
        <f>SUM(S46:S51)</f>
        <v>149868979</v>
      </c>
      <c r="T52" s="116">
        <f t="shared" si="23"/>
        <v>543436151</v>
      </c>
      <c r="U52" s="44">
        <f t="shared" si="24"/>
        <v>0.24466926276021836</v>
      </c>
      <c r="V52" s="114">
        <f>SUM(V46:V51)</f>
        <v>0</v>
      </c>
      <c r="W52" s="116">
        <f>SUM(W46:W51)</f>
        <v>0</v>
      </c>
      <c r="X52" s="116">
        <f t="shared" si="25"/>
        <v>0</v>
      </c>
      <c r="Y52" s="44">
        <f t="shared" si="26"/>
        <v>0</v>
      </c>
      <c r="Z52" s="84">
        <f t="shared" si="27"/>
        <v>1063576718</v>
      </c>
      <c r="AA52" s="85">
        <f t="shared" si="28"/>
        <v>398744070</v>
      </c>
      <c r="AB52" s="85">
        <f t="shared" si="29"/>
        <v>1462320788</v>
      </c>
      <c r="AC52" s="44">
        <f t="shared" si="30"/>
        <v>0.658375318720564</v>
      </c>
      <c r="AD52" s="84">
        <f>SUM(AD46:AD51)</f>
        <v>248463488</v>
      </c>
      <c r="AE52" s="85">
        <f>SUM(AE46:AE51)</f>
        <v>96081725</v>
      </c>
      <c r="AF52" s="85">
        <f t="shared" si="31"/>
        <v>344545213</v>
      </c>
      <c r="AG52" s="44">
        <f t="shared" si="32"/>
        <v>0.5921213368494611</v>
      </c>
      <c r="AH52" s="44">
        <f t="shared" si="33"/>
        <v>0.5772564252692143</v>
      </c>
      <c r="AI52" s="66">
        <f>SUM(AI46:AI51)</f>
        <v>1872716308</v>
      </c>
      <c r="AJ52" s="66">
        <f>SUM(AJ46:AJ51)</f>
        <v>1888318553</v>
      </c>
      <c r="AK52" s="66">
        <f>SUM(AK46:AK51)</f>
        <v>1118113706</v>
      </c>
      <c r="AL52" s="66"/>
    </row>
    <row r="53" spans="1:38" s="13" customFormat="1" ht="12.75">
      <c r="A53" s="29" t="s">
        <v>97</v>
      </c>
      <c r="B53" s="63" t="s">
        <v>332</v>
      </c>
      <c r="C53" s="39" t="s">
        <v>333</v>
      </c>
      <c r="D53" s="80">
        <v>80953014</v>
      </c>
      <c r="E53" s="81">
        <v>49174094</v>
      </c>
      <c r="F53" s="82">
        <f t="shared" si="17"/>
        <v>130127108</v>
      </c>
      <c r="G53" s="80">
        <v>89887480</v>
      </c>
      <c r="H53" s="81">
        <v>49174094</v>
      </c>
      <c r="I53" s="83">
        <f t="shared" si="18"/>
        <v>139061574</v>
      </c>
      <c r="J53" s="80">
        <v>13326562</v>
      </c>
      <c r="K53" s="81">
        <v>4008378</v>
      </c>
      <c r="L53" s="81">
        <f t="shared" si="19"/>
        <v>17334940</v>
      </c>
      <c r="M53" s="40">
        <f t="shared" si="20"/>
        <v>0.13321544039847563</v>
      </c>
      <c r="N53" s="108">
        <v>15587284</v>
      </c>
      <c r="O53" s="109">
        <v>5607355</v>
      </c>
      <c r="P53" s="110">
        <f t="shared" si="21"/>
        <v>21194639</v>
      </c>
      <c r="Q53" s="40">
        <f t="shared" si="22"/>
        <v>0.16287643155798098</v>
      </c>
      <c r="R53" s="108">
        <v>16156370</v>
      </c>
      <c r="S53" s="110">
        <v>15380176</v>
      </c>
      <c r="T53" s="110">
        <f t="shared" si="23"/>
        <v>31536546</v>
      </c>
      <c r="U53" s="40">
        <f t="shared" si="24"/>
        <v>0.22678116673697366</v>
      </c>
      <c r="V53" s="108">
        <v>0</v>
      </c>
      <c r="W53" s="110">
        <v>0</v>
      </c>
      <c r="X53" s="110">
        <f t="shared" si="25"/>
        <v>0</v>
      </c>
      <c r="Y53" s="40">
        <f t="shared" si="26"/>
        <v>0</v>
      </c>
      <c r="Z53" s="80">
        <f t="shared" si="27"/>
        <v>45070216</v>
      </c>
      <c r="AA53" s="81">
        <f t="shared" si="28"/>
        <v>24995909</v>
      </c>
      <c r="AB53" s="81">
        <f t="shared" si="29"/>
        <v>70066125</v>
      </c>
      <c r="AC53" s="40">
        <f t="shared" si="30"/>
        <v>0.5038496472073587</v>
      </c>
      <c r="AD53" s="80">
        <v>9782704</v>
      </c>
      <c r="AE53" s="81">
        <v>1029540</v>
      </c>
      <c r="AF53" s="81">
        <f t="shared" si="31"/>
        <v>10812244</v>
      </c>
      <c r="AG53" s="40">
        <f t="shared" si="32"/>
        <v>0.496767660265225</v>
      </c>
      <c r="AH53" s="40">
        <f t="shared" si="33"/>
        <v>1.9167438322701558</v>
      </c>
      <c r="AI53" s="12">
        <v>107834473</v>
      </c>
      <c r="AJ53" s="12">
        <v>111621002</v>
      </c>
      <c r="AK53" s="12">
        <v>55449704</v>
      </c>
      <c r="AL53" s="12"/>
    </row>
    <row r="54" spans="1:38" s="13" customFormat="1" ht="12.75">
      <c r="A54" s="29" t="s">
        <v>97</v>
      </c>
      <c r="B54" s="63" t="s">
        <v>334</v>
      </c>
      <c r="C54" s="39" t="s">
        <v>335</v>
      </c>
      <c r="D54" s="80">
        <v>112598012</v>
      </c>
      <c r="E54" s="81">
        <v>55571000</v>
      </c>
      <c r="F54" s="82">
        <f t="shared" si="17"/>
        <v>168169012</v>
      </c>
      <c r="G54" s="80">
        <v>118942808</v>
      </c>
      <c r="H54" s="81">
        <v>60250859</v>
      </c>
      <c r="I54" s="83">
        <f t="shared" si="18"/>
        <v>179193667</v>
      </c>
      <c r="J54" s="80">
        <v>29989355</v>
      </c>
      <c r="K54" s="81">
        <v>9583195</v>
      </c>
      <c r="L54" s="81">
        <f t="shared" si="19"/>
        <v>39572550</v>
      </c>
      <c r="M54" s="40">
        <f t="shared" si="20"/>
        <v>0.23531416120824925</v>
      </c>
      <c r="N54" s="108">
        <v>24521703</v>
      </c>
      <c r="O54" s="109">
        <v>14551573</v>
      </c>
      <c r="P54" s="110">
        <f t="shared" si="21"/>
        <v>39073276</v>
      </c>
      <c r="Q54" s="40">
        <f t="shared" si="22"/>
        <v>0.2323452789268929</v>
      </c>
      <c r="R54" s="108">
        <v>26717082</v>
      </c>
      <c r="S54" s="110">
        <v>8900701</v>
      </c>
      <c r="T54" s="110">
        <f t="shared" si="23"/>
        <v>35617783</v>
      </c>
      <c r="U54" s="40">
        <f t="shared" si="24"/>
        <v>0.19876697428151854</v>
      </c>
      <c r="V54" s="108">
        <v>0</v>
      </c>
      <c r="W54" s="110">
        <v>0</v>
      </c>
      <c r="X54" s="110">
        <f t="shared" si="25"/>
        <v>0</v>
      </c>
      <c r="Y54" s="40">
        <f t="shared" si="26"/>
        <v>0</v>
      </c>
      <c r="Z54" s="80">
        <f t="shared" si="27"/>
        <v>81228140</v>
      </c>
      <c r="AA54" s="81">
        <f t="shared" si="28"/>
        <v>33035469</v>
      </c>
      <c r="AB54" s="81">
        <f t="shared" si="29"/>
        <v>114263609</v>
      </c>
      <c r="AC54" s="40">
        <f t="shared" si="30"/>
        <v>0.6376542816102982</v>
      </c>
      <c r="AD54" s="80">
        <v>20033774</v>
      </c>
      <c r="AE54" s="81">
        <v>6282810</v>
      </c>
      <c r="AF54" s="81">
        <f t="shared" si="31"/>
        <v>26316584</v>
      </c>
      <c r="AG54" s="40">
        <f t="shared" si="32"/>
        <v>0.4396713078951115</v>
      </c>
      <c r="AH54" s="40">
        <f t="shared" si="33"/>
        <v>0.35343489109376813</v>
      </c>
      <c r="AI54" s="12">
        <v>132369316</v>
      </c>
      <c r="AJ54" s="12">
        <v>177552059</v>
      </c>
      <c r="AK54" s="12">
        <v>78064546</v>
      </c>
      <c r="AL54" s="12"/>
    </row>
    <row r="55" spans="1:38" s="13" customFormat="1" ht="12.75">
      <c r="A55" s="29" t="s">
        <v>97</v>
      </c>
      <c r="B55" s="63" t="s">
        <v>336</v>
      </c>
      <c r="C55" s="39" t="s">
        <v>337</v>
      </c>
      <c r="D55" s="80">
        <v>42516000</v>
      </c>
      <c r="E55" s="81">
        <v>10995000</v>
      </c>
      <c r="F55" s="83">
        <f t="shared" si="17"/>
        <v>53511000</v>
      </c>
      <c r="G55" s="80">
        <v>37826000</v>
      </c>
      <c r="H55" s="81">
        <v>10995000</v>
      </c>
      <c r="I55" s="83">
        <f t="shared" si="18"/>
        <v>48821000</v>
      </c>
      <c r="J55" s="80">
        <v>7890463</v>
      </c>
      <c r="K55" s="81">
        <v>3278025</v>
      </c>
      <c r="L55" s="81">
        <f t="shared" si="19"/>
        <v>11168488</v>
      </c>
      <c r="M55" s="40">
        <f t="shared" si="20"/>
        <v>0.20871387191418586</v>
      </c>
      <c r="N55" s="108">
        <v>6520955</v>
      </c>
      <c r="O55" s="109">
        <v>1533464</v>
      </c>
      <c r="P55" s="110">
        <f t="shared" si="21"/>
        <v>8054419</v>
      </c>
      <c r="Q55" s="40">
        <f t="shared" si="22"/>
        <v>0.15051894003102165</v>
      </c>
      <c r="R55" s="108">
        <v>7136112</v>
      </c>
      <c r="S55" s="110">
        <v>536069</v>
      </c>
      <c r="T55" s="110">
        <f t="shared" si="23"/>
        <v>7672181</v>
      </c>
      <c r="U55" s="40">
        <f t="shared" si="24"/>
        <v>0.15714919809098543</v>
      </c>
      <c r="V55" s="108">
        <v>0</v>
      </c>
      <c r="W55" s="110">
        <v>0</v>
      </c>
      <c r="X55" s="110">
        <f t="shared" si="25"/>
        <v>0</v>
      </c>
      <c r="Y55" s="40">
        <f t="shared" si="26"/>
        <v>0</v>
      </c>
      <c r="Z55" s="80">
        <f t="shared" si="27"/>
        <v>21547530</v>
      </c>
      <c r="AA55" s="81">
        <f t="shared" si="28"/>
        <v>5347558</v>
      </c>
      <c r="AB55" s="81">
        <f t="shared" si="29"/>
        <v>26895088</v>
      </c>
      <c r="AC55" s="40">
        <f t="shared" si="30"/>
        <v>0.5508917883697589</v>
      </c>
      <c r="AD55" s="80">
        <v>4012736</v>
      </c>
      <c r="AE55" s="81">
        <v>2021678</v>
      </c>
      <c r="AF55" s="81">
        <f t="shared" si="31"/>
        <v>6034414</v>
      </c>
      <c r="AG55" s="40">
        <f t="shared" si="32"/>
        <v>0.5945791459347148</v>
      </c>
      <c r="AH55" s="40">
        <f t="shared" si="33"/>
        <v>0.2714044810316296</v>
      </c>
      <c r="AI55" s="12">
        <v>36913000</v>
      </c>
      <c r="AJ55" s="12">
        <v>36578000</v>
      </c>
      <c r="AK55" s="12">
        <v>21748516</v>
      </c>
      <c r="AL55" s="12"/>
    </row>
    <row r="56" spans="1:38" s="13" customFormat="1" ht="12.75">
      <c r="A56" s="29" t="s">
        <v>97</v>
      </c>
      <c r="B56" s="63" t="s">
        <v>338</v>
      </c>
      <c r="C56" s="39" t="s">
        <v>339</v>
      </c>
      <c r="D56" s="80">
        <v>48704941</v>
      </c>
      <c r="E56" s="81">
        <v>13537124</v>
      </c>
      <c r="F56" s="82">
        <f t="shared" si="17"/>
        <v>62242065</v>
      </c>
      <c r="G56" s="80">
        <v>55641638</v>
      </c>
      <c r="H56" s="81">
        <v>15334453</v>
      </c>
      <c r="I56" s="82">
        <f t="shared" si="18"/>
        <v>70976091</v>
      </c>
      <c r="J56" s="80">
        <v>10175317</v>
      </c>
      <c r="K56" s="94">
        <v>992836</v>
      </c>
      <c r="L56" s="81">
        <f t="shared" si="19"/>
        <v>11168153</v>
      </c>
      <c r="M56" s="40">
        <f t="shared" si="20"/>
        <v>0.1794309523631647</v>
      </c>
      <c r="N56" s="108">
        <v>16384230</v>
      </c>
      <c r="O56" s="109">
        <v>1258164</v>
      </c>
      <c r="P56" s="110">
        <f t="shared" si="21"/>
        <v>17642394</v>
      </c>
      <c r="Q56" s="40">
        <f t="shared" si="22"/>
        <v>0.28344808290020584</v>
      </c>
      <c r="R56" s="108">
        <v>12761121</v>
      </c>
      <c r="S56" s="110">
        <v>2207767</v>
      </c>
      <c r="T56" s="110">
        <f t="shared" si="23"/>
        <v>14968888</v>
      </c>
      <c r="U56" s="40">
        <f t="shared" si="24"/>
        <v>0.21090042842737</v>
      </c>
      <c r="V56" s="108">
        <v>0</v>
      </c>
      <c r="W56" s="110">
        <v>0</v>
      </c>
      <c r="X56" s="110">
        <f t="shared" si="25"/>
        <v>0</v>
      </c>
      <c r="Y56" s="40">
        <f t="shared" si="26"/>
        <v>0</v>
      </c>
      <c r="Z56" s="80">
        <f t="shared" si="27"/>
        <v>39320668</v>
      </c>
      <c r="AA56" s="81">
        <f t="shared" si="28"/>
        <v>4458767</v>
      </c>
      <c r="AB56" s="81">
        <f t="shared" si="29"/>
        <v>43779435</v>
      </c>
      <c r="AC56" s="40">
        <f t="shared" si="30"/>
        <v>0.6168194723487942</v>
      </c>
      <c r="AD56" s="80">
        <v>34011649</v>
      </c>
      <c r="AE56" s="81">
        <v>6274996</v>
      </c>
      <c r="AF56" s="81">
        <f t="shared" si="31"/>
        <v>40286645</v>
      </c>
      <c r="AG56" s="40">
        <f t="shared" si="32"/>
        <v>1.1789867005735495</v>
      </c>
      <c r="AH56" s="40">
        <f t="shared" si="33"/>
        <v>-0.6284404422358825</v>
      </c>
      <c r="AI56" s="12">
        <v>35214815</v>
      </c>
      <c r="AJ56" s="12">
        <v>58355900</v>
      </c>
      <c r="AK56" s="12">
        <v>68800830</v>
      </c>
      <c r="AL56" s="12"/>
    </row>
    <row r="57" spans="1:38" s="13" customFormat="1" ht="12.75">
      <c r="A57" s="29" t="s">
        <v>97</v>
      </c>
      <c r="B57" s="63" t="s">
        <v>340</v>
      </c>
      <c r="C57" s="39" t="s">
        <v>341</v>
      </c>
      <c r="D57" s="80">
        <v>127620001</v>
      </c>
      <c r="E57" s="81">
        <v>30449000</v>
      </c>
      <c r="F57" s="82">
        <f t="shared" si="17"/>
        <v>158069001</v>
      </c>
      <c r="G57" s="80">
        <v>136717294</v>
      </c>
      <c r="H57" s="81">
        <v>39653659</v>
      </c>
      <c r="I57" s="82">
        <f t="shared" si="18"/>
        <v>176370953</v>
      </c>
      <c r="J57" s="80">
        <v>26693762</v>
      </c>
      <c r="K57" s="94">
        <v>8569102</v>
      </c>
      <c r="L57" s="81">
        <f t="shared" si="19"/>
        <v>35262864</v>
      </c>
      <c r="M57" s="40">
        <f t="shared" si="20"/>
        <v>0.2230852588231389</v>
      </c>
      <c r="N57" s="108">
        <v>25154830</v>
      </c>
      <c r="O57" s="109">
        <v>11340222</v>
      </c>
      <c r="P57" s="110">
        <f t="shared" si="21"/>
        <v>36495052</v>
      </c>
      <c r="Q57" s="40">
        <f t="shared" si="22"/>
        <v>0.2308805127451903</v>
      </c>
      <c r="R57" s="108">
        <v>19295641</v>
      </c>
      <c r="S57" s="110">
        <v>2989660</v>
      </c>
      <c r="T57" s="110">
        <f t="shared" si="23"/>
        <v>22285301</v>
      </c>
      <c r="U57" s="40">
        <f t="shared" si="24"/>
        <v>0.1263547121617016</v>
      </c>
      <c r="V57" s="108">
        <v>0</v>
      </c>
      <c r="W57" s="110">
        <v>0</v>
      </c>
      <c r="X57" s="110">
        <f t="shared" si="25"/>
        <v>0</v>
      </c>
      <c r="Y57" s="40">
        <f t="shared" si="26"/>
        <v>0</v>
      </c>
      <c r="Z57" s="80">
        <f t="shared" si="27"/>
        <v>71144233</v>
      </c>
      <c r="AA57" s="81">
        <f t="shared" si="28"/>
        <v>22898984</v>
      </c>
      <c r="AB57" s="81">
        <f t="shared" si="29"/>
        <v>94043217</v>
      </c>
      <c r="AC57" s="40">
        <f t="shared" si="30"/>
        <v>0.5332126146645021</v>
      </c>
      <c r="AD57" s="80">
        <v>15219094</v>
      </c>
      <c r="AE57" s="81">
        <v>3177100</v>
      </c>
      <c r="AF57" s="81">
        <f t="shared" si="31"/>
        <v>18396194</v>
      </c>
      <c r="AG57" s="40">
        <f t="shared" si="32"/>
        <v>0.5968629193114475</v>
      </c>
      <c r="AH57" s="40">
        <f t="shared" si="33"/>
        <v>0.21140824020446836</v>
      </c>
      <c r="AI57" s="12">
        <v>113825585</v>
      </c>
      <c r="AJ57" s="12">
        <v>114302001</v>
      </c>
      <c r="AK57" s="12">
        <v>68222626</v>
      </c>
      <c r="AL57" s="12"/>
    </row>
    <row r="58" spans="1:38" s="13" customFormat="1" ht="12.75">
      <c r="A58" s="29" t="s">
        <v>116</v>
      </c>
      <c r="B58" s="63" t="s">
        <v>342</v>
      </c>
      <c r="C58" s="39" t="s">
        <v>343</v>
      </c>
      <c r="D58" s="80">
        <v>310268204</v>
      </c>
      <c r="E58" s="81">
        <v>241505000</v>
      </c>
      <c r="F58" s="82">
        <f t="shared" si="17"/>
        <v>551773204</v>
      </c>
      <c r="G58" s="80">
        <v>310268204</v>
      </c>
      <c r="H58" s="81">
        <v>312826000</v>
      </c>
      <c r="I58" s="82">
        <f t="shared" si="18"/>
        <v>623094204</v>
      </c>
      <c r="J58" s="80">
        <v>108196361</v>
      </c>
      <c r="K58" s="94">
        <v>70742912</v>
      </c>
      <c r="L58" s="81">
        <f t="shared" si="19"/>
        <v>178939273</v>
      </c>
      <c r="M58" s="40">
        <f t="shared" si="20"/>
        <v>0.3242985917090675</v>
      </c>
      <c r="N58" s="108">
        <v>75476074</v>
      </c>
      <c r="O58" s="109">
        <v>48037535</v>
      </c>
      <c r="P58" s="110">
        <f t="shared" si="21"/>
        <v>123513609</v>
      </c>
      <c r="Q58" s="40">
        <f t="shared" si="22"/>
        <v>0.22384850896093897</v>
      </c>
      <c r="R58" s="108">
        <v>75196170</v>
      </c>
      <c r="S58" s="110">
        <v>53345347</v>
      </c>
      <c r="T58" s="110">
        <f t="shared" si="23"/>
        <v>128541517</v>
      </c>
      <c r="U58" s="40">
        <f t="shared" si="24"/>
        <v>0.20629547855656188</v>
      </c>
      <c r="V58" s="108">
        <v>0</v>
      </c>
      <c r="W58" s="110">
        <v>0</v>
      </c>
      <c r="X58" s="110">
        <f t="shared" si="25"/>
        <v>0</v>
      </c>
      <c r="Y58" s="40">
        <f t="shared" si="26"/>
        <v>0</v>
      </c>
      <c r="Z58" s="80">
        <f t="shared" si="27"/>
        <v>258868605</v>
      </c>
      <c r="AA58" s="81">
        <f t="shared" si="28"/>
        <v>172125794</v>
      </c>
      <c r="AB58" s="81">
        <f t="shared" si="29"/>
        <v>430994399</v>
      </c>
      <c r="AC58" s="40">
        <f t="shared" si="30"/>
        <v>0.691700221624915</v>
      </c>
      <c r="AD58" s="80">
        <v>29542942</v>
      </c>
      <c r="AE58" s="81">
        <v>48780451</v>
      </c>
      <c r="AF58" s="81">
        <f t="shared" si="31"/>
        <v>78323393</v>
      </c>
      <c r="AG58" s="40">
        <f t="shared" si="32"/>
        <v>0.4302990206345774</v>
      </c>
      <c r="AH58" s="40">
        <f t="shared" si="33"/>
        <v>0.6411637963641335</v>
      </c>
      <c r="AI58" s="12">
        <v>466801826</v>
      </c>
      <c r="AJ58" s="12">
        <v>592016000</v>
      </c>
      <c r="AK58" s="12">
        <v>254743905</v>
      </c>
      <c r="AL58" s="12"/>
    </row>
    <row r="59" spans="1:38" s="59" customFormat="1" ht="12.75">
      <c r="A59" s="64"/>
      <c r="B59" s="65" t="s">
        <v>344</v>
      </c>
      <c r="C59" s="32"/>
      <c r="D59" s="84">
        <f>SUM(D53:D58)</f>
        <v>722660172</v>
      </c>
      <c r="E59" s="85">
        <f>SUM(E53:E58)</f>
        <v>401231218</v>
      </c>
      <c r="F59" s="86">
        <f t="shared" si="17"/>
        <v>1123891390</v>
      </c>
      <c r="G59" s="84">
        <f>SUM(G53:G58)</f>
        <v>749283424</v>
      </c>
      <c r="H59" s="85">
        <f>SUM(H53:H58)</f>
        <v>488234065</v>
      </c>
      <c r="I59" s="93">
        <f t="shared" si="18"/>
        <v>1237517489</v>
      </c>
      <c r="J59" s="84">
        <f>SUM(J53:J58)</f>
        <v>196271820</v>
      </c>
      <c r="K59" s="95">
        <f>SUM(K53:K58)</f>
        <v>97174448</v>
      </c>
      <c r="L59" s="85">
        <f t="shared" si="19"/>
        <v>293446268</v>
      </c>
      <c r="M59" s="44">
        <f t="shared" si="20"/>
        <v>0.26109842161883634</v>
      </c>
      <c r="N59" s="114">
        <f>SUM(N53:N58)</f>
        <v>163645076</v>
      </c>
      <c r="O59" s="115">
        <f>SUM(O53:O58)</f>
        <v>82328313</v>
      </c>
      <c r="P59" s="116">
        <f t="shared" si="21"/>
        <v>245973389</v>
      </c>
      <c r="Q59" s="44">
        <f t="shared" si="22"/>
        <v>0.2188586825992145</v>
      </c>
      <c r="R59" s="114">
        <f>SUM(R53:R58)</f>
        <v>157262496</v>
      </c>
      <c r="S59" s="116">
        <f>SUM(S53:S58)</f>
        <v>83359720</v>
      </c>
      <c r="T59" s="116">
        <f t="shared" si="23"/>
        <v>240622216</v>
      </c>
      <c r="U59" s="44">
        <f t="shared" si="24"/>
        <v>0.19443944682708236</v>
      </c>
      <c r="V59" s="114">
        <f>SUM(V53:V58)</f>
        <v>0</v>
      </c>
      <c r="W59" s="116">
        <f>SUM(W53:W58)</f>
        <v>0</v>
      </c>
      <c r="X59" s="116">
        <f t="shared" si="25"/>
        <v>0</v>
      </c>
      <c r="Y59" s="44">
        <f t="shared" si="26"/>
        <v>0</v>
      </c>
      <c r="Z59" s="84">
        <f t="shared" si="27"/>
        <v>517179392</v>
      </c>
      <c r="AA59" s="85">
        <f t="shared" si="28"/>
        <v>262862481</v>
      </c>
      <c r="AB59" s="85">
        <f t="shared" si="29"/>
        <v>780041873</v>
      </c>
      <c r="AC59" s="44">
        <f t="shared" si="30"/>
        <v>0.6303279589449099</v>
      </c>
      <c r="AD59" s="84">
        <f>SUM(AD53:AD58)</f>
        <v>112602899</v>
      </c>
      <c r="AE59" s="85">
        <f>SUM(AE53:AE58)</f>
        <v>67566575</v>
      </c>
      <c r="AF59" s="85">
        <f t="shared" si="31"/>
        <v>180169474</v>
      </c>
      <c r="AG59" s="44">
        <f t="shared" si="32"/>
        <v>0.5016669152517071</v>
      </c>
      <c r="AH59" s="44">
        <f t="shared" si="33"/>
        <v>0.3355326552155</v>
      </c>
      <c r="AI59" s="66">
        <f>SUM(AI53:AI58)</f>
        <v>892959015</v>
      </c>
      <c r="AJ59" s="66">
        <f>SUM(AJ53:AJ58)</f>
        <v>1090424962</v>
      </c>
      <c r="AK59" s="66">
        <f>SUM(AK53:AK58)</f>
        <v>547030127</v>
      </c>
      <c r="AL59" s="66"/>
    </row>
    <row r="60" spans="1:38" s="13" customFormat="1" ht="12.75">
      <c r="A60" s="29" t="s">
        <v>97</v>
      </c>
      <c r="B60" s="63" t="s">
        <v>345</v>
      </c>
      <c r="C60" s="39" t="s">
        <v>346</v>
      </c>
      <c r="D60" s="80">
        <v>61405000</v>
      </c>
      <c r="E60" s="81">
        <v>25340000</v>
      </c>
      <c r="F60" s="82">
        <f t="shared" si="17"/>
        <v>86745000</v>
      </c>
      <c r="G60" s="80">
        <v>65686000</v>
      </c>
      <c r="H60" s="81">
        <v>25340000</v>
      </c>
      <c r="I60" s="82">
        <f t="shared" si="18"/>
        <v>91026000</v>
      </c>
      <c r="J60" s="80">
        <v>18681848</v>
      </c>
      <c r="K60" s="94">
        <v>9598243</v>
      </c>
      <c r="L60" s="81">
        <f t="shared" si="19"/>
        <v>28280091</v>
      </c>
      <c r="M60" s="40">
        <f t="shared" si="20"/>
        <v>0.3260140757392357</v>
      </c>
      <c r="N60" s="108">
        <v>17029461</v>
      </c>
      <c r="O60" s="109">
        <v>9498927</v>
      </c>
      <c r="P60" s="110">
        <f t="shared" si="21"/>
        <v>26528388</v>
      </c>
      <c r="Q60" s="40">
        <f t="shared" si="22"/>
        <v>0.305820370050147</v>
      </c>
      <c r="R60" s="108">
        <v>18206264</v>
      </c>
      <c r="S60" s="110">
        <v>4540478</v>
      </c>
      <c r="T60" s="110">
        <f t="shared" si="23"/>
        <v>22746742</v>
      </c>
      <c r="U60" s="40">
        <f t="shared" si="24"/>
        <v>0.24989279985938084</v>
      </c>
      <c r="V60" s="108">
        <v>0</v>
      </c>
      <c r="W60" s="110">
        <v>0</v>
      </c>
      <c r="X60" s="110">
        <f t="shared" si="25"/>
        <v>0</v>
      </c>
      <c r="Y60" s="40">
        <f t="shared" si="26"/>
        <v>0</v>
      </c>
      <c r="Z60" s="80">
        <f t="shared" si="27"/>
        <v>53917573</v>
      </c>
      <c r="AA60" s="81">
        <f t="shared" si="28"/>
        <v>23637648</v>
      </c>
      <c r="AB60" s="81">
        <f t="shared" si="29"/>
        <v>77555221</v>
      </c>
      <c r="AC60" s="40">
        <f t="shared" si="30"/>
        <v>0.852011743897348</v>
      </c>
      <c r="AD60" s="80">
        <v>17651410</v>
      </c>
      <c r="AE60" s="81">
        <v>1247331</v>
      </c>
      <c r="AF60" s="81">
        <f t="shared" si="31"/>
        <v>18898741</v>
      </c>
      <c r="AG60" s="40">
        <f t="shared" si="32"/>
        <v>0.6509261577103297</v>
      </c>
      <c r="AH60" s="40">
        <f t="shared" si="33"/>
        <v>0.20361149983483018</v>
      </c>
      <c r="AI60" s="12">
        <v>71328896</v>
      </c>
      <c r="AJ60" s="12">
        <v>94756000</v>
      </c>
      <c r="AK60" s="12">
        <v>61679159</v>
      </c>
      <c r="AL60" s="12"/>
    </row>
    <row r="61" spans="1:38" s="13" customFormat="1" ht="12.75">
      <c r="A61" s="29" t="s">
        <v>97</v>
      </c>
      <c r="B61" s="63" t="s">
        <v>93</v>
      </c>
      <c r="C61" s="39" t="s">
        <v>94</v>
      </c>
      <c r="D61" s="80">
        <v>1989414103</v>
      </c>
      <c r="E61" s="81">
        <v>338713600</v>
      </c>
      <c r="F61" s="82">
        <f t="shared" si="17"/>
        <v>2328127703</v>
      </c>
      <c r="G61" s="80">
        <v>2173798700</v>
      </c>
      <c r="H61" s="81">
        <v>467889900</v>
      </c>
      <c r="I61" s="82">
        <f t="shared" si="18"/>
        <v>2641688600</v>
      </c>
      <c r="J61" s="80">
        <v>566367762</v>
      </c>
      <c r="K61" s="94">
        <v>23581115</v>
      </c>
      <c r="L61" s="81">
        <f t="shared" si="19"/>
        <v>589948877</v>
      </c>
      <c r="M61" s="40">
        <f t="shared" si="20"/>
        <v>0.25340056571630426</v>
      </c>
      <c r="N61" s="108">
        <v>479406646</v>
      </c>
      <c r="O61" s="109">
        <v>29853089</v>
      </c>
      <c r="P61" s="110">
        <f t="shared" si="21"/>
        <v>509259735</v>
      </c>
      <c r="Q61" s="40">
        <f t="shared" si="22"/>
        <v>0.21874218254598898</v>
      </c>
      <c r="R61" s="108">
        <v>543214109</v>
      </c>
      <c r="S61" s="110">
        <v>50984373</v>
      </c>
      <c r="T61" s="110">
        <f t="shared" si="23"/>
        <v>594198482</v>
      </c>
      <c r="U61" s="40">
        <f t="shared" si="24"/>
        <v>0.22493131173750003</v>
      </c>
      <c r="V61" s="108">
        <v>0</v>
      </c>
      <c r="W61" s="110">
        <v>0</v>
      </c>
      <c r="X61" s="110">
        <f t="shared" si="25"/>
        <v>0</v>
      </c>
      <c r="Y61" s="40">
        <f t="shared" si="26"/>
        <v>0</v>
      </c>
      <c r="Z61" s="80">
        <f t="shared" si="27"/>
        <v>1588988517</v>
      </c>
      <c r="AA61" s="81">
        <f t="shared" si="28"/>
        <v>104418577</v>
      </c>
      <c r="AB61" s="81">
        <f t="shared" si="29"/>
        <v>1693407094</v>
      </c>
      <c r="AC61" s="40">
        <f t="shared" si="30"/>
        <v>0.6410320633552342</v>
      </c>
      <c r="AD61" s="80">
        <v>461035691</v>
      </c>
      <c r="AE61" s="81">
        <v>15445988</v>
      </c>
      <c r="AF61" s="81">
        <f t="shared" si="31"/>
        <v>476481679</v>
      </c>
      <c r="AG61" s="40">
        <f t="shared" si="32"/>
        <v>0.6943271377848982</v>
      </c>
      <c r="AH61" s="40">
        <f t="shared" si="33"/>
        <v>0.24705420625417163</v>
      </c>
      <c r="AI61" s="12">
        <v>2018776900</v>
      </c>
      <c r="AJ61" s="12">
        <v>2290855305</v>
      </c>
      <c r="AK61" s="12">
        <v>1590603007</v>
      </c>
      <c r="AL61" s="12"/>
    </row>
    <row r="62" spans="1:38" s="13" customFormat="1" ht="12.75">
      <c r="A62" s="29" t="s">
        <v>97</v>
      </c>
      <c r="B62" s="63" t="s">
        <v>347</v>
      </c>
      <c r="C62" s="39" t="s">
        <v>348</v>
      </c>
      <c r="D62" s="80">
        <v>49378750</v>
      </c>
      <c r="E62" s="81">
        <v>13676000</v>
      </c>
      <c r="F62" s="82">
        <f t="shared" si="17"/>
        <v>63054750</v>
      </c>
      <c r="G62" s="80">
        <v>62899284</v>
      </c>
      <c r="H62" s="81">
        <v>15358000</v>
      </c>
      <c r="I62" s="82">
        <f t="shared" si="18"/>
        <v>78257284</v>
      </c>
      <c r="J62" s="80">
        <v>6379993</v>
      </c>
      <c r="K62" s="94">
        <v>2039521</v>
      </c>
      <c r="L62" s="81">
        <f t="shared" si="19"/>
        <v>8419514</v>
      </c>
      <c r="M62" s="40">
        <f t="shared" si="20"/>
        <v>0.13352703801061774</v>
      </c>
      <c r="N62" s="108">
        <v>8730308</v>
      </c>
      <c r="O62" s="109">
        <v>3952328</v>
      </c>
      <c r="P62" s="110">
        <f t="shared" si="21"/>
        <v>12682636</v>
      </c>
      <c r="Q62" s="40">
        <f t="shared" si="22"/>
        <v>0.2011368850086631</v>
      </c>
      <c r="R62" s="108">
        <v>14585525</v>
      </c>
      <c r="S62" s="110">
        <v>2843109</v>
      </c>
      <c r="T62" s="110">
        <f t="shared" si="23"/>
        <v>17428634</v>
      </c>
      <c r="U62" s="40">
        <f t="shared" si="24"/>
        <v>0.22270941577783354</v>
      </c>
      <c r="V62" s="108">
        <v>0</v>
      </c>
      <c r="W62" s="110">
        <v>0</v>
      </c>
      <c r="X62" s="110">
        <f t="shared" si="25"/>
        <v>0</v>
      </c>
      <c r="Y62" s="40">
        <f t="shared" si="26"/>
        <v>0</v>
      </c>
      <c r="Z62" s="80">
        <f t="shared" si="27"/>
        <v>29695826</v>
      </c>
      <c r="AA62" s="81">
        <f t="shared" si="28"/>
        <v>8834958</v>
      </c>
      <c r="AB62" s="81">
        <f t="shared" si="29"/>
        <v>38530784</v>
      </c>
      <c r="AC62" s="40">
        <f t="shared" si="30"/>
        <v>0.4923603533186764</v>
      </c>
      <c r="AD62" s="80">
        <v>10530657</v>
      </c>
      <c r="AE62" s="81">
        <v>2482106</v>
      </c>
      <c r="AF62" s="81">
        <f t="shared" si="31"/>
        <v>13012763</v>
      </c>
      <c r="AG62" s="40">
        <f t="shared" si="32"/>
        <v>0.8427586148526105</v>
      </c>
      <c r="AH62" s="40">
        <f t="shared" si="33"/>
        <v>0.3393492219907486</v>
      </c>
      <c r="AI62" s="12">
        <v>68949998</v>
      </c>
      <c r="AJ62" s="12">
        <v>41353000</v>
      </c>
      <c r="AK62" s="12">
        <v>34850597</v>
      </c>
      <c r="AL62" s="12"/>
    </row>
    <row r="63" spans="1:38" s="13" customFormat="1" ht="12.75">
      <c r="A63" s="29" t="s">
        <v>97</v>
      </c>
      <c r="B63" s="63" t="s">
        <v>349</v>
      </c>
      <c r="C63" s="39" t="s">
        <v>350</v>
      </c>
      <c r="D63" s="80">
        <v>203959070</v>
      </c>
      <c r="E63" s="81">
        <v>45976000</v>
      </c>
      <c r="F63" s="82">
        <f t="shared" si="17"/>
        <v>249935070</v>
      </c>
      <c r="G63" s="80">
        <v>214668100</v>
      </c>
      <c r="H63" s="81">
        <v>54244300</v>
      </c>
      <c r="I63" s="82">
        <f t="shared" si="18"/>
        <v>268912400</v>
      </c>
      <c r="J63" s="80">
        <v>44880545</v>
      </c>
      <c r="K63" s="94">
        <v>3387676</v>
      </c>
      <c r="L63" s="81">
        <f t="shared" si="19"/>
        <v>48268221</v>
      </c>
      <c r="M63" s="40">
        <f t="shared" si="20"/>
        <v>0.19312304191644655</v>
      </c>
      <c r="N63" s="108">
        <v>53728708</v>
      </c>
      <c r="O63" s="109">
        <v>7556961</v>
      </c>
      <c r="P63" s="110">
        <f t="shared" si="21"/>
        <v>61285669</v>
      </c>
      <c r="Q63" s="40">
        <f t="shared" si="22"/>
        <v>0.2452063609960779</v>
      </c>
      <c r="R63" s="108">
        <v>46476988</v>
      </c>
      <c r="S63" s="110">
        <v>6306036</v>
      </c>
      <c r="T63" s="110">
        <f t="shared" si="23"/>
        <v>52783024</v>
      </c>
      <c r="U63" s="40">
        <f t="shared" si="24"/>
        <v>0.1962833398534244</v>
      </c>
      <c r="V63" s="108">
        <v>0</v>
      </c>
      <c r="W63" s="110">
        <v>0</v>
      </c>
      <c r="X63" s="110">
        <f t="shared" si="25"/>
        <v>0</v>
      </c>
      <c r="Y63" s="40">
        <f t="shared" si="26"/>
        <v>0</v>
      </c>
      <c r="Z63" s="80">
        <f t="shared" si="27"/>
        <v>145086241</v>
      </c>
      <c r="AA63" s="81">
        <f t="shared" si="28"/>
        <v>17250673</v>
      </c>
      <c r="AB63" s="81">
        <f t="shared" si="29"/>
        <v>162336914</v>
      </c>
      <c r="AC63" s="40">
        <f t="shared" si="30"/>
        <v>0.6036795402517697</v>
      </c>
      <c r="AD63" s="80">
        <v>42216865</v>
      </c>
      <c r="AE63" s="81">
        <v>3690909</v>
      </c>
      <c r="AF63" s="81">
        <f t="shared" si="31"/>
        <v>45907774</v>
      </c>
      <c r="AG63" s="40">
        <f t="shared" si="32"/>
        <v>0.6274106283465076</v>
      </c>
      <c r="AH63" s="40">
        <f t="shared" si="33"/>
        <v>0.14976221674350843</v>
      </c>
      <c r="AI63" s="12">
        <v>246267299</v>
      </c>
      <c r="AJ63" s="12">
        <v>250977873</v>
      </c>
      <c r="AK63" s="12">
        <v>157466185</v>
      </c>
      <c r="AL63" s="12"/>
    </row>
    <row r="64" spans="1:38" s="13" customFormat="1" ht="12.75">
      <c r="A64" s="29" t="s">
        <v>97</v>
      </c>
      <c r="B64" s="63" t="s">
        <v>351</v>
      </c>
      <c r="C64" s="39" t="s">
        <v>352</v>
      </c>
      <c r="D64" s="80">
        <v>66146000</v>
      </c>
      <c r="E64" s="81">
        <v>34200094</v>
      </c>
      <c r="F64" s="82">
        <f t="shared" si="17"/>
        <v>100346094</v>
      </c>
      <c r="G64" s="80">
        <v>68237768</v>
      </c>
      <c r="H64" s="81">
        <v>55058382</v>
      </c>
      <c r="I64" s="82">
        <f t="shared" si="18"/>
        <v>123296150</v>
      </c>
      <c r="J64" s="80">
        <v>16265580</v>
      </c>
      <c r="K64" s="94">
        <v>5178999</v>
      </c>
      <c r="L64" s="81">
        <f t="shared" si="19"/>
        <v>21444579</v>
      </c>
      <c r="M64" s="40">
        <f t="shared" si="20"/>
        <v>0.21370616578259638</v>
      </c>
      <c r="N64" s="108">
        <v>15464198</v>
      </c>
      <c r="O64" s="109">
        <v>10281840</v>
      </c>
      <c r="P64" s="110">
        <f t="shared" si="21"/>
        <v>25746038</v>
      </c>
      <c r="Q64" s="40">
        <f t="shared" si="22"/>
        <v>0.2565723983237454</v>
      </c>
      <c r="R64" s="108">
        <v>17277624</v>
      </c>
      <c r="S64" s="110">
        <v>6230852</v>
      </c>
      <c r="T64" s="110">
        <f t="shared" si="23"/>
        <v>23508476</v>
      </c>
      <c r="U64" s="40">
        <f t="shared" si="24"/>
        <v>0.19066674831290353</v>
      </c>
      <c r="V64" s="108">
        <v>0</v>
      </c>
      <c r="W64" s="110">
        <v>0</v>
      </c>
      <c r="X64" s="110">
        <f t="shared" si="25"/>
        <v>0</v>
      </c>
      <c r="Y64" s="40">
        <f t="shared" si="26"/>
        <v>0</v>
      </c>
      <c r="Z64" s="80">
        <f t="shared" si="27"/>
        <v>49007402</v>
      </c>
      <c r="AA64" s="81">
        <f t="shared" si="28"/>
        <v>21691691</v>
      </c>
      <c r="AB64" s="81">
        <f t="shared" si="29"/>
        <v>70699093</v>
      </c>
      <c r="AC64" s="40">
        <f t="shared" si="30"/>
        <v>0.5734087641828233</v>
      </c>
      <c r="AD64" s="80">
        <v>11155892</v>
      </c>
      <c r="AE64" s="81">
        <v>2010290</v>
      </c>
      <c r="AF64" s="81">
        <f t="shared" si="31"/>
        <v>13166182</v>
      </c>
      <c r="AG64" s="40">
        <f t="shared" si="32"/>
        <v>0.46018642082877975</v>
      </c>
      <c r="AH64" s="40">
        <f t="shared" si="33"/>
        <v>0.785519598620162</v>
      </c>
      <c r="AI64" s="12">
        <v>122822000</v>
      </c>
      <c r="AJ64" s="12">
        <v>126908673</v>
      </c>
      <c r="AK64" s="12">
        <v>58401648</v>
      </c>
      <c r="AL64" s="12"/>
    </row>
    <row r="65" spans="1:38" s="13" customFormat="1" ht="12.75">
      <c r="A65" s="29" t="s">
        <v>97</v>
      </c>
      <c r="B65" s="63" t="s">
        <v>353</v>
      </c>
      <c r="C65" s="39" t="s">
        <v>354</v>
      </c>
      <c r="D65" s="80">
        <v>142249000</v>
      </c>
      <c r="E65" s="81">
        <v>47651000</v>
      </c>
      <c r="F65" s="82">
        <f t="shared" si="17"/>
        <v>189900000</v>
      </c>
      <c r="G65" s="80">
        <v>94194397</v>
      </c>
      <c r="H65" s="81">
        <v>53519870</v>
      </c>
      <c r="I65" s="82">
        <f t="shared" si="18"/>
        <v>147714267</v>
      </c>
      <c r="J65" s="80">
        <v>29105195</v>
      </c>
      <c r="K65" s="94">
        <v>7543597</v>
      </c>
      <c r="L65" s="81">
        <f t="shared" si="19"/>
        <v>36648792</v>
      </c>
      <c r="M65" s="40">
        <f t="shared" si="20"/>
        <v>0.19298995260663507</v>
      </c>
      <c r="N65" s="108">
        <v>29015160</v>
      </c>
      <c r="O65" s="109">
        <v>3384994</v>
      </c>
      <c r="P65" s="110">
        <f t="shared" si="21"/>
        <v>32400154</v>
      </c>
      <c r="Q65" s="40">
        <f t="shared" si="22"/>
        <v>0.17061692469720904</v>
      </c>
      <c r="R65" s="108">
        <v>32567680</v>
      </c>
      <c r="S65" s="110">
        <v>13329164</v>
      </c>
      <c r="T65" s="110">
        <f t="shared" si="23"/>
        <v>45896844</v>
      </c>
      <c r="U65" s="40">
        <f t="shared" si="24"/>
        <v>0.3107136834656601</v>
      </c>
      <c r="V65" s="108">
        <v>0</v>
      </c>
      <c r="W65" s="110">
        <v>0</v>
      </c>
      <c r="X65" s="110">
        <f t="shared" si="25"/>
        <v>0</v>
      </c>
      <c r="Y65" s="40">
        <f t="shared" si="26"/>
        <v>0</v>
      </c>
      <c r="Z65" s="80">
        <f t="shared" si="27"/>
        <v>90688035</v>
      </c>
      <c r="AA65" s="81">
        <f t="shared" si="28"/>
        <v>24257755</v>
      </c>
      <c r="AB65" s="81">
        <f t="shared" si="29"/>
        <v>114945790</v>
      </c>
      <c r="AC65" s="40">
        <f t="shared" si="30"/>
        <v>0.7781630869819772</v>
      </c>
      <c r="AD65" s="80">
        <v>24035654</v>
      </c>
      <c r="AE65" s="81">
        <v>10061138</v>
      </c>
      <c r="AF65" s="81">
        <f t="shared" si="31"/>
        <v>34096792</v>
      </c>
      <c r="AG65" s="40">
        <f t="shared" si="32"/>
        <v>1.0855589814873319</v>
      </c>
      <c r="AH65" s="40">
        <f t="shared" si="33"/>
        <v>0.3460751380951028</v>
      </c>
      <c r="AI65" s="12">
        <v>73268000</v>
      </c>
      <c r="AJ65" s="12">
        <v>79135000</v>
      </c>
      <c r="AK65" s="12">
        <v>85905710</v>
      </c>
      <c r="AL65" s="12"/>
    </row>
    <row r="66" spans="1:38" s="13" customFormat="1" ht="12.75">
      <c r="A66" s="29" t="s">
        <v>116</v>
      </c>
      <c r="B66" s="63" t="s">
        <v>355</v>
      </c>
      <c r="C66" s="39" t="s">
        <v>356</v>
      </c>
      <c r="D66" s="80">
        <v>526075775</v>
      </c>
      <c r="E66" s="81">
        <v>277488000</v>
      </c>
      <c r="F66" s="82">
        <f t="shared" si="17"/>
        <v>803563775</v>
      </c>
      <c r="G66" s="80">
        <v>566418321</v>
      </c>
      <c r="H66" s="81">
        <v>391228791</v>
      </c>
      <c r="I66" s="82">
        <f t="shared" si="18"/>
        <v>957647112</v>
      </c>
      <c r="J66" s="80">
        <v>100834326</v>
      </c>
      <c r="K66" s="94">
        <v>21491533</v>
      </c>
      <c r="L66" s="81">
        <f t="shared" si="19"/>
        <v>122325859</v>
      </c>
      <c r="M66" s="40">
        <f t="shared" si="20"/>
        <v>0.15222918554286496</v>
      </c>
      <c r="N66" s="108">
        <v>125269731</v>
      </c>
      <c r="O66" s="109">
        <v>52714757</v>
      </c>
      <c r="P66" s="110">
        <f t="shared" si="21"/>
        <v>177984488</v>
      </c>
      <c r="Q66" s="40">
        <f t="shared" si="22"/>
        <v>0.22149391689539513</v>
      </c>
      <c r="R66" s="108">
        <v>124771778</v>
      </c>
      <c r="S66" s="110">
        <v>47380149</v>
      </c>
      <c r="T66" s="110">
        <f t="shared" si="23"/>
        <v>172151927</v>
      </c>
      <c r="U66" s="40">
        <f t="shared" si="24"/>
        <v>0.17976551575503524</v>
      </c>
      <c r="V66" s="108">
        <v>0</v>
      </c>
      <c r="W66" s="110">
        <v>0</v>
      </c>
      <c r="X66" s="110">
        <f t="shared" si="25"/>
        <v>0</v>
      </c>
      <c r="Y66" s="40">
        <f t="shared" si="26"/>
        <v>0</v>
      </c>
      <c r="Z66" s="80">
        <f t="shared" si="27"/>
        <v>350875835</v>
      </c>
      <c r="AA66" s="81">
        <f t="shared" si="28"/>
        <v>121586439</v>
      </c>
      <c r="AB66" s="81">
        <f t="shared" si="29"/>
        <v>472462274</v>
      </c>
      <c r="AC66" s="40">
        <f t="shared" si="30"/>
        <v>0.4933573840297865</v>
      </c>
      <c r="AD66" s="80">
        <v>92611387</v>
      </c>
      <c r="AE66" s="81">
        <v>33597238</v>
      </c>
      <c r="AF66" s="81">
        <f t="shared" si="31"/>
        <v>126208625</v>
      </c>
      <c r="AG66" s="40">
        <f t="shared" si="32"/>
        <v>0.4458149348843728</v>
      </c>
      <c r="AH66" s="40">
        <f t="shared" si="33"/>
        <v>0.36402664239468585</v>
      </c>
      <c r="AI66" s="12">
        <v>733415568</v>
      </c>
      <c r="AJ66" s="12">
        <v>853592561</v>
      </c>
      <c r="AK66" s="12">
        <v>380544312</v>
      </c>
      <c r="AL66" s="12"/>
    </row>
    <row r="67" spans="1:38" s="59" customFormat="1" ht="12.75">
      <c r="A67" s="64"/>
      <c r="B67" s="65" t="s">
        <v>357</v>
      </c>
      <c r="C67" s="32"/>
      <c r="D67" s="84">
        <f>SUM(D60:D66)</f>
        <v>3038627698</v>
      </c>
      <c r="E67" s="85">
        <f>SUM(E60:E66)</f>
        <v>783044694</v>
      </c>
      <c r="F67" s="93">
        <f t="shared" si="17"/>
        <v>3821672392</v>
      </c>
      <c r="G67" s="84">
        <f>SUM(G60:G66)</f>
        <v>3245902570</v>
      </c>
      <c r="H67" s="85">
        <f>SUM(H60:H66)</f>
        <v>1062639243</v>
      </c>
      <c r="I67" s="93">
        <f t="shared" si="18"/>
        <v>4308541813</v>
      </c>
      <c r="J67" s="84">
        <f>SUM(J60:J66)</f>
        <v>782515249</v>
      </c>
      <c r="K67" s="95">
        <f>SUM(K60:K66)</f>
        <v>72820684</v>
      </c>
      <c r="L67" s="85">
        <f t="shared" si="19"/>
        <v>855335933</v>
      </c>
      <c r="M67" s="44">
        <f t="shared" si="20"/>
        <v>0.22381194546934363</v>
      </c>
      <c r="N67" s="114">
        <f>SUM(N60:N66)</f>
        <v>728644212</v>
      </c>
      <c r="O67" s="115">
        <f>SUM(O60:O66)</f>
        <v>117242896</v>
      </c>
      <c r="P67" s="116">
        <f t="shared" si="21"/>
        <v>845887108</v>
      </c>
      <c r="Q67" s="44">
        <f t="shared" si="22"/>
        <v>0.2213395134995653</v>
      </c>
      <c r="R67" s="114">
        <f>SUM(R60:R66)</f>
        <v>797099968</v>
      </c>
      <c r="S67" s="116">
        <f>SUM(S60:S66)</f>
        <v>131614161</v>
      </c>
      <c r="T67" s="116">
        <f t="shared" si="23"/>
        <v>928714129</v>
      </c>
      <c r="U67" s="44">
        <f t="shared" si="24"/>
        <v>0.21555184313120185</v>
      </c>
      <c r="V67" s="114">
        <f>SUM(V60:V66)</f>
        <v>0</v>
      </c>
      <c r="W67" s="116">
        <f>SUM(W60:W66)</f>
        <v>0</v>
      </c>
      <c r="X67" s="116">
        <f t="shared" si="25"/>
        <v>0</v>
      </c>
      <c r="Y67" s="44">
        <f t="shared" si="26"/>
        <v>0</v>
      </c>
      <c r="Z67" s="84">
        <f t="shared" si="27"/>
        <v>2308259429</v>
      </c>
      <c r="AA67" s="85">
        <f t="shared" si="28"/>
        <v>321677741</v>
      </c>
      <c r="AB67" s="85">
        <f t="shared" si="29"/>
        <v>2629937170</v>
      </c>
      <c r="AC67" s="44">
        <f t="shared" si="30"/>
        <v>0.6104007536992655</v>
      </c>
      <c r="AD67" s="84">
        <f>SUM(AD60:AD66)</f>
        <v>659237556</v>
      </c>
      <c r="AE67" s="85">
        <f>SUM(AE60:AE66)</f>
        <v>68535000</v>
      </c>
      <c r="AF67" s="85">
        <f t="shared" si="31"/>
        <v>727772556</v>
      </c>
      <c r="AG67" s="44">
        <f t="shared" si="32"/>
        <v>0.6339534203195735</v>
      </c>
      <c r="AH67" s="44">
        <f t="shared" si="33"/>
        <v>0.2761049057749849</v>
      </c>
      <c r="AI67" s="66">
        <f>SUM(AI60:AI66)</f>
        <v>3334828661</v>
      </c>
      <c r="AJ67" s="66">
        <f>SUM(AJ60:AJ66)</f>
        <v>3737578412</v>
      </c>
      <c r="AK67" s="66">
        <f>SUM(AK60:AK66)</f>
        <v>2369450618</v>
      </c>
      <c r="AL67" s="66"/>
    </row>
    <row r="68" spans="1:38" s="13" customFormat="1" ht="12.75">
      <c r="A68" s="29" t="s">
        <v>97</v>
      </c>
      <c r="B68" s="63" t="s">
        <v>358</v>
      </c>
      <c r="C68" s="39" t="s">
        <v>359</v>
      </c>
      <c r="D68" s="80">
        <v>134981493</v>
      </c>
      <c r="E68" s="81">
        <v>63287500</v>
      </c>
      <c r="F68" s="82">
        <f t="shared" si="17"/>
        <v>198268993</v>
      </c>
      <c r="G68" s="80">
        <v>134981493</v>
      </c>
      <c r="H68" s="81">
        <v>77477500</v>
      </c>
      <c r="I68" s="82">
        <f t="shared" si="18"/>
        <v>212458993</v>
      </c>
      <c r="J68" s="80">
        <v>29621013</v>
      </c>
      <c r="K68" s="94">
        <v>5989084</v>
      </c>
      <c r="L68" s="81">
        <f t="shared" si="19"/>
        <v>35610097</v>
      </c>
      <c r="M68" s="40">
        <f t="shared" si="20"/>
        <v>0.17960497232161762</v>
      </c>
      <c r="N68" s="108">
        <v>40112272</v>
      </c>
      <c r="O68" s="109">
        <v>11140802</v>
      </c>
      <c r="P68" s="110">
        <f t="shared" si="21"/>
        <v>51253074</v>
      </c>
      <c r="Q68" s="40">
        <f t="shared" si="22"/>
        <v>0.25850272008997394</v>
      </c>
      <c r="R68" s="108">
        <v>31911323</v>
      </c>
      <c r="S68" s="110">
        <v>3377280</v>
      </c>
      <c r="T68" s="110">
        <f t="shared" si="23"/>
        <v>35288603</v>
      </c>
      <c r="U68" s="40">
        <f t="shared" si="24"/>
        <v>0.16609606635949742</v>
      </c>
      <c r="V68" s="108">
        <v>0</v>
      </c>
      <c r="W68" s="110">
        <v>0</v>
      </c>
      <c r="X68" s="110">
        <f t="shared" si="25"/>
        <v>0</v>
      </c>
      <c r="Y68" s="40">
        <f t="shared" si="26"/>
        <v>0</v>
      </c>
      <c r="Z68" s="80">
        <f t="shared" si="27"/>
        <v>101644608</v>
      </c>
      <c r="AA68" s="81">
        <f t="shared" si="28"/>
        <v>20507166</v>
      </c>
      <c r="AB68" s="81">
        <f t="shared" si="29"/>
        <v>122151774</v>
      </c>
      <c r="AC68" s="40">
        <f t="shared" si="30"/>
        <v>0.5749428267317449</v>
      </c>
      <c r="AD68" s="80">
        <v>30594474</v>
      </c>
      <c r="AE68" s="81">
        <v>7081918</v>
      </c>
      <c r="AF68" s="81">
        <f t="shared" si="31"/>
        <v>37676392</v>
      </c>
      <c r="AG68" s="40">
        <f t="shared" si="32"/>
        <v>0.5576190140601911</v>
      </c>
      <c r="AH68" s="40">
        <f t="shared" si="33"/>
        <v>-0.06337626490349713</v>
      </c>
      <c r="AI68" s="12">
        <v>159075359</v>
      </c>
      <c r="AJ68" s="12">
        <v>174377359</v>
      </c>
      <c r="AK68" s="12">
        <v>97236131</v>
      </c>
      <c r="AL68" s="12"/>
    </row>
    <row r="69" spans="1:38" s="13" customFormat="1" ht="12.75">
      <c r="A69" s="29" t="s">
        <v>97</v>
      </c>
      <c r="B69" s="63" t="s">
        <v>360</v>
      </c>
      <c r="C69" s="39" t="s">
        <v>361</v>
      </c>
      <c r="D69" s="80">
        <v>1053678547</v>
      </c>
      <c r="E69" s="81">
        <v>479841000</v>
      </c>
      <c r="F69" s="82">
        <f t="shared" si="17"/>
        <v>1533519547</v>
      </c>
      <c r="G69" s="80">
        <v>1047720866</v>
      </c>
      <c r="H69" s="81">
        <v>475049094</v>
      </c>
      <c r="I69" s="82">
        <f t="shared" si="18"/>
        <v>1522769960</v>
      </c>
      <c r="J69" s="80">
        <v>232155776</v>
      </c>
      <c r="K69" s="94">
        <v>22852185</v>
      </c>
      <c r="L69" s="81">
        <f t="shared" si="19"/>
        <v>255007961</v>
      </c>
      <c r="M69" s="40">
        <f t="shared" si="20"/>
        <v>0.16628934499000553</v>
      </c>
      <c r="N69" s="108">
        <v>221438381</v>
      </c>
      <c r="O69" s="109">
        <v>84145055</v>
      </c>
      <c r="P69" s="110">
        <f t="shared" si="21"/>
        <v>305583436</v>
      </c>
      <c r="Q69" s="40">
        <f t="shared" si="22"/>
        <v>0.1992693452116786</v>
      </c>
      <c r="R69" s="108">
        <v>202301196</v>
      </c>
      <c r="S69" s="110">
        <v>30856102</v>
      </c>
      <c r="T69" s="110">
        <f t="shared" si="23"/>
        <v>233157298</v>
      </c>
      <c r="U69" s="40">
        <f t="shared" si="24"/>
        <v>0.153113933243075</v>
      </c>
      <c r="V69" s="108">
        <v>0</v>
      </c>
      <c r="W69" s="110">
        <v>0</v>
      </c>
      <c r="X69" s="110">
        <f t="shared" si="25"/>
        <v>0</v>
      </c>
      <c r="Y69" s="40">
        <f t="shared" si="26"/>
        <v>0</v>
      </c>
      <c r="Z69" s="80">
        <f t="shared" si="27"/>
        <v>655895353</v>
      </c>
      <c r="AA69" s="81">
        <f t="shared" si="28"/>
        <v>137853342</v>
      </c>
      <c r="AB69" s="81">
        <f t="shared" si="29"/>
        <v>793748695</v>
      </c>
      <c r="AC69" s="40">
        <f t="shared" si="30"/>
        <v>0.5212531871852791</v>
      </c>
      <c r="AD69" s="80">
        <v>177939577</v>
      </c>
      <c r="AE69" s="81">
        <v>8119181</v>
      </c>
      <c r="AF69" s="81">
        <f t="shared" si="31"/>
        <v>186058758</v>
      </c>
      <c r="AG69" s="40">
        <f t="shared" si="32"/>
        <v>0.5102532424866313</v>
      </c>
      <c r="AH69" s="40">
        <f t="shared" si="33"/>
        <v>0.25313798988166947</v>
      </c>
      <c r="AI69" s="12">
        <v>1376762697</v>
      </c>
      <c r="AJ69" s="12">
        <v>1251738854</v>
      </c>
      <c r="AK69" s="12">
        <v>638703809</v>
      </c>
      <c r="AL69" s="12"/>
    </row>
    <row r="70" spans="1:38" s="13" customFormat="1" ht="12.75">
      <c r="A70" s="29" t="s">
        <v>97</v>
      </c>
      <c r="B70" s="63" t="s">
        <v>362</v>
      </c>
      <c r="C70" s="39" t="s">
        <v>363</v>
      </c>
      <c r="D70" s="80">
        <v>79566289</v>
      </c>
      <c r="E70" s="81">
        <v>60816000</v>
      </c>
      <c r="F70" s="82">
        <f t="shared" si="17"/>
        <v>140382289</v>
      </c>
      <c r="G70" s="80">
        <v>80914535</v>
      </c>
      <c r="H70" s="81">
        <v>68851000</v>
      </c>
      <c r="I70" s="82">
        <f t="shared" si="18"/>
        <v>149765535</v>
      </c>
      <c r="J70" s="80">
        <v>12137089</v>
      </c>
      <c r="K70" s="94">
        <v>4663050</v>
      </c>
      <c r="L70" s="81">
        <f t="shared" si="19"/>
        <v>16800139</v>
      </c>
      <c r="M70" s="40">
        <f t="shared" si="20"/>
        <v>0.11967420619562628</v>
      </c>
      <c r="N70" s="108">
        <v>19147770</v>
      </c>
      <c r="O70" s="109">
        <v>11933338</v>
      </c>
      <c r="P70" s="110">
        <f t="shared" si="21"/>
        <v>31081108</v>
      </c>
      <c r="Q70" s="40">
        <f t="shared" si="22"/>
        <v>0.22140334241166276</v>
      </c>
      <c r="R70" s="108">
        <v>14303105</v>
      </c>
      <c r="S70" s="110">
        <v>3361561</v>
      </c>
      <c r="T70" s="110">
        <f t="shared" si="23"/>
        <v>17664666</v>
      </c>
      <c r="U70" s="40">
        <f t="shared" si="24"/>
        <v>0.11794880577831209</v>
      </c>
      <c r="V70" s="108">
        <v>0</v>
      </c>
      <c r="W70" s="110">
        <v>0</v>
      </c>
      <c r="X70" s="110">
        <f t="shared" si="25"/>
        <v>0</v>
      </c>
      <c r="Y70" s="40">
        <f t="shared" si="26"/>
        <v>0</v>
      </c>
      <c r="Z70" s="80">
        <f t="shared" si="27"/>
        <v>45587964</v>
      </c>
      <c r="AA70" s="81">
        <f t="shared" si="28"/>
        <v>19957949</v>
      </c>
      <c r="AB70" s="81">
        <f t="shared" si="29"/>
        <v>65545913</v>
      </c>
      <c r="AC70" s="40">
        <f t="shared" si="30"/>
        <v>0.4376568547630134</v>
      </c>
      <c r="AD70" s="80">
        <v>13800100</v>
      </c>
      <c r="AE70" s="81">
        <v>7612796</v>
      </c>
      <c r="AF70" s="81">
        <f t="shared" si="31"/>
        <v>21412896</v>
      </c>
      <c r="AG70" s="40">
        <f t="shared" si="32"/>
        <v>0.5141901506130261</v>
      </c>
      <c r="AH70" s="40">
        <f t="shared" si="33"/>
        <v>-0.17504544924703314</v>
      </c>
      <c r="AI70" s="12">
        <v>108478234</v>
      </c>
      <c r="AJ70" s="12">
        <v>108986722</v>
      </c>
      <c r="AK70" s="12">
        <v>56039899</v>
      </c>
      <c r="AL70" s="12"/>
    </row>
    <row r="71" spans="1:38" s="13" customFormat="1" ht="12.75">
      <c r="A71" s="29" t="s">
        <v>97</v>
      </c>
      <c r="B71" s="63" t="s">
        <v>364</v>
      </c>
      <c r="C71" s="39" t="s">
        <v>365</v>
      </c>
      <c r="D71" s="80">
        <v>75024493</v>
      </c>
      <c r="E71" s="81">
        <v>61478000</v>
      </c>
      <c r="F71" s="82">
        <f t="shared" si="17"/>
        <v>136502493</v>
      </c>
      <c r="G71" s="80">
        <v>144309132</v>
      </c>
      <c r="H71" s="81">
        <v>112671140</v>
      </c>
      <c r="I71" s="82">
        <f t="shared" si="18"/>
        <v>256980272</v>
      </c>
      <c r="J71" s="80">
        <v>14604833</v>
      </c>
      <c r="K71" s="94">
        <v>12183388</v>
      </c>
      <c r="L71" s="81">
        <f t="shared" si="19"/>
        <v>26788221</v>
      </c>
      <c r="M71" s="40">
        <f t="shared" si="20"/>
        <v>0.1962471190910777</v>
      </c>
      <c r="N71" s="108">
        <v>21259813</v>
      </c>
      <c r="O71" s="109">
        <v>6480090</v>
      </c>
      <c r="P71" s="110">
        <f t="shared" si="21"/>
        <v>27739903</v>
      </c>
      <c r="Q71" s="40">
        <f t="shared" si="22"/>
        <v>0.20321902106212814</v>
      </c>
      <c r="R71" s="108">
        <v>15756664</v>
      </c>
      <c r="S71" s="110">
        <v>5752980</v>
      </c>
      <c r="T71" s="110">
        <f t="shared" si="23"/>
        <v>21509644</v>
      </c>
      <c r="U71" s="40">
        <f t="shared" si="24"/>
        <v>0.0837015379919903</v>
      </c>
      <c r="V71" s="108">
        <v>0</v>
      </c>
      <c r="W71" s="110">
        <v>0</v>
      </c>
      <c r="X71" s="110">
        <f t="shared" si="25"/>
        <v>0</v>
      </c>
      <c r="Y71" s="40">
        <f t="shared" si="26"/>
        <v>0</v>
      </c>
      <c r="Z71" s="80">
        <f t="shared" si="27"/>
        <v>51621310</v>
      </c>
      <c r="AA71" s="81">
        <f t="shared" si="28"/>
        <v>24416458</v>
      </c>
      <c r="AB71" s="81">
        <f t="shared" si="29"/>
        <v>76037768</v>
      </c>
      <c r="AC71" s="40">
        <f t="shared" si="30"/>
        <v>0.29588951481847603</v>
      </c>
      <c r="AD71" s="80">
        <v>10178248</v>
      </c>
      <c r="AE71" s="81">
        <v>2950151</v>
      </c>
      <c r="AF71" s="81">
        <f t="shared" si="31"/>
        <v>13128399</v>
      </c>
      <c r="AG71" s="40">
        <f t="shared" si="32"/>
        <v>0.4778373999525479</v>
      </c>
      <c r="AH71" s="40">
        <f t="shared" si="33"/>
        <v>0.6384057187780474</v>
      </c>
      <c r="AI71" s="12">
        <v>103631516</v>
      </c>
      <c r="AJ71" s="12">
        <v>114254284</v>
      </c>
      <c r="AK71" s="12">
        <v>54594970</v>
      </c>
      <c r="AL71" s="12"/>
    </row>
    <row r="72" spans="1:38" s="13" customFormat="1" ht="12.75">
      <c r="A72" s="29" t="s">
        <v>116</v>
      </c>
      <c r="B72" s="63" t="s">
        <v>366</v>
      </c>
      <c r="C72" s="39" t="s">
        <v>367</v>
      </c>
      <c r="D72" s="80">
        <v>446971351</v>
      </c>
      <c r="E72" s="81">
        <v>352455123</v>
      </c>
      <c r="F72" s="82">
        <f t="shared" si="17"/>
        <v>799426474</v>
      </c>
      <c r="G72" s="80">
        <v>492217844</v>
      </c>
      <c r="H72" s="81">
        <v>321734166</v>
      </c>
      <c r="I72" s="82">
        <f t="shared" si="18"/>
        <v>813952010</v>
      </c>
      <c r="J72" s="80">
        <v>121789789</v>
      </c>
      <c r="K72" s="94">
        <v>43494315</v>
      </c>
      <c r="L72" s="81">
        <f t="shared" si="19"/>
        <v>165284104</v>
      </c>
      <c r="M72" s="40">
        <f t="shared" si="20"/>
        <v>0.20675335302943695</v>
      </c>
      <c r="N72" s="108">
        <v>111151566</v>
      </c>
      <c r="O72" s="109">
        <v>95598462</v>
      </c>
      <c r="P72" s="110">
        <f t="shared" si="21"/>
        <v>206750028</v>
      </c>
      <c r="Q72" s="40">
        <f t="shared" si="22"/>
        <v>0.2586229437280307</v>
      </c>
      <c r="R72" s="108">
        <v>117694601</v>
      </c>
      <c r="S72" s="110">
        <v>71047679</v>
      </c>
      <c r="T72" s="110">
        <f t="shared" si="23"/>
        <v>188742280</v>
      </c>
      <c r="U72" s="40">
        <f t="shared" si="24"/>
        <v>0.2318837937386505</v>
      </c>
      <c r="V72" s="108">
        <v>0</v>
      </c>
      <c r="W72" s="110">
        <v>0</v>
      </c>
      <c r="X72" s="110">
        <f t="shared" si="25"/>
        <v>0</v>
      </c>
      <c r="Y72" s="40">
        <f t="shared" si="26"/>
        <v>0</v>
      </c>
      <c r="Z72" s="80">
        <f t="shared" si="27"/>
        <v>350635956</v>
      </c>
      <c r="AA72" s="81">
        <f t="shared" si="28"/>
        <v>210140456</v>
      </c>
      <c r="AB72" s="81">
        <f t="shared" si="29"/>
        <v>560776412</v>
      </c>
      <c r="AC72" s="40">
        <f t="shared" si="30"/>
        <v>0.6889551289393585</v>
      </c>
      <c r="AD72" s="80">
        <v>101343207</v>
      </c>
      <c r="AE72" s="81">
        <v>45286589</v>
      </c>
      <c r="AF72" s="81">
        <f t="shared" si="31"/>
        <v>146629796</v>
      </c>
      <c r="AG72" s="40">
        <f t="shared" si="32"/>
        <v>0.599849489818172</v>
      </c>
      <c r="AH72" s="40">
        <f t="shared" si="33"/>
        <v>0.28720277289344387</v>
      </c>
      <c r="AI72" s="12">
        <v>747992665</v>
      </c>
      <c r="AJ72" s="12">
        <v>778134732</v>
      </c>
      <c r="AK72" s="12">
        <v>466763722</v>
      </c>
      <c r="AL72" s="12"/>
    </row>
    <row r="73" spans="1:38" s="59" customFormat="1" ht="12.75">
      <c r="A73" s="64"/>
      <c r="B73" s="65" t="s">
        <v>368</v>
      </c>
      <c r="C73" s="32"/>
      <c r="D73" s="84">
        <f>SUM(D68:D72)</f>
        <v>1790222173</v>
      </c>
      <c r="E73" s="85">
        <f>SUM(E68:E72)</f>
        <v>1017877623</v>
      </c>
      <c r="F73" s="93">
        <f t="shared" si="17"/>
        <v>2808099796</v>
      </c>
      <c r="G73" s="84">
        <f>SUM(G68:G72)</f>
        <v>1900143870</v>
      </c>
      <c r="H73" s="85">
        <f>SUM(H68:H72)</f>
        <v>1055782900</v>
      </c>
      <c r="I73" s="93">
        <f t="shared" si="18"/>
        <v>2955926770</v>
      </c>
      <c r="J73" s="84">
        <f>SUM(J68:J72)</f>
        <v>410308500</v>
      </c>
      <c r="K73" s="95">
        <f>SUM(K68:K72)</f>
        <v>89182022</v>
      </c>
      <c r="L73" s="85">
        <f t="shared" si="19"/>
        <v>499490522</v>
      </c>
      <c r="M73" s="44">
        <f t="shared" si="20"/>
        <v>0.17787491837416167</v>
      </c>
      <c r="N73" s="114">
        <f>SUM(N68:N72)</f>
        <v>413109802</v>
      </c>
      <c r="O73" s="115">
        <f>SUM(O68:O72)</f>
        <v>209297747</v>
      </c>
      <c r="P73" s="116">
        <f t="shared" si="21"/>
        <v>622407549</v>
      </c>
      <c r="Q73" s="44">
        <f t="shared" si="22"/>
        <v>0.22164723272534292</v>
      </c>
      <c r="R73" s="114">
        <f>SUM(R68:R72)</f>
        <v>381966889</v>
      </c>
      <c r="S73" s="116">
        <f>SUM(S68:S72)</f>
        <v>114395602</v>
      </c>
      <c r="T73" s="116">
        <f t="shared" si="23"/>
        <v>496362491</v>
      </c>
      <c r="U73" s="44">
        <f t="shared" si="24"/>
        <v>0.16792110550154124</v>
      </c>
      <c r="V73" s="114">
        <f>SUM(V68:V72)</f>
        <v>0</v>
      </c>
      <c r="W73" s="116">
        <f>SUM(W68:W72)</f>
        <v>0</v>
      </c>
      <c r="X73" s="116">
        <f t="shared" si="25"/>
        <v>0</v>
      </c>
      <c r="Y73" s="44">
        <f t="shared" si="26"/>
        <v>0</v>
      </c>
      <c r="Z73" s="84">
        <f t="shared" si="27"/>
        <v>1205385191</v>
      </c>
      <c r="AA73" s="85">
        <f t="shared" si="28"/>
        <v>412875371</v>
      </c>
      <c r="AB73" s="85">
        <f t="shared" si="29"/>
        <v>1618260562</v>
      </c>
      <c r="AC73" s="44">
        <f t="shared" si="30"/>
        <v>0.5474630083613337</v>
      </c>
      <c r="AD73" s="84">
        <f>SUM(AD68:AD72)</f>
        <v>333855606</v>
      </c>
      <c r="AE73" s="85">
        <f>SUM(AE68:AE72)</f>
        <v>71050635</v>
      </c>
      <c r="AF73" s="85">
        <f t="shared" si="31"/>
        <v>404906241</v>
      </c>
      <c r="AG73" s="44">
        <f t="shared" si="32"/>
        <v>0.5410269354174266</v>
      </c>
      <c r="AH73" s="44">
        <f t="shared" si="33"/>
        <v>0.22587019102034533</v>
      </c>
      <c r="AI73" s="66">
        <f>SUM(AI68:AI72)</f>
        <v>2495940471</v>
      </c>
      <c r="AJ73" s="66">
        <f>SUM(AJ68:AJ72)</f>
        <v>2427491951</v>
      </c>
      <c r="AK73" s="66">
        <f>SUM(AK68:AK72)</f>
        <v>1313338531</v>
      </c>
      <c r="AL73" s="66"/>
    </row>
    <row r="74" spans="1:38" s="13" customFormat="1" ht="12.75">
      <c r="A74" s="29" t="s">
        <v>97</v>
      </c>
      <c r="B74" s="63" t="s">
        <v>369</v>
      </c>
      <c r="C74" s="39" t="s">
        <v>370</v>
      </c>
      <c r="D74" s="80">
        <v>70018033</v>
      </c>
      <c r="E74" s="81">
        <v>58529500</v>
      </c>
      <c r="F74" s="82">
        <f aca="true" t="shared" si="34" ref="F74:F81">$D74+$E74</f>
        <v>128547533</v>
      </c>
      <c r="G74" s="80">
        <v>73965329</v>
      </c>
      <c r="H74" s="81">
        <v>92262477</v>
      </c>
      <c r="I74" s="82">
        <f aca="true" t="shared" si="35" ref="I74:I81">$G74+$H74</f>
        <v>166227806</v>
      </c>
      <c r="J74" s="80">
        <v>12468608</v>
      </c>
      <c r="K74" s="94">
        <v>9625429</v>
      </c>
      <c r="L74" s="81">
        <f aca="true" t="shared" si="36" ref="L74:L81">$J74+$K74</f>
        <v>22094037</v>
      </c>
      <c r="M74" s="40">
        <f aca="true" t="shared" si="37" ref="M74:M81">IF($F74=0,0,$L74/$F74)</f>
        <v>0.1718744536310938</v>
      </c>
      <c r="N74" s="108">
        <v>15762360</v>
      </c>
      <c r="O74" s="109">
        <v>9407033</v>
      </c>
      <c r="P74" s="110">
        <f aca="true" t="shared" si="38" ref="P74:P81">$N74+$O74</f>
        <v>25169393</v>
      </c>
      <c r="Q74" s="40">
        <f aca="true" t="shared" si="39" ref="Q74:Q81">IF($F74=0,0,$P74/$F74)</f>
        <v>0.1957983355464317</v>
      </c>
      <c r="R74" s="108">
        <v>22322878</v>
      </c>
      <c r="S74" s="110">
        <v>16430066</v>
      </c>
      <c r="T74" s="110">
        <f aca="true" t="shared" si="40" ref="T74:T81">$R74+$S74</f>
        <v>38752944</v>
      </c>
      <c r="U74" s="40">
        <f aca="true" t="shared" si="41" ref="U74:U81">IF($I74=0,0,$T74/$I74)</f>
        <v>0.23313153757199923</v>
      </c>
      <c r="V74" s="108">
        <v>0</v>
      </c>
      <c r="W74" s="110">
        <v>0</v>
      </c>
      <c r="X74" s="110">
        <f aca="true" t="shared" si="42" ref="X74:X81">$V74+$W74</f>
        <v>0</v>
      </c>
      <c r="Y74" s="40">
        <f aca="true" t="shared" si="43" ref="Y74:Y81">IF($I74=0,0,$X74/$I74)</f>
        <v>0</v>
      </c>
      <c r="Z74" s="80">
        <f aca="true" t="shared" si="44" ref="Z74:Z81">$J74+$N74+$R74</f>
        <v>50553846</v>
      </c>
      <c r="AA74" s="81">
        <f aca="true" t="shared" si="45" ref="AA74:AA81">$K74+$O74+$S74</f>
        <v>35462528</v>
      </c>
      <c r="AB74" s="81">
        <f aca="true" t="shared" si="46" ref="AB74:AB81">$Z74+$AA74</f>
        <v>86016374</v>
      </c>
      <c r="AC74" s="40">
        <f aca="true" t="shared" si="47" ref="AC74:AC81">IF($I74=0,0,$AB74/$I74)</f>
        <v>0.5174608031582875</v>
      </c>
      <c r="AD74" s="80">
        <v>16336239</v>
      </c>
      <c r="AE74" s="81">
        <v>6475083</v>
      </c>
      <c r="AF74" s="81">
        <f aca="true" t="shared" si="48" ref="AF74:AF81">$AD74+$AE74</f>
        <v>22811322</v>
      </c>
      <c r="AG74" s="40">
        <f aca="true" t="shared" si="49" ref="AG74:AG81">IF($AJ74=0,0,$AK74/$AJ74)</f>
        <v>0.5610951205797103</v>
      </c>
      <c r="AH74" s="40">
        <f aca="true" t="shared" si="50" ref="AH74:AH81">IF($AF74=0,0,(($T74/$AF74)-1))</f>
        <v>0.6988469147031462</v>
      </c>
      <c r="AI74" s="12">
        <v>117512000</v>
      </c>
      <c r="AJ74" s="12">
        <v>115799084</v>
      </c>
      <c r="AK74" s="12">
        <v>64974301</v>
      </c>
      <c r="AL74" s="12"/>
    </row>
    <row r="75" spans="1:38" s="13" customFormat="1" ht="12.75">
      <c r="A75" s="29" t="s">
        <v>97</v>
      </c>
      <c r="B75" s="63" t="s">
        <v>371</v>
      </c>
      <c r="C75" s="39" t="s">
        <v>372</v>
      </c>
      <c r="D75" s="80">
        <v>35538450</v>
      </c>
      <c r="E75" s="81">
        <v>9701000</v>
      </c>
      <c r="F75" s="82">
        <f t="shared" si="34"/>
        <v>45239450</v>
      </c>
      <c r="G75" s="80">
        <v>42234901</v>
      </c>
      <c r="H75" s="81">
        <v>9701000</v>
      </c>
      <c r="I75" s="82">
        <f t="shared" si="35"/>
        <v>51935901</v>
      </c>
      <c r="J75" s="80">
        <v>9413777</v>
      </c>
      <c r="K75" s="94">
        <v>291415</v>
      </c>
      <c r="L75" s="81">
        <f t="shared" si="36"/>
        <v>9705192</v>
      </c>
      <c r="M75" s="40">
        <f t="shared" si="37"/>
        <v>0.2145293985669587</v>
      </c>
      <c r="N75" s="108">
        <v>10568207</v>
      </c>
      <c r="O75" s="109">
        <v>175133</v>
      </c>
      <c r="P75" s="110">
        <f t="shared" si="38"/>
        <v>10743340</v>
      </c>
      <c r="Q75" s="40">
        <f t="shared" si="39"/>
        <v>0.23747724607615697</v>
      </c>
      <c r="R75" s="108">
        <v>25719159</v>
      </c>
      <c r="S75" s="110">
        <v>2327684</v>
      </c>
      <c r="T75" s="110">
        <f t="shared" si="40"/>
        <v>28046843</v>
      </c>
      <c r="U75" s="40">
        <f t="shared" si="41"/>
        <v>0.5400280434145159</v>
      </c>
      <c r="V75" s="108">
        <v>0</v>
      </c>
      <c r="W75" s="110">
        <v>0</v>
      </c>
      <c r="X75" s="110">
        <f t="shared" si="42"/>
        <v>0</v>
      </c>
      <c r="Y75" s="40">
        <f t="shared" si="43"/>
        <v>0</v>
      </c>
      <c r="Z75" s="80">
        <f t="shared" si="44"/>
        <v>45701143</v>
      </c>
      <c r="AA75" s="81">
        <f t="shared" si="45"/>
        <v>2794232</v>
      </c>
      <c r="AB75" s="81">
        <f t="shared" si="46"/>
        <v>48495375</v>
      </c>
      <c r="AC75" s="40">
        <f t="shared" si="47"/>
        <v>0.9337543792683985</v>
      </c>
      <c r="AD75" s="80">
        <v>5013742</v>
      </c>
      <c r="AE75" s="81">
        <v>1077417</v>
      </c>
      <c r="AF75" s="81">
        <f t="shared" si="48"/>
        <v>6091159</v>
      </c>
      <c r="AG75" s="40">
        <f t="shared" si="49"/>
        <v>0.43263689496901087</v>
      </c>
      <c r="AH75" s="40">
        <f t="shared" si="50"/>
        <v>3.6045166445334953</v>
      </c>
      <c r="AI75" s="12">
        <v>35901248</v>
      </c>
      <c r="AJ75" s="12">
        <v>44240048</v>
      </c>
      <c r="AK75" s="12">
        <v>19139877</v>
      </c>
      <c r="AL75" s="12"/>
    </row>
    <row r="76" spans="1:38" s="13" customFormat="1" ht="12.75">
      <c r="A76" s="29" t="s">
        <v>97</v>
      </c>
      <c r="B76" s="63" t="s">
        <v>373</v>
      </c>
      <c r="C76" s="39" t="s">
        <v>374</v>
      </c>
      <c r="D76" s="80">
        <v>259226370</v>
      </c>
      <c r="E76" s="81">
        <v>106300000</v>
      </c>
      <c r="F76" s="82">
        <f t="shared" si="34"/>
        <v>365526370</v>
      </c>
      <c r="G76" s="80">
        <v>267389214</v>
      </c>
      <c r="H76" s="81">
        <v>60136000</v>
      </c>
      <c r="I76" s="82">
        <f t="shared" si="35"/>
        <v>327525214</v>
      </c>
      <c r="J76" s="80">
        <v>73407158</v>
      </c>
      <c r="K76" s="94">
        <v>8385983</v>
      </c>
      <c r="L76" s="81">
        <f t="shared" si="36"/>
        <v>81793141</v>
      </c>
      <c r="M76" s="40">
        <f t="shared" si="37"/>
        <v>0.22376809913878443</v>
      </c>
      <c r="N76" s="108">
        <v>44035500</v>
      </c>
      <c r="O76" s="109">
        <v>3574591</v>
      </c>
      <c r="P76" s="110">
        <f t="shared" si="38"/>
        <v>47610091</v>
      </c>
      <c r="Q76" s="40">
        <f t="shared" si="39"/>
        <v>0.1302507695956382</v>
      </c>
      <c r="R76" s="108">
        <v>74981155</v>
      </c>
      <c r="S76" s="110">
        <v>8449834</v>
      </c>
      <c r="T76" s="110">
        <f t="shared" si="40"/>
        <v>83430989</v>
      </c>
      <c r="U76" s="40">
        <f t="shared" si="41"/>
        <v>0.2547314998472148</v>
      </c>
      <c r="V76" s="108">
        <v>0</v>
      </c>
      <c r="W76" s="110">
        <v>0</v>
      </c>
      <c r="X76" s="110">
        <f t="shared" si="42"/>
        <v>0</v>
      </c>
      <c r="Y76" s="40">
        <f t="shared" si="43"/>
        <v>0</v>
      </c>
      <c r="Z76" s="80">
        <f t="shared" si="44"/>
        <v>192423813</v>
      </c>
      <c r="AA76" s="81">
        <f t="shared" si="45"/>
        <v>20410408</v>
      </c>
      <c r="AB76" s="81">
        <f t="shared" si="46"/>
        <v>212834221</v>
      </c>
      <c r="AC76" s="40">
        <f t="shared" si="47"/>
        <v>0.6498254543541799</v>
      </c>
      <c r="AD76" s="80">
        <v>59692432</v>
      </c>
      <c r="AE76" s="81">
        <v>18723409</v>
      </c>
      <c r="AF76" s="81">
        <f t="shared" si="48"/>
        <v>78415841</v>
      </c>
      <c r="AG76" s="40">
        <f t="shared" si="49"/>
        <v>0.6670018770347796</v>
      </c>
      <c r="AH76" s="40">
        <f t="shared" si="50"/>
        <v>0.06395580199159001</v>
      </c>
      <c r="AI76" s="12">
        <v>314741761</v>
      </c>
      <c r="AJ76" s="12">
        <v>357803173</v>
      </c>
      <c r="AK76" s="12">
        <v>238655388</v>
      </c>
      <c r="AL76" s="12"/>
    </row>
    <row r="77" spans="1:38" s="13" customFormat="1" ht="12.75">
      <c r="A77" s="29" t="s">
        <v>97</v>
      </c>
      <c r="B77" s="63" t="s">
        <v>375</v>
      </c>
      <c r="C77" s="39" t="s">
        <v>376</v>
      </c>
      <c r="D77" s="80">
        <v>81631820</v>
      </c>
      <c r="E77" s="81">
        <v>38608139</v>
      </c>
      <c r="F77" s="82">
        <f t="shared" si="34"/>
        <v>120239959</v>
      </c>
      <c r="G77" s="80">
        <v>96391407</v>
      </c>
      <c r="H77" s="81">
        <v>31663971</v>
      </c>
      <c r="I77" s="82">
        <f t="shared" si="35"/>
        <v>128055378</v>
      </c>
      <c r="J77" s="80">
        <v>14342403</v>
      </c>
      <c r="K77" s="94">
        <v>5156933</v>
      </c>
      <c r="L77" s="81">
        <f t="shared" si="36"/>
        <v>19499336</v>
      </c>
      <c r="M77" s="40">
        <f t="shared" si="37"/>
        <v>0.1621701817113893</v>
      </c>
      <c r="N77" s="108">
        <v>16842795</v>
      </c>
      <c r="O77" s="109">
        <v>7417824</v>
      </c>
      <c r="P77" s="110">
        <f t="shared" si="38"/>
        <v>24260619</v>
      </c>
      <c r="Q77" s="40">
        <f t="shared" si="39"/>
        <v>0.2017683572230759</v>
      </c>
      <c r="R77" s="108">
        <v>16810921</v>
      </c>
      <c r="S77" s="110">
        <v>9755629</v>
      </c>
      <c r="T77" s="110">
        <f t="shared" si="40"/>
        <v>26566550</v>
      </c>
      <c r="U77" s="40">
        <f t="shared" si="41"/>
        <v>0.20746141563847478</v>
      </c>
      <c r="V77" s="108">
        <v>0</v>
      </c>
      <c r="W77" s="110">
        <v>0</v>
      </c>
      <c r="X77" s="110">
        <f t="shared" si="42"/>
        <v>0</v>
      </c>
      <c r="Y77" s="40">
        <f t="shared" si="43"/>
        <v>0</v>
      </c>
      <c r="Z77" s="80">
        <f t="shared" si="44"/>
        <v>47996119</v>
      </c>
      <c r="AA77" s="81">
        <f t="shared" si="45"/>
        <v>22330386</v>
      </c>
      <c r="AB77" s="81">
        <f t="shared" si="46"/>
        <v>70326505</v>
      </c>
      <c r="AC77" s="40">
        <f t="shared" si="47"/>
        <v>0.5491882191781121</v>
      </c>
      <c r="AD77" s="80">
        <v>14395278</v>
      </c>
      <c r="AE77" s="81">
        <v>3841938</v>
      </c>
      <c r="AF77" s="81">
        <f t="shared" si="48"/>
        <v>18237216</v>
      </c>
      <c r="AG77" s="40">
        <f t="shared" si="49"/>
        <v>0.41992310212631123</v>
      </c>
      <c r="AH77" s="40">
        <f t="shared" si="50"/>
        <v>0.4567217935018153</v>
      </c>
      <c r="AI77" s="12">
        <v>112680435</v>
      </c>
      <c r="AJ77" s="12">
        <v>123613561</v>
      </c>
      <c r="AK77" s="12">
        <v>51908190</v>
      </c>
      <c r="AL77" s="12"/>
    </row>
    <row r="78" spans="1:38" s="13" customFormat="1" ht="12.75">
      <c r="A78" s="29" t="s">
        <v>97</v>
      </c>
      <c r="B78" s="63" t="s">
        <v>377</v>
      </c>
      <c r="C78" s="39" t="s">
        <v>378</v>
      </c>
      <c r="D78" s="80">
        <v>118134388</v>
      </c>
      <c r="E78" s="81">
        <v>107639000</v>
      </c>
      <c r="F78" s="82">
        <f t="shared" si="34"/>
        <v>225773388</v>
      </c>
      <c r="G78" s="80">
        <v>128885580</v>
      </c>
      <c r="H78" s="81">
        <v>88770108</v>
      </c>
      <c r="I78" s="82">
        <f t="shared" si="35"/>
        <v>217655688</v>
      </c>
      <c r="J78" s="80">
        <v>35728113</v>
      </c>
      <c r="K78" s="94">
        <v>23837938</v>
      </c>
      <c r="L78" s="81">
        <f t="shared" si="36"/>
        <v>59566051</v>
      </c>
      <c r="M78" s="40">
        <f t="shared" si="37"/>
        <v>0.2638311429334621</v>
      </c>
      <c r="N78" s="108">
        <v>31813845</v>
      </c>
      <c r="O78" s="109">
        <v>28405908</v>
      </c>
      <c r="P78" s="110">
        <f t="shared" si="38"/>
        <v>60219753</v>
      </c>
      <c r="Q78" s="40">
        <f t="shared" si="39"/>
        <v>0.26672653288969556</v>
      </c>
      <c r="R78" s="108">
        <v>33709923</v>
      </c>
      <c r="S78" s="110">
        <v>14262262</v>
      </c>
      <c r="T78" s="110">
        <f t="shared" si="40"/>
        <v>47972185</v>
      </c>
      <c r="U78" s="40">
        <f t="shared" si="41"/>
        <v>0.22040400340927457</v>
      </c>
      <c r="V78" s="108">
        <v>0</v>
      </c>
      <c r="W78" s="110">
        <v>0</v>
      </c>
      <c r="X78" s="110">
        <f t="shared" si="42"/>
        <v>0</v>
      </c>
      <c r="Y78" s="40">
        <f t="shared" si="43"/>
        <v>0</v>
      </c>
      <c r="Z78" s="80">
        <f t="shared" si="44"/>
        <v>101251881</v>
      </c>
      <c r="AA78" s="81">
        <f t="shared" si="45"/>
        <v>66506108</v>
      </c>
      <c r="AB78" s="81">
        <f t="shared" si="46"/>
        <v>167757989</v>
      </c>
      <c r="AC78" s="40">
        <f t="shared" si="47"/>
        <v>0.7707493911208974</v>
      </c>
      <c r="AD78" s="80">
        <v>25545249</v>
      </c>
      <c r="AE78" s="81">
        <v>16977492</v>
      </c>
      <c r="AF78" s="81">
        <f t="shared" si="48"/>
        <v>42522741</v>
      </c>
      <c r="AG78" s="40">
        <f t="shared" si="49"/>
        <v>0.666061320264901</v>
      </c>
      <c r="AH78" s="40">
        <f t="shared" si="50"/>
        <v>0.12815363901400434</v>
      </c>
      <c r="AI78" s="12">
        <v>171814997</v>
      </c>
      <c r="AJ78" s="12">
        <v>200739609</v>
      </c>
      <c r="AK78" s="12">
        <v>133704889</v>
      </c>
      <c r="AL78" s="12"/>
    </row>
    <row r="79" spans="1:38" s="13" customFormat="1" ht="12.75">
      <c r="A79" s="29" t="s">
        <v>116</v>
      </c>
      <c r="B79" s="63" t="s">
        <v>379</v>
      </c>
      <c r="C79" s="39" t="s">
        <v>380</v>
      </c>
      <c r="D79" s="80">
        <v>254995622</v>
      </c>
      <c r="E79" s="81">
        <v>227233640</v>
      </c>
      <c r="F79" s="82">
        <f t="shared" si="34"/>
        <v>482229262</v>
      </c>
      <c r="G79" s="80">
        <v>336931636</v>
      </c>
      <c r="H79" s="81">
        <v>210969127</v>
      </c>
      <c r="I79" s="82">
        <f t="shared" si="35"/>
        <v>547900763</v>
      </c>
      <c r="J79" s="80">
        <v>52577540</v>
      </c>
      <c r="K79" s="94">
        <v>50763856</v>
      </c>
      <c r="L79" s="81">
        <f t="shared" si="36"/>
        <v>103341396</v>
      </c>
      <c r="M79" s="40">
        <f t="shared" si="37"/>
        <v>0.21429930562778665</v>
      </c>
      <c r="N79" s="108">
        <v>60870451</v>
      </c>
      <c r="O79" s="109">
        <v>66989819</v>
      </c>
      <c r="P79" s="110">
        <f t="shared" si="38"/>
        <v>127860270</v>
      </c>
      <c r="Q79" s="40">
        <f t="shared" si="39"/>
        <v>0.2651441546075236</v>
      </c>
      <c r="R79" s="108">
        <v>50693520</v>
      </c>
      <c r="S79" s="110">
        <v>50454898</v>
      </c>
      <c r="T79" s="110">
        <f t="shared" si="40"/>
        <v>101148418</v>
      </c>
      <c r="U79" s="40">
        <f t="shared" si="41"/>
        <v>0.18461083617801058</v>
      </c>
      <c r="V79" s="108">
        <v>0</v>
      </c>
      <c r="W79" s="110">
        <v>0</v>
      </c>
      <c r="X79" s="110">
        <f t="shared" si="42"/>
        <v>0</v>
      </c>
      <c r="Y79" s="40">
        <f t="shared" si="43"/>
        <v>0</v>
      </c>
      <c r="Z79" s="80">
        <f t="shared" si="44"/>
        <v>164141511</v>
      </c>
      <c r="AA79" s="81">
        <f t="shared" si="45"/>
        <v>168208573</v>
      </c>
      <c r="AB79" s="81">
        <f t="shared" si="46"/>
        <v>332350084</v>
      </c>
      <c r="AC79" s="40">
        <f t="shared" si="47"/>
        <v>0.6065881021596606</v>
      </c>
      <c r="AD79" s="80">
        <v>59446297</v>
      </c>
      <c r="AE79" s="81">
        <v>24762583</v>
      </c>
      <c r="AF79" s="81">
        <f t="shared" si="48"/>
        <v>84208880</v>
      </c>
      <c r="AG79" s="40">
        <f t="shared" si="49"/>
        <v>0.5428602466633864</v>
      </c>
      <c r="AH79" s="40">
        <f t="shared" si="50"/>
        <v>0.20116094644650295</v>
      </c>
      <c r="AI79" s="12">
        <v>439497966</v>
      </c>
      <c r="AJ79" s="12">
        <v>493025989</v>
      </c>
      <c r="AK79" s="12">
        <v>267644210</v>
      </c>
      <c r="AL79" s="12"/>
    </row>
    <row r="80" spans="1:38" s="59" customFormat="1" ht="12.75">
      <c r="A80" s="64"/>
      <c r="B80" s="65" t="s">
        <v>381</v>
      </c>
      <c r="C80" s="32"/>
      <c r="D80" s="84">
        <f>SUM(D74:D79)</f>
        <v>819544683</v>
      </c>
      <c r="E80" s="85">
        <f>SUM(E74:E79)</f>
        <v>548011279</v>
      </c>
      <c r="F80" s="86">
        <f t="shared" si="34"/>
        <v>1367555962</v>
      </c>
      <c r="G80" s="84">
        <f>SUM(G74:G79)</f>
        <v>945798067</v>
      </c>
      <c r="H80" s="85">
        <f>SUM(H74:H79)</f>
        <v>493502683</v>
      </c>
      <c r="I80" s="93">
        <f t="shared" si="35"/>
        <v>1439300750</v>
      </c>
      <c r="J80" s="84">
        <f>SUM(J74:J79)</f>
        <v>197937599</v>
      </c>
      <c r="K80" s="95">
        <f>SUM(K74:K79)</f>
        <v>98061554</v>
      </c>
      <c r="L80" s="85">
        <f t="shared" si="36"/>
        <v>295999153</v>
      </c>
      <c r="M80" s="44">
        <f t="shared" si="37"/>
        <v>0.21644390520378573</v>
      </c>
      <c r="N80" s="114">
        <f>SUM(N74:N79)</f>
        <v>179893158</v>
      </c>
      <c r="O80" s="115">
        <f>SUM(O74:O79)</f>
        <v>115970308</v>
      </c>
      <c r="P80" s="116">
        <f t="shared" si="38"/>
        <v>295863466</v>
      </c>
      <c r="Q80" s="44">
        <f t="shared" si="39"/>
        <v>0.21634468659498995</v>
      </c>
      <c r="R80" s="114">
        <f>SUM(R74:R79)</f>
        <v>224237556</v>
      </c>
      <c r="S80" s="116">
        <f>SUM(S74:S79)</f>
        <v>101680373</v>
      </c>
      <c r="T80" s="116">
        <f t="shared" si="40"/>
        <v>325917929</v>
      </c>
      <c r="U80" s="44">
        <f t="shared" si="41"/>
        <v>0.22644185310123682</v>
      </c>
      <c r="V80" s="114">
        <f>SUM(V74:V79)</f>
        <v>0</v>
      </c>
      <c r="W80" s="116">
        <f>SUM(W74:W79)</f>
        <v>0</v>
      </c>
      <c r="X80" s="116">
        <f t="shared" si="42"/>
        <v>0</v>
      </c>
      <c r="Y80" s="44">
        <f t="shared" si="43"/>
        <v>0</v>
      </c>
      <c r="Z80" s="84">
        <f t="shared" si="44"/>
        <v>602068313</v>
      </c>
      <c r="AA80" s="85">
        <f t="shared" si="45"/>
        <v>315712235</v>
      </c>
      <c r="AB80" s="85">
        <f t="shared" si="46"/>
        <v>917780548</v>
      </c>
      <c r="AC80" s="44">
        <f t="shared" si="47"/>
        <v>0.6376572429355019</v>
      </c>
      <c r="AD80" s="84">
        <f>SUM(AD74:AD79)</f>
        <v>180429237</v>
      </c>
      <c r="AE80" s="85">
        <f>SUM(AE74:AE79)</f>
        <v>71857922</v>
      </c>
      <c r="AF80" s="85">
        <f t="shared" si="48"/>
        <v>252287159</v>
      </c>
      <c r="AG80" s="44">
        <f t="shared" si="49"/>
        <v>0.5811971091860758</v>
      </c>
      <c r="AH80" s="44">
        <f t="shared" si="50"/>
        <v>0.2918530229277345</v>
      </c>
      <c r="AI80" s="66">
        <f>SUM(AI74:AI79)</f>
        <v>1192148407</v>
      </c>
      <c r="AJ80" s="66">
        <f>SUM(AJ74:AJ79)</f>
        <v>1335221464</v>
      </c>
      <c r="AK80" s="66">
        <f>SUM(AK74:AK79)</f>
        <v>776026855</v>
      </c>
      <c r="AL80" s="66"/>
    </row>
    <row r="81" spans="1:38" s="59" customFormat="1" ht="12.75">
      <c r="A81" s="64"/>
      <c r="B81" s="65" t="s">
        <v>382</v>
      </c>
      <c r="C81" s="32"/>
      <c r="D81" s="84">
        <f>SUM(D9,D11:D17,D19:D26,D28:D33,D35:D39,D41:D44,D46:D51,D53:D58,D60:D66,D68:D72,D74:D79)</f>
        <v>42934712698</v>
      </c>
      <c r="E81" s="85">
        <f>SUM(E9,E11:E17,E19:E26,E28:E33,E35:E39,E41:E44,E46:E51,E53:E58,E60:E66,E68:E72,E74:E79)</f>
        <v>11886116657</v>
      </c>
      <c r="F81" s="86">
        <f t="shared" si="34"/>
        <v>54820829355</v>
      </c>
      <c r="G81" s="84">
        <f>SUM(G9,G11:G17,G19:G26,G28:G33,G35:G39,G41:G44,G46:G51,G53:G58,G60:G66,G68:G72,G74:G79)</f>
        <v>44026942372</v>
      </c>
      <c r="H81" s="85">
        <f>SUM(H9,H11:H17,H19:H26,H28:H33,H35:H39,H41:H44,H46:H51,H53:H58,H60:H66,H68:H72,H74:H79)</f>
        <v>12502982941</v>
      </c>
      <c r="I81" s="93">
        <f t="shared" si="35"/>
        <v>56529925313</v>
      </c>
      <c r="J81" s="84">
        <f>SUM(J9,J11:J17,J19:J26,J28:J33,J35:J39,J41:J44,J46:J51,J53:J58,J60:J66,J68:J72,J74:J79)</f>
        <v>10090525260</v>
      </c>
      <c r="K81" s="95">
        <f>SUM(K9,K11:K17,K19:K26,K28:K33,K35:K39,K41:K44,K46:K51,K53:K58,K60:K66,K68:K72,K74:K79)</f>
        <v>1701002121</v>
      </c>
      <c r="L81" s="85">
        <f t="shared" si="36"/>
        <v>11791527381</v>
      </c>
      <c r="M81" s="44">
        <f t="shared" si="37"/>
        <v>0.21509210130044373</v>
      </c>
      <c r="N81" s="114">
        <f>SUM(N9,N11:N17,N19:N26,N28:N33,N35:N39,N41:N44,N46:N51,N53:N58,N60:N66,N68:N72,N74:N79)</f>
        <v>10196538718</v>
      </c>
      <c r="O81" s="115">
        <f>SUM(O9,O11:O17,O19:O26,O28:O33,O35:O39,O41:O44,O46:O51,O53:O58,O60:O66,O68:O72,O74:O79)</f>
        <v>2533192154</v>
      </c>
      <c r="P81" s="116">
        <f t="shared" si="38"/>
        <v>12729730872</v>
      </c>
      <c r="Q81" s="44">
        <f t="shared" si="39"/>
        <v>0.23220609796993102</v>
      </c>
      <c r="R81" s="114">
        <f>SUM(R9,R11:R17,R19:R26,R28:R33,R35:R39,R41:R44,R46:R51,R53:R58,R60:R66,R68:R72,R74:R79)</f>
        <v>9553068721</v>
      </c>
      <c r="S81" s="116">
        <f>SUM(S9,S11:S17,S19:S26,S28:S33,S35:S39,S41:S44,S46:S51,S53:S58,S60:S66,S68:S72,S74:S79)</f>
        <v>2164224557</v>
      </c>
      <c r="T81" s="116">
        <f t="shared" si="40"/>
        <v>11717293278</v>
      </c>
      <c r="U81" s="44">
        <f t="shared" si="41"/>
        <v>0.20727593771126765</v>
      </c>
      <c r="V81" s="114">
        <f>SUM(V9,V11:V17,V19:V26,V28:V33,V35:V39,V41:V44,V46:V51,V53:V58,V60:V66,V68:V72,V74:V79)</f>
        <v>0</v>
      </c>
      <c r="W81" s="116">
        <f>SUM(W9,W11:W17,W19:W26,W28:W33,W35:W39,W41:W44,W46:W51,W53:W58,W60:W66,W68:W72,W74:W79)</f>
        <v>0</v>
      </c>
      <c r="X81" s="116">
        <f t="shared" si="42"/>
        <v>0</v>
      </c>
      <c r="Y81" s="44">
        <f t="shared" si="43"/>
        <v>0</v>
      </c>
      <c r="Z81" s="84">
        <f t="shared" si="44"/>
        <v>29840132699</v>
      </c>
      <c r="AA81" s="85">
        <f t="shared" si="45"/>
        <v>6398418832</v>
      </c>
      <c r="AB81" s="85">
        <f t="shared" si="46"/>
        <v>36238551531</v>
      </c>
      <c r="AC81" s="44">
        <f t="shared" si="47"/>
        <v>0.6410507590510887</v>
      </c>
      <c r="AD81" s="84">
        <f>SUM(AD9,AD11:AD17,AD19:AD26,AD28:AD33,AD35:AD39,AD41:AD44,AD46:AD51,AD53:AD58,AD60:AD66,AD68:AD72,AD74:AD79)</f>
        <v>8640419110</v>
      </c>
      <c r="AE81" s="85">
        <f>SUM(AE9,AE11:AE17,AE19:AE26,AE28:AE33,AE35:AE39,AE41:AE44,AE46:AE51,AE53:AE58,AE60:AE66,AE68:AE72,AE74:AE79)</f>
        <v>1570238921</v>
      </c>
      <c r="AF81" s="85">
        <f t="shared" si="48"/>
        <v>10210658031</v>
      </c>
      <c r="AG81" s="44">
        <f t="shared" si="49"/>
        <v>0.6278636846108803</v>
      </c>
      <c r="AH81" s="44">
        <f t="shared" si="50"/>
        <v>0.1475551568200395</v>
      </c>
      <c r="AI81" s="66">
        <f>SUM(AI9,AI11:AI17,AI19:AI26,AI28:AI33,AI35:AI39,AI41:AI44,AI46:AI51,AI53:AI58,AI60:AI66,AI68:AI72,AI74:AI79)</f>
        <v>51085921792</v>
      </c>
      <c r="AJ81" s="66">
        <f>SUM(AJ9,AJ11:AJ17,AJ19:AJ26,AJ28:AJ33,AJ35:AJ39,AJ41:AJ44,AJ46:AJ51,AJ53:AJ58,AJ60:AJ66,AJ68:AJ72,AJ74:AJ79)</f>
        <v>51468212601</v>
      </c>
      <c r="AK81" s="66">
        <f>SUM(AK9,AK11:AK17,AK19:AK26,AK28:AK33,AK35:AK39,AK41:AK44,AK46:AK51,AK53:AK58,AK60:AK66,AK68:AK72,AK74:AK79)</f>
        <v>32315021604</v>
      </c>
      <c r="AL81" s="66"/>
    </row>
    <row r="82" spans="1:38" s="13" customFormat="1" ht="12.75">
      <c r="A82" s="67"/>
      <c r="B82" s="68"/>
      <c r="C82" s="69"/>
      <c r="D82" s="70"/>
      <c r="E82" s="70"/>
      <c r="F82" s="71"/>
      <c r="G82" s="72"/>
      <c r="H82" s="70"/>
      <c r="I82" s="73"/>
      <c r="J82" s="72"/>
      <c r="K82" s="74"/>
      <c r="L82" s="70"/>
      <c r="M82" s="73"/>
      <c r="N82" s="72"/>
      <c r="O82" s="74"/>
      <c r="P82" s="70"/>
      <c r="Q82" s="73"/>
      <c r="R82" s="72"/>
      <c r="S82" s="74"/>
      <c r="T82" s="70"/>
      <c r="U82" s="73"/>
      <c r="V82" s="72"/>
      <c r="W82" s="74"/>
      <c r="X82" s="70"/>
      <c r="Y82" s="73"/>
      <c r="Z82" s="72"/>
      <c r="AA82" s="74"/>
      <c r="AB82" s="70"/>
      <c r="AC82" s="73"/>
      <c r="AD82" s="72"/>
      <c r="AE82" s="70"/>
      <c r="AF82" s="70"/>
      <c r="AG82" s="73"/>
      <c r="AH82" s="73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29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383</v>
      </c>
      <c r="C9" s="39" t="s">
        <v>384</v>
      </c>
      <c r="D9" s="80">
        <v>187839035</v>
      </c>
      <c r="E9" s="81">
        <v>90333211</v>
      </c>
      <c r="F9" s="82">
        <f>$D9+$E9</f>
        <v>278172246</v>
      </c>
      <c r="G9" s="80">
        <v>210556957</v>
      </c>
      <c r="H9" s="81">
        <v>90333211</v>
      </c>
      <c r="I9" s="83">
        <f>$G9+$H9</f>
        <v>300890168</v>
      </c>
      <c r="J9" s="80">
        <v>33876507</v>
      </c>
      <c r="K9" s="81">
        <v>16732664</v>
      </c>
      <c r="L9" s="81">
        <f>$J9+$K9</f>
        <v>50609171</v>
      </c>
      <c r="M9" s="40">
        <f>IF($F9=0,0,$L9/$F9)</f>
        <v>0.1819346528193902</v>
      </c>
      <c r="N9" s="108">
        <v>35324910</v>
      </c>
      <c r="O9" s="109">
        <v>23911095</v>
      </c>
      <c r="P9" s="110">
        <f>$N9+$O9</f>
        <v>59236005</v>
      </c>
      <c r="Q9" s="40">
        <f>IF($F9=0,0,$P9/$F9)</f>
        <v>0.21294721472680636</v>
      </c>
      <c r="R9" s="108">
        <v>35763219</v>
      </c>
      <c r="S9" s="110">
        <v>10858128</v>
      </c>
      <c r="T9" s="110">
        <f>$R9+$S9</f>
        <v>46621347</v>
      </c>
      <c r="U9" s="40">
        <f>IF($I9=0,0,$T9/$I9)</f>
        <v>0.1549447338538493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104964636</v>
      </c>
      <c r="AA9" s="81">
        <f>$K9+$O9+$S9</f>
        <v>51501887</v>
      </c>
      <c r="AB9" s="81">
        <f>$Z9+$AA9</f>
        <v>156466523</v>
      </c>
      <c r="AC9" s="40">
        <f>IF($I9=0,0,$AB9/$I9)</f>
        <v>0.520012082947157</v>
      </c>
      <c r="AD9" s="80">
        <v>31819467</v>
      </c>
      <c r="AE9" s="81">
        <v>10446187</v>
      </c>
      <c r="AF9" s="81">
        <f>$AD9+$AE9</f>
        <v>42265654</v>
      </c>
      <c r="AG9" s="40">
        <f>IF($AJ9=0,0,$AK9/$AJ9)</f>
        <v>0.4501367117786075</v>
      </c>
      <c r="AH9" s="40">
        <f>IF($AF9=0,0,(($T9/$AF9)-1))</f>
        <v>0.10305514259876358</v>
      </c>
      <c r="AI9" s="12">
        <v>235887528</v>
      </c>
      <c r="AJ9" s="12">
        <v>240996060</v>
      </c>
      <c r="AK9" s="12">
        <v>108481174</v>
      </c>
      <c r="AL9" s="12"/>
    </row>
    <row r="10" spans="1:38" s="13" customFormat="1" ht="12.75">
      <c r="A10" s="29" t="s">
        <v>97</v>
      </c>
      <c r="B10" s="63" t="s">
        <v>385</v>
      </c>
      <c r="C10" s="39" t="s">
        <v>386</v>
      </c>
      <c r="D10" s="80">
        <v>150578018</v>
      </c>
      <c r="E10" s="81">
        <v>165783000</v>
      </c>
      <c r="F10" s="83">
        <f aca="true" t="shared" si="0" ref="F10:F44">$D10+$E10</f>
        <v>316361018</v>
      </c>
      <c r="G10" s="80">
        <v>160132859</v>
      </c>
      <c r="H10" s="81">
        <v>177780921</v>
      </c>
      <c r="I10" s="83">
        <f aca="true" t="shared" si="1" ref="I10:I44">$G10+$H10</f>
        <v>337913780</v>
      </c>
      <c r="J10" s="80">
        <v>30588942</v>
      </c>
      <c r="K10" s="81">
        <v>11616773</v>
      </c>
      <c r="L10" s="81">
        <f aca="true" t="shared" si="2" ref="L10:L44">$J10+$K10</f>
        <v>42205715</v>
      </c>
      <c r="M10" s="40">
        <f aca="true" t="shared" si="3" ref="M10:M44">IF($F10=0,0,$L10/$F10)</f>
        <v>0.13340997341208455</v>
      </c>
      <c r="N10" s="108">
        <v>29804424</v>
      </c>
      <c r="O10" s="109">
        <v>16573062</v>
      </c>
      <c r="P10" s="110">
        <f aca="true" t="shared" si="4" ref="P10:P44">$N10+$O10</f>
        <v>46377486</v>
      </c>
      <c r="Q10" s="40">
        <f aca="true" t="shared" si="5" ref="Q10:Q44">IF($F10=0,0,$P10/$F10)</f>
        <v>0.1465967150225822</v>
      </c>
      <c r="R10" s="108">
        <v>30291426</v>
      </c>
      <c r="S10" s="110">
        <v>11677733</v>
      </c>
      <c r="T10" s="110">
        <f aca="true" t="shared" si="6" ref="T10:T44">$R10+$S10</f>
        <v>41969159</v>
      </c>
      <c r="U10" s="40">
        <f aca="true" t="shared" si="7" ref="U10:U44">IF($I10=0,0,$T10/$I10)</f>
        <v>0.12420079169307627</v>
      </c>
      <c r="V10" s="108">
        <v>0</v>
      </c>
      <c r="W10" s="110">
        <v>0</v>
      </c>
      <c r="X10" s="110">
        <f aca="true" t="shared" si="8" ref="X10:X44">$V10+$W10</f>
        <v>0</v>
      </c>
      <c r="Y10" s="40">
        <f aca="true" t="shared" si="9" ref="Y10:Y44">IF($I10=0,0,$X10/$I10)</f>
        <v>0</v>
      </c>
      <c r="Z10" s="80">
        <f aca="true" t="shared" si="10" ref="Z10:Z44">$J10+$N10+$R10</f>
        <v>90684792</v>
      </c>
      <c r="AA10" s="81">
        <f aca="true" t="shared" si="11" ref="AA10:AA44">$K10+$O10+$S10</f>
        <v>39867568</v>
      </c>
      <c r="AB10" s="81">
        <f aca="true" t="shared" si="12" ref="AB10:AB44">$Z10+$AA10</f>
        <v>130552360</v>
      </c>
      <c r="AC10" s="40">
        <f aca="true" t="shared" si="13" ref="AC10:AC44">IF($I10=0,0,$AB10/$I10)</f>
        <v>0.3863481388654822</v>
      </c>
      <c r="AD10" s="80">
        <v>27113093</v>
      </c>
      <c r="AE10" s="81">
        <v>14242921</v>
      </c>
      <c r="AF10" s="81">
        <f aca="true" t="shared" si="14" ref="AF10:AF44">$AD10+$AE10</f>
        <v>41356014</v>
      </c>
      <c r="AG10" s="40">
        <f aca="true" t="shared" si="15" ref="AG10:AG44">IF($AJ10=0,0,$AK10/$AJ10)</f>
        <v>0.49909970572897544</v>
      </c>
      <c r="AH10" s="40">
        <f aca="true" t="shared" si="16" ref="AH10:AH44">IF($AF10=0,0,(($T10/$AF10)-1))</f>
        <v>0.014826017807228808</v>
      </c>
      <c r="AI10" s="12">
        <v>238892389</v>
      </c>
      <c r="AJ10" s="12">
        <v>245898488</v>
      </c>
      <c r="AK10" s="12">
        <v>122727863</v>
      </c>
      <c r="AL10" s="12"/>
    </row>
    <row r="11" spans="1:38" s="13" customFormat="1" ht="12.75">
      <c r="A11" s="29" t="s">
        <v>97</v>
      </c>
      <c r="B11" s="63" t="s">
        <v>387</v>
      </c>
      <c r="C11" s="39" t="s">
        <v>388</v>
      </c>
      <c r="D11" s="80">
        <v>781353718</v>
      </c>
      <c r="E11" s="81">
        <v>165629847</v>
      </c>
      <c r="F11" s="82">
        <f t="shared" si="0"/>
        <v>946983565</v>
      </c>
      <c r="G11" s="80">
        <v>799524718</v>
      </c>
      <c r="H11" s="81">
        <v>212458601</v>
      </c>
      <c r="I11" s="83">
        <f t="shared" si="1"/>
        <v>1011983319</v>
      </c>
      <c r="J11" s="80">
        <v>181593714</v>
      </c>
      <c r="K11" s="81">
        <v>18211342</v>
      </c>
      <c r="L11" s="81">
        <f t="shared" si="2"/>
        <v>199805056</v>
      </c>
      <c r="M11" s="40">
        <f t="shared" si="3"/>
        <v>0.21099104924804055</v>
      </c>
      <c r="N11" s="108">
        <v>197445912</v>
      </c>
      <c r="O11" s="109">
        <v>24730789</v>
      </c>
      <c r="P11" s="110">
        <f t="shared" si="4"/>
        <v>222176701</v>
      </c>
      <c r="Q11" s="40">
        <f t="shared" si="5"/>
        <v>0.23461516040143737</v>
      </c>
      <c r="R11" s="108">
        <v>171427645</v>
      </c>
      <c r="S11" s="110">
        <v>19957799</v>
      </c>
      <c r="T11" s="110">
        <f t="shared" si="6"/>
        <v>191385444</v>
      </c>
      <c r="U11" s="40">
        <f t="shared" si="7"/>
        <v>0.18911916867277928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550467271</v>
      </c>
      <c r="AA11" s="81">
        <f t="shared" si="11"/>
        <v>62899930</v>
      </c>
      <c r="AB11" s="81">
        <f t="shared" si="12"/>
        <v>613367201</v>
      </c>
      <c r="AC11" s="40">
        <f t="shared" si="13"/>
        <v>0.6061040626698314</v>
      </c>
      <c r="AD11" s="80">
        <v>169083118</v>
      </c>
      <c r="AE11" s="81">
        <v>11761226</v>
      </c>
      <c r="AF11" s="81">
        <f t="shared" si="14"/>
        <v>180844344</v>
      </c>
      <c r="AG11" s="40">
        <f t="shared" si="15"/>
        <v>0.6284339154037254</v>
      </c>
      <c r="AH11" s="40">
        <f t="shared" si="16"/>
        <v>0.05828824815223421</v>
      </c>
      <c r="AI11" s="12">
        <v>860607958</v>
      </c>
      <c r="AJ11" s="12">
        <v>869718062</v>
      </c>
      <c r="AK11" s="12">
        <v>546560327</v>
      </c>
      <c r="AL11" s="12"/>
    </row>
    <row r="12" spans="1:38" s="13" customFormat="1" ht="12.75">
      <c r="A12" s="29" t="s">
        <v>97</v>
      </c>
      <c r="B12" s="63" t="s">
        <v>389</v>
      </c>
      <c r="C12" s="39" t="s">
        <v>390</v>
      </c>
      <c r="D12" s="80">
        <v>470259849</v>
      </c>
      <c r="E12" s="81">
        <v>60620000</v>
      </c>
      <c r="F12" s="82">
        <f t="shared" si="0"/>
        <v>530879849</v>
      </c>
      <c r="G12" s="80">
        <v>470430134</v>
      </c>
      <c r="H12" s="81">
        <v>48530153</v>
      </c>
      <c r="I12" s="83">
        <f t="shared" si="1"/>
        <v>518960287</v>
      </c>
      <c r="J12" s="80">
        <v>70550634</v>
      </c>
      <c r="K12" s="81">
        <v>11531925</v>
      </c>
      <c r="L12" s="81">
        <f t="shared" si="2"/>
        <v>82082559</v>
      </c>
      <c r="M12" s="40">
        <f t="shared" si="3"/>
        <v>0.15461607584958456</v>
      </c>
      <c r="N12" s="108">
        <v>96616482</v>
      </c>
      <c r="O12" s="109">
        <v>11172666</v>
      </c>
      <c r="P12" s="110">
        <f t="shared" si="4"/>
        <v>107789148</v>
      </c>
      <c r="Q12" s="40">
        <f t="shared" si="5"/>
        <v>0.20303868794989804</v>
      </c>
      <c r="R12" s="108">
        <v>78565460</v>
      </c>
      <c r="S12" s="110">
        <v>5948421</v>
      </c>
      <c r="T12" s="110">
        <f t="shared" si="6"/>
        <v>84513881</v>
      </c>
      <c r="U12" s="40">
        <f t="shared" si="7"/>
        <v>0.1628523089667553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245732576</v>
      </c>
      <c r="AA12" s="81">
        <f t="shared" si="11"/>
        <v>28653012</v>
      </c>
      <c r="AB12" s="81">
        <f t="shared" si="12"/>
        <v>274385588</v>
      </c>
      <c r="AC12" s="40">
        <f t="shared" si="13"/>
        <v>0.5287217439819244</v>
      </c>
      <c r="AD12" s="80">
        <v>125926049</v>
      </c>
      <c r="AE12" s="81">
        <v>11546070</v>
      </c>
      <c r="AF12" s="81">
        <f t="shared" si="14"/>
        <v>137472119</v>
      </c>
      <c r="AG12" s="40">
        <f t="shared" si="15"/>
        <v>0.5287762059526032</v>
      </c>
      <c r="AH12" s="40">
        <f t="shared" si="16"/>
        <v>-0.3852289350395479</v>
      </c>
      <c r="AI12" s="12">
        <v>401518536</v>
      </c>
      <c r="AJ12" s="12">
        <v>500951881</v>
      </c>
      <c r="AK12" s="12">
        <v>264891435</v>
      </c>
      <c r="AL12" s="12"/>
    </row>
    <row r="13" spans="1:38" s="13" customFormat="1" ht="12.75">
      <c r="A13" s="29" t="s">
        <v>97</v>
      </c>
      <c r="B13" s="63" t="s">
        <v>391</v>
      </c>
      <c r="C13" s="39" t="s">
        <v>392</v>
      </c>
      <c r="D13" s="80">
        <v>90497622</v>
      </c>
      <c r="E13" s="81">
        <v>39742490</v>
      </c>
      <c r="F13" s="82">
        <f t="shared" si="0"/>
        <v>130240112</v>
      </c>
      <c r="G13" s="80">
        <v>112545382</v>
      </c>
      <c r="H13" s="81">
        <v>43433410</v>
      </c>
      <c r="I13" s="83">
        <f t="shared" si="1"/>
        <v>155978792</v>
      </c>
      <c r="J13" s="80">
        <v>17156460</v>
      </c>
      <c r="K13" s="81">
        <v>6210710</v>
      </c>
      <c r="L13" s="81">
        <f t="shared" si="2"/>
        <v>23367170</v>
      </c>
      <c r="M13" s="40">
        <f t="shared" si="3"/>
        <v>0.17941607728347161</v>
      </c>
      <c r="N13" s="108">
        <v>16888994</v>
      </c>
      <c r="O13" s="109">
        <v>13538546</v>
      </c>
      <c r="P13" s="110">
        <f t="shared" si="4"/>
        <v>30427540</v>
      </c>
      <c r="Q13" s="40">
        <f t="shared" si="5"/>
        <v>0.23362648828188967</v>
      </c>
      <c r="R13" s="108">
        <v>15927431</v>
      </c>
      <c r="S13" s="110">
        <v>7067046</v>
      </c>
      <c r="T13" s="110">
        <f t="shared" si="6"/>
        <v>22994477</v>
      </c>
      <c r="U13" s="40">
        <f t="shared" si="7"/>
        <v>0.1474205352225064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49972885</v>
      </c>
      <c r="AA13" s="81">
        <f t="shared" si="11"/>
        <v>26816302</v>
      </c>
      <c r="AB13" s="81">
        <f t="shared" si="12"/>
        <v>76789187</v>
      </c>
      <c r="AC13" s="40">
        <f t="shared" si="13"/>
        <v>0.49230530648038356</v>
      </c>
      <c r="AD13" s="80">
        <v>14293672</v>
      </c>
      <c r="AE13" s="81">
        <v>10673279</v>
      </c>
      <c r="AF13" s="81">
        <f t="shared" si="14"/>
        <v>24966951</v>
      </c>
      <c r="AG13" s="40">
        <f t="shared" si="15"/>
        <v>0.527766710066177</v>
      </c>
      <c r="AH13" s="40">
        <f t="shared" si="16"/>
        <v>-0.07900339933378331</v>
      </c>
      <c r="AI13" s="12">
        <v>135271148</v>
      </c>
      <c r="AJ13" s="12">
        <v>137617528</v>
      </c>
      <c r="AK13" s="12">
        <v>72629950</v>
      </c>
      <c r="AL13" s="12"/>
    </row>
    <row r="14" spans="1:38" s="13" customFormat="1" ht="12.75">
      <c r="A14" s="29" t="s">
        <v>116</v>
      </c>
      <c r="B14" s="63" t="s">
        <v>393</v>
      </c>
      <c r="C14" s="39" t="s">
        <v>394</v>
      </c>
      <c r="D14" s="80">
        <v>773521025</v>
      </c>
      <c r="E14" s="81">
        <v>543693400</v>
      </c>
      <c r="F14" s="82">
        <f t="shared" si="0"/>
        <v>1317214425</v>
      </c>
      <c r="G14" s="80">
        <v>807865494</v>
      </c>
      <c r="H14" s="81">
        <v>539386872</v>
      </c>
      <c r="I14" s="83">
        <f t="shared" si="1"/>
        <v>1347252366</v>
      </c>
      <c r="J14" s="80">
        <v>86002782</v>
      </c>
      <c r="K14" s="81">
        <v>36064609</v>
      </c>
      <c r="L14" s="81">
        <f t="shared" si="2"/>
        <v>122067391</v>
      </c>
      <c r="M14" s="40">
        <f t="shared" si="3"/>
        <v>0.09267085804955408</v>
      </c>
      <c r="N14" s="108">
        <v>120147689</v>
      </c>
      <c r="O14" s="109">
        <v>78416149</v>
      </c>
      <c r="P14" s="110">
        <f t="shared" si="4"/>
        <v>198563838</v>
      </c>
      <c r="Q14" s="40">
        <f t="shared" si="5"/>
        <v>0.1507452653352168</v>
      </c>
      <c r="R14" s="108">
        <v>141048846</v>
      </c>
      <c r="S14" s="110">
        <v>67425563</v>
      </c>
      <c r="T14" s="110">
        <f t="shared" si="6"/>
        <v>208474409</v>
      </c>
      <c r="U14" s="40">
        <f t="shared" si="7"/>
        <v>0.15474042893608844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347199317</v>
      </c>
      <c r="AA14" s="81">
        <f t="shared" si="11"/>
        <v>181906321</v>
      </c>
      <c r="AB14" s="81">
        <f t="shared" si="12"/>
        <v>529105638</v>
      </c>
      <c r="AC14" s="40">
        <f t="shared" si="13"/>
        <v>0.39272941829816016</v>
      </c>
      <c r="AD14" s="80">
        <v>155022473</v>
      </c>
      <c r="AE14" s="81">
        <v>93718937</v>
      </c>
      <c r="AF14" s="81">
        <f t="shared" si="14"/>
        <v>248741410</v>
      </c>
      <c r="AG14" s="40">
        <f t="shared" si="15"/>
        <v>0.45963449815495094</v>
      </c>
      <c r="AH14" s="40">
        <f t="shared" si="16"/>
        <v>-0.16188298120526057</v>
      </c>
      <c r="AI14" s="12">
        <v>1096459219</v>
      </c>
      <c r="AJ14" s="12">
        <v>1296386397</v>
      </c>
      <c r="AK14" s="12">
        <v>595863911</v>
      </c>
      <c r="AL14" s="12"/>
    </row>
    <row r="15" spans="1:38" s="59" customFormat="1" ht="12.75">
      <c r="A15" s="64"/>
      <c r="B15" s="65" t="s">
        <v>395</v>
      </c>
      <c r="C15" s="32"/>
      <c r="D15" s="84">
        <f>SUM(D9:D14)</f>
        <v>2454049267</v>
      </c>
      <c r="E15" s="85">
        <f>SUM(E9:E14)</f>
        <v>1065801948</v>
      </c>
      <c r="F15" s="93">
        <f t="shared" si="0"/>
        <v>3519851215</v>
      </c>
      <c r="G15" s="84">
        <f>SUM(G9:G14)</f>
        <v>2561055544</v>
      </c>
      <c r="H15" s="85">
        <f>SUM(H9:H14)</f>
        <v>1111923168</v>
      </c>
      <c r="I15" s="86">
        <f t="shared" si="1"/>
        <v>3672978712</v>
      </c>
      <c r="J15" s="84">
        <f>SUM(J9:J14)</f>
        <v>419769039</v>
      </c>
      <c r="K15" s="85">
        <f>SUM(K9:K14)</f>
        <v>100368023</v>
      </c>
      <c r="L15" s="85">
        <f t="shared" si="2"/>
        <v>520137062</v>
      </c>
      <c r="M15" s="44">
        <f t="shared" si="3"/>
        <v>0.14777245691051177</v>
      </c>
      <c r="N15" s="114">
        <f>SUM(N9:N14)</f>
        <v>496228411</v>
      </c>
      <c r="O15" s="115">
        <f>SUM(O9:O14)</f>
        <v>168342307</v>
      </c>
      <c r="P15" s="116">
        <f t="shared" si="4"/>
        <v>664570718</v>
      </c>
      <c r="Q15" s="44">
        <f t="shared" si="5"/>
        <v>0.18880647999208114</v>
      </c>
      <c r="R15" s="114">
        <f>SUM(R9:R14)</f>
        <v>473024027</v>
      </c>
      <c r="S15" s="116">
        <f>SUM(S9:S14)</f>
        <v>122934690</v>
      </c>
      <c r="T15" s="116">
        <f t="shared" si="6"/>
        <v>595958717</v>
      </c>
      <c r="U15" s="44">
        <f t="shared" si="7"/>
        <v>0.1622548791401762</v>
      </c>
      <c r="V15" s="114">
        <f>SUM(V9:V14)</f>
        <v>0</v>
      </c>
      <c r="W15" s="116">
        <f>SUM(W9:W14)</f>
        <v>0</v>
      </c>
      <c r="X15" s="116">
        <f t="shared" si="8"/>
        <v>0</v>
      </c>
      <c r="Y15" s="44">
        <f t="shared" si="9"/>
        <v>0</v>
      </c>
      <c r="Z15" s="84">
        <f t="shared" si="10"/>
        <v>1389021477</v>
      </c>
      <c r="AA15" s="85">
        <f t="shared" si="11"/>
        <v>391645020</v>
      </c>
      <c r="AB15" s="85">
        <f t="shared" si="12"/>
        <v>1780666497</v>
      </c>
      <c r="AC15" s="44">
        <f t="shared" si="13"/>
        <v>0.48480174719836494</v>
      </c>
      <c r="AD15" s="84">
        <f>SUM(AD9:AD14)</f>
        <v>523257872</v>
      </c>
      <c r="AE15" s="85">
        <f>SUM(AE9:AE14)</f>
        <v>152388620</v>
      </c>
      <c r="AF15" s="85">
        <f t="shared" si="14"/>
        <v>675646492</v>
      </c>
      <c r="AG15" s="44">
        <f t="shared" si="15"/>
        <v>0.519859970609221</v>
      </c>
      <c r="AH15" s="44">
        <f t="shared" si="16"/>
        <v>-0.11794300117523593</v>
      </c>
      <c r="AI15" s="66">
        <f>SUM(AI9:AI14)</f>
        <v>2968636778</v>
      </c>
      <c r="AJ15" s="66">
        <f>SUM(AJ9:AJ14)</f>
        <v>3291568416</v>
      </c>
      <c r="AK15" s="66">
        <f>SUM(AK9:AK14)</f>
        <v>1711154660</v>
      </c>
      <c r="AL15" s="66"/>
    </row>
    <row r="16" spans="1:38" s="13" customFormat="1" ht="12.75">
      <c r="A16" s="29" t="s">
        <v>97</v>
      </c>
      <c r="B16" s="63" t="s">
        <v>396</v>
      </c>
      <c r="C16" s="39" t="s">
        <v>397</v>
      </c>
      <c r="D16" s="80">
        <v>186225652</v>
      </c>
      <c r="E16" s="81">
        <v>49684000</v>
      </c>
      <c r="F16" s="82">
        <f t="shared" si="0"/>
        <v>235909652</v>
      </c>
      <c r="G16" s="80">
        <v>186225652</v>
      </c>
      <c r="H16" s="81">
        <v>49684000</v>
      </c>
      <c r="I16" s="83">
        <f t="shared" si="1"/>
        <v>235909652</v>
      </c>
      <c r="J16" s="80">
        <v>50528245</v>
      </c>
      <c r="K16" s="81">
        <v>2868536</v>
      </c>
      <c r="L16" s="81">
        <f t="shared" si="2"/>
        <v>53396781</v>
      </c>
      <c r="M16" s="40">
        <f t="shared" si="3"/>
        <v>0.22634419807460868</v>
      </c>
      <c r="N16" s="108">
        <v>60481181</v>
      </c>
      <c r="O16" s="109">
        <v>4928282</v>
      </c>
      <c r="P16" s="110">
        <f t="shared" si="4"/>
        <v>65409463</v>
      </c>
      <c r="Q16" s="40">
        <f t="shared" si="5"/>
        <v>0.2772648869830896</v>
      </c>
      <c r="R16" s="108">
        <v>38301335</v>
      </c>
      <c r="S16" s="110">
        <v>5649074</v>
      </c>
      <c r="T16" s="110">
        <f t="shared" si="6"/>
        <v>43950409</v>
      </c>
      <c r="U16" s="40">
        <f t="shared" si="7"/>
        <v>0.18630186864927425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149310761</v>
      </c>
      <c r="AA16" s="81">
        <f t="shared" si="11"/>
        <v>13445892</v>
      </c>
      <c r="AB16" s="81">
        <f t="shared" si="12"/>
        <v>162756653</v>
      </c>
      <c r="AC16" s="40">
        <f t="shared" si="13"/>
        <v>0.6899109537069725</v>
      </c>
      <c r="AD16" s="80">
        <v>45552474</v>
      </c>
      <c r="AE16" s="81">
        <v>2089390</v>
      </c>
      <c r="AF16" s="81">
        <f t="shared" si="14"/>
        <v>47641864</v>
      </c>
      <c r="AG16" s="40">
        <f t="shared" si="15"/>
        <v>0.5512618063523218</v>
      </c>
      <c r="AH16" s="40">
        <f t="shared" si="16"/>
        <v>-0.07748342927976115</v>
      </c>
      <c r="AI16" s="12">
        <v>196275165</v>
      </c>
      <c r="AJ16" s="12">
        <v>196275165</v>
      </c>
      <c r="AK16" s="12">
        <v>108199002</v>
      </c>
      <c r="AL16" s="12"/>
    </row>
    <row r="17" spans="1:38" s="13" customFormat="1" ht="12.75">
      <c r="A17" s="29" t="s">
        <v>97</v>
      </c>
      <c r="B17" s="63" t="s">
        <v>398</v>
      </c>
      <c r="C17" s="39" t="s">
        <v>399</v>
      </c>
      <c r="D17" s="80">
        <v>64115107</v>
      </c>
      <c r="E17" s="81">
        <v>28423000</v>
      </c>
      <c r="F17" s="82">
        <f t="shared" si="0"/>
        <v>92538107</v>
      </c>
      <c r="G17" s="80">
        <v>61360822</v>
      </c>
      <c r="H17" s="81">
        <v>47028215</v>
      </c>
      <c r="I17" s="83">
        <f t="shared" si="1"/>
        <v>108389037</v>
      </c>
      <c r="J17" s="80">
        <v>11853492</v>
      </c>
      <c r="K17" s="81">
        <v>2176127</v>
      </c>
      <c r="L17" s="81">
        <f t="shared" si="2"/>
        <v>14029619</v>
      </c>
      <c r="M17" s="40">
        <f t="shared" si="3"/>
        <v>0.15160909872513384</v>
      </c>
      <c r="N17" s="108">
        <v>31150498</v>
      </c>
      <c r="O17" s="109">
        <v>12146046</v>
      </c>
      <c r="P17" s="110">
        <f t="shared" si="4"/>
        <v>43296544</v>
      </c>
      <c r="Q17" s="40">
        <f t="shared" si="5"/>
        <v>0.4678779953862683</v>
      </c>
      <c r="R17" s="108">
        <v>13629384</v>
      </c>
      <c r="S17" s="110">
        <v>4960954</v>
      </c>
      <c r="T17" s="110">
        <f t="shared" si="6"/>
        <v>18590338</v>
      </c>
      <c r="U17" s="40">
        <f t="shared" si="7"/>
        <v>0.17151492913439206</v>
      </c>
      <c r="V17" s="108">
        <v>0</v>
      </c>
      <c r="W17" s="110">
        <v>0</v>
      </c>
      <c r="X17" s="110">
        <f t="shared" si="8"/>
        <v>0</v>
      </c>
      <c r="Y17" s="40">
        <f t="shared" si="9"/>
        <v>0</v>
      </c>
      <c r="Z17" s="80">
        <f t="shared" si="10"/>
        <v>56633374</v>
      </c>
      <c r="AA17" s="81">
        <f t="shared" si="11"/>
        <v>19283127</v>
      </c>
      <c r="AB17" s="81">
        <f t="shared" si="12"/>
        <v>75916501</v>
      </c>
      <c r="AC17" s="40">
        <f t="shared" si="13"/>
        <v>0.7004075605912062</v>
      </c>
      <c r="AD17" s="80">
        <v>15454362</v>
      </c>
      <c r="AE17" s="81">
        <v>3557227</v>
      </c>
      <c r="AF17" s="81">
        <f t="shared" si="14"/>
        <v>19011589</v>
      </c>
      <c r="AG17" s="40">
        <f t="shared" si="15"/>
        <v>0.8266947150602082</v>
      </c>
      <c r="AH17" s="40">
        <f t="shared" si="16"/>
        <v>-0.02215759029926434</v>
      </c>
      <c r="AI17" s="12">
        <v>82185099</v>
      </c>
      <c r="AJ17" s="12">
        <v>82185099</v>
      </c>
      <c r="AK17" s="12">
        <v>67941987</v>
      </c>
      <c r="AL17" s="12"/>
    </row>
    <row r="18" spans="1:38" s="13" customFormat="1" ht="12.75">
      <c r="A18" s="29" t="s">
        <v>97</v>
      </c>
      <c r="B18" s="63" t="s">
        <v>400</v>
      </c>
      <c r="C18" s="39" t="s">
        <v>401</v>
      </c>
      <c r="D18" s="80">
        <v>450199795</v>
      </c>
      <c r="E18" s="81">
        <v>190526000</v>
      </c>
      <c r="F18" s="82">
        <f t="shared" si="0"/>
        <v>640725795</v>
      </c>
      <c r="G18" s="80">
        <v>450199795</v>
      </c>
      <c r="H18" s="81">
        <v>190526000</v>
      </c>
      <c r="I18" s="83">
        <f t="shared" si="1"/>
        <v>640725795</v>
      </c>
      <c r="J18" s="80">
        <v>21567933</v>
      </c>
      <c r="K18" s="81">
        <v>32320546</v>
      </c>
      <c r="L18" s="81">
        <f t="shared" si="2"/>
        <v>53888479</v>
      </c>
      <c r="M18" s="40">
        <f t="shared" si="3"/>
        <v>0.08410536835027846</v>
      </c>
      <c r="N18" s="108">
        <v>74835039</v>
      </c>
      <c r="O18" s="109">
        <v>33313713</v>
      </c>
      <c r="P18" s="110">
        <f t="shared" si="4"/>
        <v>108148752</v>
      </c>
      <c r="Q18" s="40">
        <f t="shared" si="5"/>
        <v>0.1687910067675674</v>
      </c>
      <c r="R18" s="108">
        <v>99924170</v>
      </c>
      <c r="S18" s="110">
        <v>18236767</v>
      </c>
      <c r="T18" s="110">
        <f t="shared" si="6"/>
        <v>118160937</v>
      </c>
      <c r="U18" s="40">
        <f t="shared" si="7"/>
        <v>0.18441732473093267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196327142</v>
      </c>
      <c r="AA18" s="81">
        <f t="shared" si="11"/>
        <v>83871026</v>
      </c>
      <c r="AB18" s="81">
        <f t="shared" si="12"/>
        <v>280198168</v>
      </c>
      <c r="AC18" s="40">
        <f t="shared" si="13"/>
        <v>0.43731369984877855</v>
      </c>
      <c r="AD18" s="80">
        <v>82811018</v>
      </c>
      <c r="AE18" s="81">
        <v>14883659</v>
      </c>
      <c r="AF18" s="81">
        <f t="shared" si="14"/>
        <v>97694677</v>
      </c>
      <c r="AG18" s="40">
        <f t="shared" si="15"/>
        <v>0.5276151041233351</v>
      </c>
      <c r="AH18" s="40">
        <f t="shared" si="16"/>
        <v>0.20949206884628935</v>
      </c>
      <c r="AI18" s="12">
        <v>732120048</v>
      </c>
      <c r="AJ18" s="12">
        <v>696890999</v>
      </c>
      <c r="AK18" s="12">
        <v>367690217</v>
      </c>
      <c r="AL18" s="12"/>
    </row>
    <row r="19" spans="1:38" s="13" customFormat="1" ht="12.75">
      <c r="A19" s="29" t="s">
        <v>97</v>
      </c>
      <c r="B19" s="63" t="s">
        <v>402</v>
      </c>
      <c r="C19" s="39" t="s">
        <v>403</v>
      </c>
      <c r="D19" s="80">
        <v>722070292</v>
      </c>
      <c r="E19" s="81">
        <v>134399038</v>
      </c>
      <c r="F19" s="82">
        <f t="shared" si="0"/>
        <v>856469330</v>
      </c>
      <c r="G19" s="80">
        <v>757498000</v>
      </c>
      <c r="H19" s="81">
        <v>134962999</v>
      </c>
      <c r="I19" s="83">
        <f t="shared" si="1"/>
        <v>892460999</v>
      </c>
      <c r="J19" s="80">
        <v>93034270</v>
      </c>
      <c r="K19" s="81">
        <v>25808597</v>
      </c>
      <c r="L19" s="81">
        <f t="shared" si="2"/>
        <v>118842867</v>
      </c>
      <c r="M19" s="40">
        <f t="shared" si="3"/>
        <v>0.13875904581428503</v>
      </c>
      <c r="N19" s="108">
        <v>156707856</v>
      </c>
      <c r="O19" s="109">
        <v>35498394</v>
      </c>
      <c r="P19" s="110">
        <f t="shared" si="4"/>
        <v>192206250</v>
      </c>
      <c r="Q19" s="40">
        <f t="shared" si="5"/>
        <v>0.22441696773893818</v>
      </c>
      <c r="R19" s="108">
        <v>64907371</v>
      </c>
      <c r="S19" s="110">
        <v>20520335</v>
      </c>
      <c r="T19" s="110">
        <f t="shared" si="6"/>
        <v>85427706</v>
      </c>
      <c r="U19" s="40">
        <f t="shared" si="7"/>
        <v>0.09572150054256881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314649497</v>
      </c>
      <c r="AA19" s="81">
        <f t="shared" si="11"/>
        <v>81827326</v>
      </c>
      <c r="AB19" s="81">
        <f t="shared" si="12"/>
        <v>396476823</v>
      </c>
      <c r="AC19" s="40">
        <f t="shared" si="13"/>
        <v>0.44425114760673146</v>
      </c>
      <c r="AD19" s="80">
        <v>128751723</v>
      </c>
      <c r="AE19" s="81">
        <v>9084371</v>
      </c>
      <c r="AF19" s="81">
        <f t="shared" si="14"/>
        <v>137836094</v>
      </c>
      <c r="AG19" s="40">
        <f t="shared" si="15"/>
        <v>0.6397724502121576</v>
      </c>
      <c r="AH19" s="40">
        <f t="shared" si="16"/>
        <v>-0.38022252719958827</v>
      </c>
      <c r="AI19" s="12">
        <v>780478337</v>
      </c>
      <c r="AJ19" s="12">
        <v>780478337</v>
      </c>
      <c r="AK19" s="12">
        <v>499328538</v>
      </c>
      <c r="AL19" s="12"/>
    </row>
    <row r="20" spans="1:38" s="13" customFormat="1" ht="12.75">
      <c r="A20" s="29" t="s">
        <v>116</v>
      </c>
      <c r="B20" s="63" t="s">
        <v>404</v>
      </c>
      <c r="C20" s="39" t="s">
        <v>405</v>
      </c>
      <c r="D20" s="80">
        <v>746437000</v>
      </c>
      <c r="E20" s="81">
        <v>582869548</v>
      </c>
      <c r="F20" s="82">
        <f t="shared" si="0"/>
        <v>1329306548</v>
      </c>
      <c r="G20" s="80">
        <v>729683530</v>
      </c>
      <c r="H20" s="81">
        <v>637105550</v>
      </c>
      <c r="I20" s="83">
        <f t="shared" si="1"/>
        <v>1366789080</v>
      </c>
      <c r="J20" s="80">
        <v>128221274</v>
      </c>
      <c r="K20" s="81">
        <v>75667979</v>
      </c>
      <c r="L20" s="81">
        <f t="shared" si="2"/>
        <v>203889253</v>
      </c>
      <c r="M20" s="40">
        <f t="shared" si="3"/>
        <v>0.15338016148852973</v>
      </c>
      <c r="N20" s="108">
        <v>168246178</v>
      </c>
      <c r="O20" s="109">
        <v>122692402</v>
      </c>
      <c r="P20" s="110">
        <f t="shared" si="4"/>
        <v>290938580</v>
      </c>
      <c r="Q20" s="40">
        <f t="shared" si="5"/>
        <v>0.21886492655718115</v>
      </c>
      <c r="R20" s="108">
        <v>102896675</v>
      </c>
      <c r="S20" s="110">
        <v>45684994</v>
      </c>
      <c r="T20" s="110">
        <f t="shared" si="6"/>
        <v>148581669</v>
      </c>
      <c r="U20" s="40">
        <f t="shared" si="7"/>
        <v>0.10870855728522502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399364127</v>
      </c>
      <c r="AA20" s="81">
        <f t="shared" si="11"/>
        <v>244045375</v>
      </c>
      <c r="AB20" s="81">
        <f t="shared" si="12"/>
        <v>643409502</v>
      </c>
      <c r="AC20" s="40">
        <f t="shared" si="13"/>
        <v>0.47074527548903156</v>
      </c>
      <c r="AD20" s="80">
        <v>166840828</v>
      </c>
      <c r="AE20" s="81">
        <v>58569087</v>
      </c>
      <c r="AF20" s="81">
        <f t="shared" si="14"/>
        <v>225409915</v>
      </c>
      <c r="AG20" s="40">
        <f t="shared" si="15"/>
        <v>0.5862875801488474</v>
      </c>
      <c r="AH20" s="40">
        <f t="shared" si="16"/>
        <v>-0.34083791744475833</v>
      </c>
      <c r="AI20" s="12">
        <v>1571887226</v>
      </c>
      <c r="AJ20" s="12">
        <v>1158539118</v>
      </c>
      <c r="AK20" s="12">
        <v>679237096</v>
      </c>
      <c r="AL20" s="12"/>
    </row>
    <row r="21" spans="1:38" s="59" customFormat="1" ht="12.75">
      <c r="A21" s="64"/>
      <c r="B21" s="65" t="s">
        <v>406</v>
      </c>
      <c r="C21" s="32"/>
      <c r="D21" s="84">
        <f>SUM(D16:D20)</f>
        <v>2169047846</v>
      </c>
      <c r="E21" s="85">
        <f>SUM(E16:E20)</f>
        <v>985901586</v>
      </c>
      <c r="F21" s="86">
        <f t="shared" si="0"/>
        <v>3154949432</v>
      </c>
      <c r="G21" s="84">
        <f>SUM(G16:G20)</f>
        <v>2184967799</v>
      </c>
      <c r="H21" s="85">
        <f>SUM(H16:H20)</f>
        <v>1059306764</v>
      </c>
      <c r="I21" s="86">
        <f t="shared" si="1"/>
        <v>3244274563</v>
      </c>
      <c r="J21" s="84">
        <f>SUM(J16:J20)</f>
        <v>305205214</v>
      </c>
      <c r="K21" s="85">
        <f>SUM(K16:K20)</f>
        <v>138841785</v>
      </c>
      <c r="L21" s="85">
        <f t="shared" si="2"/>
        <v>444046999</v>
      </c>
      <c r="M21" s="44">
        <f t="shared" si="3"/>
        <v>0.14074615412092603</v>
      </c>
      <c r="N21" s="114">
        <f>SUM(N16:N20)</f>
        <v>491420752</v>
      </c>
      <c r="O21" s="115">
        <f>SUM(O16:O20)</f>
        <v>208578837</v>
      </c>
      <c r="P21" s="116">
        <f t="shared" si="4"/>
        <v>699999589</v>
      </c>
      <c r="Q21" s="44">
        <f t="shared" si="5"/>
        <v>0.22187347343828995</v>
      </c>
      <c r="R21" s="114">
        <f>SUM(R16:R20)</f>
        <v>319658935</v>
      </c>
      <c r="S21" s="116">
        <f>SUM(S16:S20)</f>
        <v>95052124</v>
      </c>
      <c r="T21" s="116">
        <f t="shared" si="6"/>
        <v>414711059</v>
      </c>
      <c r="U21" s="44">
        <f t="shared" si="7"/>
        <v>0.12782859494373813</v>
      </c>
      <c r="V21" s="114">
        <f>SUM(V16:V20)</f>
        <v>0</v>
      </c>
      <c r="W21" s="116">
        <f>SUM(W16:W20)</f>
        <v>0</v>
      </c>
      <c r="X21" s="116">
        <f t="shared" si="8"/>
        <v>0</v>
      </c>
      <c r="Y21" s="44">
        <f t="shared" si="9"/>
        <v>0</v>
      </c>
      <c r="Z21" s="84">
        <f t="shared" si="10"/>
        <v>1116284901</v>
      </c>
      <c r="AA21" s="85">
        <f t="shared" si="11"/>
        <v>442472746</v>
      </c>
      <c r="AB21" s="85">
        <f t="shared" si="12"/>
        <v>1558757647</v>
      </c>
      <c r="AC21" s="44">
        <f t="shared" si="13"/>
        <v>0.48046415823653577</v>
      </c>
      <c r="AD21" s="84">
        <f>SUM(AD16:AD20)</f>
        <v>439410405</v>
      </c>
      <c r="AE21" s="85">
        <f>SUM(AE16:AE20)</f>
        <v>88183734</v>
      </c>
      <c r="AF21" s="85">
        <f t="shared" si="14"/>
        <v>527594139</v>
      </c>
      <c r="AG21" s="44">
        <f t="shared" si="15"/>
        <v>0.5910016908162545</v>
      </c>
      <c r="AH21" s="44">
        <f t="shared" si="16"/>
        <v>-0.21395817666579497</v>
      </c>
      <c r="AI21" s="66">
        <f>SUM(AI16:AI20)</f>
        <v>3362945875</v>
      </c>
      <c r="AJ21" s="66">
        <f>SUM(AJ16:AJ20)</f>
        <v>2914368718</v>
      </c>
      <c r="AK21" s="66">
        <f>SUM(AK16:AK20)</f>
        <v>1722396840</v>
      </c>
      <c r="AL21" s="66"/>
    </row>
    <row r="22" spans="1:38" s="13" customFormat="1" ht="12.75">
      <c r="A22" s="29" t="s">
        <v>97</v>
      </c>
      <c r="B22" s="63" t="s">
        <v>407</v>
      </c>
      <c r="C22" s="39" t="s">
        <v>408</v>
      </c>
      <c r="D22" s="80">
        <v>132968350</v>
      </c>
      <c r="E22" s="81">
        <v>46480347</v>
      </c>
      <c r="F22" s="82">
        <f t="shared" si="0"/>
        <v>179448697</v>
      </c>
      <c r="G22" s="80">
        <v>132710116</v>
      </c>
      <c r="H22" s="81">
        <v>53682685</v>
      </c>
      <c r="I22" s="83">
        <f t="shared" si="1"/>
        <v>186392801</v>
      </c>
      <c r="J22" s="80">
        <v>29173218</v>
      </c>
      <c r="K22" s="81">
        <v>1218700</v>
      </c>
      <c r="L22" s="81">
        <f t="shared" si="2"/>
        <v>30391918</v>
      </c>
      <c r="M22" s="40">
        <f t="shared" si="3"/>
        <v>0.16936271206248993</v>
      </c>
      <c r="N22" s="108">
        <v>32971922</v>
      </c>
      <c r="O22" s="109">
        <v>3248636</v>
      </c>
      <c r="P22" s="110">
        <f t="shared" si="4"/>
        <v>36220558</v>
      </c>
      <c r="Q22" s="40">
        <f t="shared" si="5"/>
        <v>0.20184352745676387</v>
      </c>
      <c r="R22" s="108">
        <v>33023751</v>
      </c>
      <c r="S22" s="110">
        <v>6997822</v>
      </c>
      <c r="T22" s="110">
        <f t="shared" si="6"/>
        <v>40021573</v>
      </c>
      <c r="U22" s="40">
        <f t="shared" si="7"/>
        <v>0.2147163022674894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95168891</v>
      </c>
      <c r="AA22" s="81">
        <f t="shared" si="11"/>
        <v>11465158</v>
      </c>
      <c r="AB22" s="81">
        <f t="shared" si="12"/>
        <v>106634049</v>
      </c>
      <c r="AC22" s="40">
        <f t="shared" si="13"/>
        <v>0.5720931732765795</v>
      </c>
      <c r="AD22" s="80">
        <v>27868600</v>
      </c>
      <c r="AE22" s="81">
        <v>10161405</v>
      </c>
      <c r="AF22" s="81">
        <f t="shared" si="14"/>
        <v>38030005</v>
      </c>
      <c r="AG22" s="40">
        <f t="shared" si="15"/>
        <v>0.6182935874731305</v>
      </c>
      <c r="AH22" s="40">
        <f t="shared" si="16"/>
        <v>0.0523683338984573</v>
      </c>
      <c r="AI22" s="12">
        <v>165490105</v>
      </c>
      <c r="AJ22" s="12">
        <v>164763910</v>
      </c>
      <c r="AK22" s="12">
        <v>101872469</v>
      </c>
      <c r="AL22" s="12"/>
    </row>
    <row r="23" spans="1:38" s="13" customFormat="1" ht="12.75">
      <c r="A23" s="29" t="s">
        <v>97</v>
      </c>
      <c r="B23" s="63" t="s">
        <v>409</v>
      </c>
      <c r="C23" s="39" t="s">
        <v>410</v>
      </c>
      <c r="D23" s="80">
        <v>98687708</v>
      </c>
      <c r="E23" s="81">
        <v>47905743</v>
      </c>
      <c r="F23" s="82">
        <f t="shared" si="0"/>
        <v>146593451</v>
      </c>
      <c r="G23" s="80">
        <v>103982092</v>
      </c>
      <c r="H23" s="81">
        <v>61141500</v>
      </c>
      <c r="I23" s="83">
        <f t="shared" si="1"/>
        <v>165123592</v>
      </c>
      <c r="J23" s="80">
        <v>15670709</v>
      </c>
      <c r="K23" s="81">
        <v>2813020</v>
      </c>
      <c r="L23" s="81">
        <f t="shared" si="2"/>
        <v>18483729</v>
      </c>
      <c r="M23" s="40">
        <f t="shared" si="3"/>
        <v>0.1260883680267545</v>
      </c>
      <c r="N23" s="108">
        <v>18234658</v>
      </c>
      <c r="O23" s="109">
        <v>14031960</v>
      </c>
      <c r="P23" s="110">
        <f t="shared" si="4"/>
        <v>32266618</v>
      </c>
      <c r="Q23" s="40">
        <f t="shared" si="5"/>
        <v>0.2201095463671157</v>
      </c>
      <c r="R23" s="108">
        <v>17263524</v>
      </c>
      <c r="S23" s="110">
        <v>9540574</v>
      </c>
      <c r="T23" s="110">
        <f t="shared" si="6"/>
        <v>26804098</v>
      </c>
      <c r="U23" s="40">
        <f t="shared" si="7"/>
        <v>0.16232748861228746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51168891</v>
      </c>
      <c r="AA23" s="81">
        <f t="shared" si="11"/>
        <v>26385554</v>
      </c>
      <c r="AB23" s="81">
        <f t="shared" si="12"/>
        <v>77554445</v>
      </c>
      <c r="AC23" s="40">
        <f t="shared" si="13"/>
        <v>0.4696751327938651</v>
      </c>
      <c r="AD23" s="80">
        <v>17349712</v>
      </c>
      <c r="AE23" s="81">
        <v>13288459</v>
      </c>
      <c r="AF23" s="81">
        <f t="shared" si="14"/>
        <v>30638171</v>
      </c>
      <c r="AG23" s="40">
        <f t="shared" si="15"/>
        <v>0.5366302016130611</v>
      </c>
      <c r="AH23" s="40">
        <f t="shared" si="16"/>
        <v>-0.12514040084181266</v>
      </c>
      <c r="AI23" s="12">
        <v>123111077</v>
      </c>
      <c r="AJ23" s="12">
        <v>125642852</v>
      </c>
      <c r="AK23" s="12">
        <v>67423749</v>
      </c>
      <c r="AL23" s="12"/>
    </row>
    <row r="24" spans="1:38" s="13" customFormat="1" ht="12.75">
      <c r="A24" s="29" t="s">
        <v>97</v>
      </c>
      <c r="B24" s="63" t="s">
        <v>411</v>
      </c>
      <c r="C24" s="39" t="s">
        <v>412</v>
      </c>
      <c r="D24" s="80">
        <v>106866853</v>
      </c>
      <c r="E24" s="81">
        <v>40474395</v>
      </c>
      <c r="F24" s="82">
        <f t="shared" si="0"/>
        <v>147341248</v>
      </c>
      <c r="G24" s="80">
        <v>110860725</v>
      </c>
      <c r="H24" s="81">
        <v>43695460</v>
      </c>
      <c r="I24" s="83">
        <f t="shared" si="1"/>
        <v>154556185</v>
      </c>
      <c r="J24" s="80">
        <v>20587105</v>
      </c>
      <c r="K24" s="81">
        <v>8458166</v>
      </c>
      <c r="L24" s="81">
        <f t="shared" si="2"/>
        <v>29045271</v>
      </c>
      <c r="M24" s="40">
        <f t="shared" si="3"/>
        <v>0.19712925873954862</v>
      </c>
      <c r="N24" s="108">
        <v>22735850</v>
      </c>
      <c r="O24" s="109">
        <v>1233643</v>
      </c>
      <c r="P24" s="110">
        <f t="shared" si="4"/>
        <v>23969493</v>
      </c>
      <c r="Q24" s="40">
        <f t="shared" si="5"/>
        <v>0.16268012742772478</v>
      </c>
      <c r="R24" s="108">
        <v>20258006</v>
      </c>
      <c r="S24" s="110">
        <v>2539940</v>
      </c>
      <c r="T24" s="110">
        <f t="shared" si="6"/>
        <v>22797946</v>
      </c>
      <c r="U24" s="40">
        <f t="shared" si="7"/>
        <v>0.14750587949618452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63580961</v>
      </c>
      <c r="AA24" s="81">
        <f t="shared" si="11"/>
        <v>12231749</v>
      </c>
      <c r="AB24" s="81">
        <f t="shared" si="12"/>
        <v>75812710</v>
      </c>
      <c r="AC24" s="40">
        <f t="shared" si="13"/>
        <v>0.4905187715392949</v>
      </c>
      <c r="AD24" s="80">
        <v>15775009</v>
      </c>
      <c r="AE24" s="81">
        <v>6997710</v>
      </c>
      <c r="AF24" s="81">
        <f t="shared" si="14"/>
        <v>22772719</v>
      </c>
      <c r="AG24" s="40">
        <f t="shared" si="15"/>
        <v>0.5113528777207039</v>
      </c>
      <c r="AH24" s="40">
        <f t="shared" si="16"/>
        <v>0.0011077728575143997</v>
      </c>
      <c r="AI24" s="12">
        <v>157166451</v>
      </c>
      <c r="AJ24" s="12">
        <v>157166451</v>
      </c>
      <c r="AK24" s="12">
        <v>80367517</v>
      </c>
      <c r="AL24" s="12"/>
    </row>
    <row r="25" spans="1:38" s="13" customFormat="1" ht="12.75">
      <c r="A25" s="29" t="s">
        <v>97</v>
      </c>
      <c r="B25" s="63" t="s">
        <v>81</v>
      </c>
      <c r="C25" s="39" t="s">
        <v>82</v>
      </c>
      <c r="D25" s="80">
        <v>1944707000</v>
      </c>
      <c r="E25" s="81">
        <v>504007000</v>
      </c>
      <c r="F25" s="82">
        <f t="shared" si="0"/>
        <v>2448714000</v>
      </c>
      <c r="G25" s="80">
        <v>1944707000</v>
      </c>
      <c r="H25" s="81">
        <v>504007000</v>
      </c>
      <c r="I25" s="83">
        <f t="shared" si="1"/>
        <v>2448714000</v>
      </c>
      <c r="J25" s="80">
        <v>425650215</v>
      </c>
      <c r="K25" s="81">
        <v>44840254</v>
      </c>
      <c r="L25" s="81">
        <f t="shared" si="2"/>
        <v>470490469</v>
      </c>
      <c r="M25" s="40">
        <f t="shared" si="3"/>
        <v>0.19213777885044966</v>
      </c>
      <c r="N25" s="108">
        <v>481415854</v>
      </c>
      <c r="O25" s="109">
        <v>118012203</v>
      </c>
      <c r="P25" s="110">
        <f t="shared" si="4"/>
        <v>599428057</v>
      </c>
      <c r="Q25" s="40">
        <f t="shared" si="5"/>
        <v>0.24479300440966156</v>
      </c>
      <c r="R25" s="108">
        <v>308506526</v>
      </c>
      <c r="S25" s="110">
        <v>22050241</v>
      </c>
      <c r="T25" s="110">
        <f t="shared" si="6"/>
        <v>330556767</v>
      </c>
      <c r="U25" s="40">
        <f t="shared" si="7"/>
        <v>0.13499198640592572</v>
      </c>
      <c r="V25" s="108">
        <v>0</v>
      </c>
      <c r="W25" s="110">
        <v>0</v>
      </c>
      <c r="X25" s="110">
        <f t="shared" si="8"/>
        <v>0</v>
      </c>
      <c r="Y25" s="40">
        <f t="shared" si="9"/>
        <v>0</v>
      </c>
      <c r="Z25" s="80">
        <f t="shared" si="10"/>
        <v>1215572595</v>
      </c>
      <c r="AA25" s="81">
        <f t="shared" si="11"/>
        <v>184902698</v>
      </c>
      <c r="AB25" s="81">
        <f t="shared" si="12"/>
        <v>1400475293</v>
      </c>
      <c r="AC25" s="40">
        <f t="shared" si="13"/>
        <v>0.571922769666037</v>
      </c>
      <c r="AD25" s="80">
        <v>339286081</v>
      </c>
      <c r="AE25" s="81">
        <v>55074871</v>
      </c>
      <c r="AF25" s="81">
        <f t="shared" si="14"/>
        <v>394360952</v>
      </c>
      <c r="AG25" s="40">
        <f t="shared" si="15"/>
        <v>0.5879113131258764</v>
      </c>
      <c r="AH25" s="40">
        <f t="shared" si="16"/>
        <v>-0.16179133526384226</v>
      </c>
      <c r="AI25" s="12">
        <v>2155178000</v>
      </c>
      <c r="AJ25" s="12">
        <v>2155178000</v>
      </c>
      <c r="AK25" s="12">
        <v>1267053528</v>
      </c>
      <c r="AL25" s="12"/>
    </row>
    <row r="26" spans="1:38" s="13" customFormat="1" ht="12.75">
      <c r="A26" s="29" t="s">
        <v>97</v>
      </c>
      <c r="B26" s="63" t="s">
        <v>413</v>
      </c>
      <c r="C26" s="39" t="s">
        <v>414</v>
      </c>
      <c r="D26" s="80">
        <v>182842585</v>
      </c>
      <c r="E26" s="81">
        <v>108028198</v>
      </c>
      <c r="F26" s="82">
        <f t="shared" si="0"/>
        <v>290870783</v>
      </c>
      <c r="G26" s="80">
        <v>211341099</v>
      </c>
      <c r="H26" s="81">
        <v>98302147</v>
      </c>
      <c r="I26" s="83">
        <f t="shared" si="1"/>
        <v>309643246</v>
      </c>
      <c r="J26" s="80">
        <v>26598784</v>
      </c>
      <c r="K26" s="81">
        <v>1391907</v>
      </c>
      <c r="L26" s="81">
        <f t="shared" si="2"/>
        <v>27990691</v>
      </c>
      <c r="M26" s="40">
        <f t="shared" si="3"/>
        <v>0.09623067229822116</v>
      </c>
      <c r="N26" s="108">
        <v>30418752</v>
      </c>
      <c r="O26" s="109">
        <v>2483704</v>
      </c>
      <c r="P26" s="110">
        <f t="shared" si="4"/>
        <v>32902456</v>
      </c>
      <c r="Q26" s="40">
        <f t="shared" si="5"/>
        <v>0.11311708814700719</v>
      </c>
      <c r="R26" s="108">
        <v>30299147</v>
      </c>
      <c r="S26" s="110">
        <v>3910306</v>
      </c>
      <c r="T26" s="110">
        <f t="shared" si="6"/>
        <v>34209453</v>
      </c>
      <c r="U26" s="40">
        <f t="shared" si="7"/>
        <v>0.11048021696555914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87316683</v>
      </c>
      <c r="AA26" s="81">
        <f t="shared" si="11"/>
        <v>7785917</v>
      </c>
      <c r="AB26" s="81">
        <f t="shared" si="12"/>
        <v>95102600</v>
      </c>
      <c r="AC26" s="40">
        <f t="shared" si="13"/>
        <v>0.30713603874311535</v>
      </c>
      <c r="AD26" s="80">
        <v>0</v>
      </c>
      <c r="AE26" s="81">
        <v>16526929</v>
      </c>
      <c r="AF26" s="81">
        <f t="shared" si="14"/>
        <v>16526929</v>
      </c>
      <c r="AG26" s="40">
        <f t="shared" si="15"/>
        <v>0.20450770208391</v>
      </c>
      <c r="AH26" s="40">
        <f t="shared" si="16"/>
        <v>1.0699219437561571</v>
      </c>
      <c r="AI26" s="12">
        <v>332460256</v>
      </c>
      <c r="AJ26" s="12">
        <v>384026133</v>
      </c>
      <c r="AK26" s="12">
        <v>78536302</v>
      </c>
      <c r="AL26" s="12"/>
    </row>
    <row r="27" spans="1:38" s="13" customFormat="1" ht="12.75">
      <c r="A27" s="29" t="s">
        <v>116</v>
      </c>
      <c r="B27" s="63" t="s">
        <v>415</v>
      </c>
      <c r="C27" s="39" t="s">
        <v>416</v>
      </c>
      <c r="D27" s="80">
        <v>635620155</v>
      </c>
      <c r="E27" s="81">
        <v>272653145</v>
      </c>
      <c r="F27" s="82">
        <f t="shared" si="0"/>
        <v>908273300</v>
      </c>
      <c r="G27" s="80">
        <v>657786894</v>
      </c>
      <c r="H27" s="81">
        <v>325760508</v>
      </c>
      <c r="I27" s="83">
        <f t="shared" si="1"/>
        <v>983547402</v>
      </c>
      <c r="J27" s="80">
        <v>111814198</v>
      </c>
      <c r="K27" s="81">
        <v>6470911</v>
      </c>
      <c r="L27" s="81">
        <f t="shared" si="2"/>
        <v>118285109</v>
      </c>
      <c r="M27" s="40">
        <f t="shared" si="3"/>
        <v>0.13023074552560338</v>
      </c>
      <c r="N27" s="108">
        <v>141689050</v>
      </c>
      <c r="O27" s="109">
        <v>32732038</v>
      </c>
      <c r="P27" s="110">
        <f t="shared" si="4"/>
        <v>174421088</v>
      </c>
      <c r="Q27" s="40">
        <f t="shared" si="5"/>
        <v>0.19203590813469912</v>
      </c>
      <c r="R27" s="108">
        <v>155247857</v>
      </c>
      <c r="S27" s="110">
        <v>40128557</v>
      </c>
      <c r="T27" s="110">
        <f t="shared" si="6"/>
        <v>195376414</v>
      </c>
      <c r="U27" s="40">
        <f t="shared" si="7"/>
        <v>0.19864463431321228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408751105</v>
      </c>
      <c r="AA27" s="81">
        <f t="shared" si="11"/>
        <v>79331506</v>
      </c>
      <c r="AB27" s="81">
        <f t="shared" si="12"/>
        <v>488082611</v>
      </c>
      <c r="AC27" s="40">
        <f t="shared" si="13"/>
        <v>0.4962471661330259</v>
      </c>
      <c r="AD27" s="80">
        <v>124761551</v>
      </c>
      <c r="AE27" s="81">
        <v>50567525</v>
      </c>
      <c r="AF27" s="81">
        <f t="shared" si="14"/>
        <v>175329076</v>
      </c>
      <c r="AG27" s="40">
        <f t="shared" si="15"/>
        <v>0.5879855418396683</v>
      </c>
      <c r="AH27" s="40">
        <f t="shared" si="16"/>
        <v>0.11434120601878939</v>
      </c>
      <c r="AI27" s="12">
        <v>827068709</v>
      </c>
      <c r="AJ27" s="12">
        <v>827068709</v>
      </c>
      <c r="AK27" s="12">
        <v>486304443</v>
      </c>
      <c r="AL27" s="12"/>
    </row>
    <row r="28" spans="1:38" s="59" customFormat="1" ht="12.75">
      <c r="A28" s="64"/>
      <c r="B28" s="65" t="s">
        <v>417</v>
      </c>
      <c r="C28" s="32"/>
      <c r="D28" s="84">
        <f>SUM(D22:D27)</f>
        <v>3101692651</v>
      </c>
      <c r="E28" s="85">
        <f>SUM(E22:E27)</f>
        <v>1019548828</v>
      </c>
      <c r="F28" s="93">
        <f t="shared" si="0"/>
        <v>4121241479</v>
      </c>
      <c r="G28" s="84">
        <f>SUM(G22:G27)</f>
        <v>3161387926</v>
      </c>
      <c r="H28" s="85">
        <f>SUM(H22:H27)</f>
        <v>1086589300</v>
      </c>
      <c r="I28" s="86">
        <f t="shared" si="1"/>
        <v>4247977226</v>
      </c>
      <c r="J28" s="84">
        <f>SUM(J22:J27)</f>
        <v>629494229</v>
      </c>
      <c r="K28" s="85">
        <f>SUM(K22:K27)</f>
        <v>65192958</v>
      </c>
      <c r="L28" s="85">
        <f t="shared" si="2"/>
        <v>694687187</v>
      </c>
      <c r="M28" s="44">
        <f t="shared" si="3"/>
        <v>0.1685626019586124</v>
      </c>
      <c r="N28" s="114">
        <f>SUM(N22:N27)</f>
        <v>727466086</v>
      </c>
      <c r="O28" s="115">
        <f>SUM(O22:O27)</f>
        <v>171742184</v>
      </c>
      <c r="P28" s="116">
        <f t="shared" si="4"/>
        <v>899208270</v>
      </c>
      <c r="Q28" s="44">
        <f t="shared" si="5"/>
        <v>0.21818868770052968</v>
      </c>
      <c r="R28" s="114">
        <f>SUM(R22:R27)</f>
        <v>564598811</v>
      </c>
      <c r="S28" s="116">
        <f>SUM(S22:S27)</f>
        <v>85167440</v>
      </c>
      <c r="T28" s="116">
        <f t="shared" si="6"/>
        <v>649766251</v>
      </c>
      <c r="U28" s="44">
        <f t="shared" si="7"/>
        <v>0.1529589770451373</v>
      </c>
      <c r="V28" s="114">
        <f>SUM(V22:V27)</f>
        <v>0</v>
      </c>
      <c r="W28" s="116">
        <f>SUM(W22:W27)</f>
        <v>0</v>
      </c>
      <c r="X28" s="116">
        <f t="shared" si="8"/>
        <v>0</v>
      </c>
      <c r="Y28" s="44">
        <f t="shared" si="9"/>
        <v>0</v>
      </c>
      <c r="Z28" s="84">
        <f t="shared" si="10"/>
        <v>1921559126</v>
      </c>
      <c r="AA28" s="85">
        <f t="shared" si="11"/>
        <v>322102582</v>
      </c>
      <c r="AB28" s="85">
        <f t="shared" si="12"/>
        <v>2243661708</v>
      </c>
      <c r="AC28" s="44">
        <f t="shared" si="13"/>
        <v>0.5281717835650186</v>
      </c>
      <c r="AD28" s="84">
        <f>SUM(AD22:AD27)</f>
        <v>525040953</v>
      </c>
      <c r="AE28" s="85">
        <f>SUM(AE22:AE27)</f>
        <v>152616899</v>
      </c>
      <c r="AF28" s="85">
        <f t="shared" si="14"/>
        <v>677657852</v>
      </c>
      <c r="AG28" s="44">
        <f t="shared" si="15"/>
        <v>0.5457897298374305</v>
      </c>
      <c r="AH28" s="44">
        <f t="shared" si="16"/>
        <v>-0.04115882508803281</v>
      </c>
      <c r="AI28" s="66">
        <f>SUM(AI22:AI27)</f>
        <v>3760474598</v>
      </c>
      <c r="AJ28" s="66">
        <f>SUM(AJ22:AJ27)</f>
        <v>3813846055</v>
      </c>
      <c r="AK28" s="66">
        <f>SUM(AK22:AK27)</f>
        <v>2081558008</v>
      </c>
      <c r="AL28" s="66"/>
    </row>
    <row r="29" spans="1:38" s="13" customFormat="1" ht="12.75">
      <c r="A29" s="29" t="s">
        <v>97</v>
      </c>
      <c r="B29" s="63" t="s">
        <v>418</v>
      </c>
      <c r="C29" s="39" t="s">
        <v>419</v>
      </c>
      <c r="D29" s="80">
        <v>234988386</v>
      </c>
      <c r="E29" s="81">
        <v>114058000</v>
      </c>
      <c r="F29" s="82">
        <f t="shared" si="0"/>
        <v>349046386</v>
      </c>
      <c r="G29" s="80">
        <v>248103302</v>
      </c>
      <c r="H29" s="81">
        <v>1179516091</v>
      </c>
      <c r="I29" s="83">
        <f t="shared" si="1"/>
        <v>1427619393</v>
      </c>
      <c r="J29" s="80">
        <v>68046357</v>
      </c>
      <c r="K29" s="81">
        <v>3385784</v>
      </c>
      <c r="L29" s="81">
        <f t="shared" si="2"/>
        <v>71432141</v>
      </c>
      <c r="M29" s="40">
        <f t="shared" si="3"/>
        <v>0.20464942158146282</v>
      </c>
      <c r="N29" s="108">
        <v>59527662</v>
      </c>
      <c r="O29" s="109">
        <v>14374261</v>
      </c>
      <c r="P29" s="110">
        <f t="shared" si="4"/>
        <v>73901923</v>
      </c>
      <c r="Q29" s="40">
        <f t="shared" si="5"/>
        <v>0.21172522038374578</v>
      </c>
      <c r="R29" s="108">
        <v>52009728</v>
      </c>
      <c r="S29" s="110">
        <v>0</v>
      </c>
      <c r="T29" s="110">
        <f t="shared" si="6"/>
        <v>52009728</v>
      </c>
      <c r="U29" s="40">
        <f t="shared" si="7"/>
        <v>0.03643108818430011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179583747</v>
      </c>
      <c r="AA29" s="81">
        <f t="shared" si="11"/>
        <v>17760045</v>
      </c>
      <c r="AB29" s="81">
        <f t="shared" si="12"/>
        <v>197343792</v>
      </c>
      <c r="AC29" s="40">
        <f t="shared" si="13"/>
        <v>0.13823277616403185</v>
      </c>
      <c r="AD29" s="80">
        <v>0</v>
      </c>
      <c r="AE29" s="81">
        <v>0</v>
      </c>
      <c r="AF29" s="81">
        <f t="shared" si="14"/>
        <v>0</v>
      </c>
      <c r="AG29" s="40">
        <f t="shared" si="15"/>
        <v>0.03156346954234574</v>
      </c>
      <c r="AH29" s="40">
        <f t="shared" si="16"/>
        <v>0</v>
      </c>
      <c r="AI29" s="12">
        <v>356507779</v>
      </c>
      <c r="AJ29" s="12">
        <v>254289757</v>
      </c>
      <c r="AK29" s="12">
        <v>8026267</v>
      </c>
      <c r="AL29" s="12"/>
    </row>
    <row r="30" spans="1:38" s="13" customFormat="1" ht="12.75">
      <c r="A30" s="29" t="s">
        <v>97</v>
      </c>
      <c r="B30" s="63" t="s">
        <v>420</v>
      </c>
      <c r="C30" s="39" t="s">
        <v>421</v>
      </c>
      <c r="D30" s="80">
        <v>318858240</v>
      </c>
      <c r="E30" s="81">
        <v>70997600</v>
      </c>
      <c r="F30" s="82">
        <f t="shared" si="0"/>
        <v>389855840</v>
      </c>
      <c r="G30" s="80">
        <v>318858240</v>
      </c>
      <c r="H30" s="81">
        <v>70997600</v>
      </c>
      <c r="I30" s="83">
        <f t="shared" si="1"/>
        <v>389855840</v>
      </c>
      <c r="J30" s="80">
        <v>24600382</v>
      </c>
      <c r="K30" s="81">
        <v>18099715</v>
      </c>
      <c r="L30" s="81">
        <f t="shared" si="2"/>
        <v>42700097</v>
      </c>
      <c r="M30" s="40">
        <f t="shared" si="3"/>
        <v>0.1095279142156752</v>
      </c>
      <c r="N30" s="108">
        <v>0</v>
      </c>
      <c r="O30" s="109">
        <v>12558056</v>
      </c>
      <c r="P30" s="110">
        <f t="shared" si="4"/>
        <v>12558056</v>
      </c>
      <c r="Q30" s="40">
        <f t="shared" si="5"/>
        <v>0.03221205048512291</v>
      </c>
      <c r="R30" s="108">
        <v>0</v>
      </c>
      <c r="S30" s="110">
        <v>0</v>
      </c>
      <c r="T30" s="110">
        <f t="shared" si="6"/>
        <v>0</v>
      </c>
      <c r="U30" s="40">
        <f t="shared" si="7"/>
        <v>0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24600382</v>
      </c>
      <c r="AA30" s="81">
        <f t="shared" si="11"/>
        <v>30657771</v>
      </c>
      <c r="AB30" s="81">
        <f t="shared" si="12"/>
        <v>55258153</v>
      </c>
      <c r="AC30" s="40">
        <f t="shared" si="13"/>
        <v>0.1417399647007981</v>
      </c>
      <c r="AD30" s="80">
        <v>111409039</v>
      </c>
      <c r="AE30" s="81">
        <v>5292104</v>
      </c>
      <c r="AF30" s="81">
        <f t="shared" si="14"/>
        <v>116701143</v>
      </c>
      <c r="AG30" s="40">
        <f t="shared" si="15"/>
        <v>0.6449339268338312</v>
      </c>
      <c r="AH30" s="40">
        <f t="shared" si="16"/>
        <v>-1</v>
      </c>
      <c r="AI30" s="12">
        <v>436406129</v>
      </c>
      <c r="AJ30" s="12">
        <v>414869857</v>
      </c>
      <c r="AK30" s="12">
        <v>267563646</v>
      </c>
      <c r="AL30" s="12"/>
    </row>
    <row r="31" spans="1:38" s="13" customFormat="1" ht="12.75">
      <c r="A31" s="29" t="s">
        <v>97</v>
      </c>
      <c r="B31" s="63" t="s">
        <v>422</v>
      </c>
      <c r="C31" s="39" t="s">
        <v>423</v>
      </c>
      <c r="D31" s="80">
        <v>131162344</v>
      </c>
      <c r="E31" s="81">
        <v>18902000</v>
      </c>
      <c r="F31" s="83">
        <f t="shared" si="0"/>
        <v>150064344</v>
      </c>
      <c r="G31" s="80">
        <v>131162344</v>
      </c>
      <c r="H31" s="81">
        <v>18902000</v>
      </c>
      <c r="I31" s="83">
        <f t="shared" si="1"/>
        <v>150064344</v>
      </c>
      <c r="J31" s="80">
        <v>32619762</v>
      </c>
      <c r="K31" s="81">
        <v>561153</v>
      </c>
      <c r="L31" s="81">
        <f t="shared" si="2"/>
        <v>33180915</v>
      </c>
      <c r="M31" s="40">
        <f t="shared" si="3"/>
        <v>0.22111125211729177</v>
      </c>
      <c r="N31" s="108">
        <v>33870240</v>
      </c>
      <c r="O31" s="109">
        <v>0</v>
      </c>
      <c r="P31" s="110">
        <f t="shared" si="4"/>
        <v>33870240</v>
      </c>
      <c r="Q31" s="40">
        <f t="shared" si="5"/>
        <v>0.2257047816768519</v>
      </c>
      <c r="R31" s="108">
        <v>15905420</v>
      </c>
      <c r="S31" s="110">
        <v>0</v>
      </c>
      <c r="T31" s="110">
        <f t="shared" si="6"/>
        <v>15905420</v>
      </c>
      <c r="U31" s="40">
        <f t="shared" si="7"/>
        <v>0.10599066757656969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82395422</v>
      </c>
      <c r="AA31" s="81">
        <f t="shared" si="11"/>
        <v>561153</v>
      </c>
      <c r="AB31" s="81">
        <f t="shared" si="12"/>
        <v>82956575</v>
      </c>
      <c r="AC31" s="40">
        <f t="shared" si="13"/>
        <v>0.5528067013707133</v>
      </c>
      <c r="AD31" s="80">
        <v>36228804</v>
      </c>
      <c r="AE31" s="81">
        <v>4594577</v>
      </c>
      <c r="AF31" s="81">
        <f t="shared" si="14"/>
        <v>40823381</v>
      </c>
      <c r="AG31" s="40">
        <f t="shared" si="15"/>
        <v>0.7336186781732312</v>
      </c>
      <c r="AH31" s="40">
        <f t="shared" si="16"/>
        <v>-0.6103845489916673</v>
      </c>
      <c r="AI31" s="12">
        <v>148381947</v>
      </c>
      <c r="AJ31" s="12">
        <v>144499313</v>
      </c>
      <c r="AK31" s="12">
        <v>106007395</v>
      </c>
      <c r="AL31" s="12"/>
    </row>
    <row r="32" spans="1:38" s="13" customFormat="1" ht="12.75">
      <c r="A32" s="29" t="s">
        <v>97</v>
      </c>
      <c r="B32" s="63" t="s">
        <v>424</v>
      </c>
      <c r="C32" s="39" t="s">
        <v>425</v>
      </c>
      <c r="D32" s="80">
        <v>250598705</v>
      </c>
      <c r="E32" s="81">
        <v>59672757</v>
      </c>
      <c r="F32" s="82">
        <f t="shared" si="0"/>
        <v>310271462</v>
      </c>
      <c r="G32" s="80">
        <v>265269653</v>
      </c>
      <c r="H32" s="81">
        <v>74120933</v>
      </c>
      <c r="I32" s="83">
        <f t="shared" si="1"/>
        <v>339390586</v>
      </c>
      <c r="J32" s="80">
        <v>46042803</v>
      </c>
      <c r="K32" s="81">
        <v>8333180</v>
      </c>
      <c r="L32" s="81">
        <f t="shared" si="2"/>
        <v>54375983</v>
      </c>
      <c r="M32" s="40">
        <f t="shared" si="3"/>
        <v>0.17525293060951896</v>
      </c>
      <c r="N32" s="108">
        <v>76639862</v>
      </c>
      <c r="O32" s="109">
        <v>10255414</v>
      </c>
      <c r="P32" s="110">
        <f t="shared" si="4"/>
        <v>86895276</v>
      </c>
      <c r="Q32" s="40">
        <f t="shared" si="5"/>
        <v>0.2800620960750815</v>
      </c>
      <c r="R32" s="108">
        <v>49881101</v>
      </c>
      <c r="S32" s="110">
        <v>12016532</v>
      </c>
      <c r="T32" s="110">
        <f t="shared" si="6"/>
        <v>61897633</v>
      </c>
      <c r="U32" s="40">
        <f t="shared" si="7"/>
        <v>0.18237875637481588</v>
      </c>
      <c r="V32" s="108">
        <v>0</v>
      </c>
      <c r="W32" s="110">
        <v>0</v>
      </c>
      <c r="X32" s="110">
        <f t="shared" si="8"/>
        <v>0</v>
      </c>
      <c r="Y32" s="40">
        <f t="shared" si="9"/>
        <v>0</v>
      </c>
      <c r="Z32" s="80">
        <f t="shared" si="10"/>
        <v>172563766</v>
      </c>
      <c r="AA32" s="81">
        <f t="shared" si="11"/>
        <v>30605126</v>
      </c>
      <c r="AB32" s="81">
        <f t="shared" si="12"/>
        <v>203168892</v>
      </c>
      <c r="AC32" s="40">
        <f t="shared" si="13"/>
        <v>0.5986285429849842</v>
      </c>
      <c r="AD32" s="80">
        <v>51799877</v>
      </c>
      <c r="AE32" s="81">
        <v>5670656</v>
      </c>
      <c r="AF32" s="81">
        <f t="shared" si="14"/>
        <v>57470533</v>
      </c>
      <c r="AG32" s="40">
        <f t="shared" si="15"/>
        <v>0.5378712691870116</v>
      </c>
      <c r="AH32" s="40">
        <f t="shared" si="16"/>
        <v>0.07703252030044694</v>
      </c>
      <c r="AI32" s="12">
        <v>305668396</v>
      </c>
      <c r="AJ32" s="12">
        <v>304051323</v>
      </c>
      <c r="AK32" s="12">
        <v>163540471</v>
      </c>
      <c r="AL32" s="12"/>
    </row>
    <row r="33" spans="1:38" s="13" customFormat="1" ht="12.75">
      <c r="A33" s="29" t="s">
        <v>97</v>
      </c>
      <c r="B33" s="63" t="s">
        <v>426</v>
      </c>
      <c r="C33" s="39" t="s">
        <v>427</v>
      </c>
      <c r="D33" s="80">
        <v>237905314</v>
      </c>
      <c r="E33" s="81">
        <v>19346750</v>
      </c>
      <c r="F33" s="82">
        <f t="shared" si="0"/>
        <v>257252064</v>
      </c>
      <c r="G33" s="80">
        <v>237905314</v>
      </c>
      <c r="H33" s="81">
        <v>19346750</v>
      </c>
      <c r="I33" s="83">
        <f t="shared" si="1"/>
        <v>257252064</v>
      </c>
      <c r="J33" s="80">
        <v>58714778</v>
      </c>
      <c r="K33" s="81">
        <v>0</v>
      </c>
      <c r="L33" s="81">
        <f t="shared" si="2"/>
        <v>58714778</v>
      </c>
      <c r="M33" s="40">
        <f t="shared" si="3"/>
        <v>0.2282383164863548</v>
      </c>
      <c r="N33" s="108">
        <v>33819681</v>
      </c>
      <c r="O33" s="109">
        <v>0</v>
      </c>
      <c r="P33" s="110">
        <f t="shared" si="4"/>
        <v>33819681</v>
      </c>
      <c r="Q33" s="40">
        <f t="shared" si="5"/>
        <v>0.13146514929419575</v>
      </c>
      <c r="R33" s="108">
        <v>18207986</v>
      </c>
      <c r="S33" s="110">
        <v>0</v>
      </c>
      <c r="T33" s="110">
        <f t="shared" si="6"/>
        <v>18207986</v>
      </c>
      <c r="U33" s="40">
        <f t="shared" si="7"/>
        <v>0.07077877517048804</v>
      </c>
      <c r="V33" s="108">
        <v>0</v>
      </c>
      <c r="W33" s="110">
        <v>0</v>
      </c>
      <c r="X33" s="110">
        <f t="shared" si="8"/>
        <v>0</v>
      </c>
      <c r="Y33" s="40">
        <f t="shared" si="9"/>
        <v>0</v>
      </c>
      <c r="Z33" s="80">
        <f t="shared" si="10"/>
        <v>110742445</v>
      </c>
      <c r="AA33" s="81">
        <f t="shared" si="11"/>
        <v>0</v>
      </c>
      <c r="AB33" s="81">
        <f t="shared" si="12"/>
        <v>110742445</v>
      </c>
      <c r="AC33" s="40">
        <f t="shared" si="13"/>
        <v>0.4304822409510386</v>
      </c>
      <c r="AD33" s="80">
        <v>54090161</v>
      </c>
      <c r="AE33" s="81">
        <v>914058</v>
      </c>
      <c r="AF33" s="81">
        <f t="shared" si="14"/>
        <v>55004219</v>
      </c>
      <c r="AG33" s="40">
        <f t="shared" si="15"/>
        <v>0.6119465963843774</v>
      </c>
      <c r="AH33" s="40">
        <f t="shared" si="16"/>
        <v>-0.668971102016738</v>
      </c>
      <c r="AI33" s="12">
        <v>231273241</v>
      </c>
      <c r="AJ33" s="12">
        <v>256800590</v>
      </c>
      <c r="AK33" s="12">
        <v>157148247</v>
      </c>
      <c r="AL33" s="12"/>
    </row>
    <row r="34" spans="1:38" s="13" customFormat="1" ht="12.75">
      <c r="A34" s="29" t="s">
        <v>97</v>
      </c>
      <c r="B34" s="63" t="s">
        <v>428</v>
      </c>
      <c r="C34" s="39" t="s">
        <v>429</v>
      </c>
      <c r="D34" s="80">
        <v>676362364</v>
      </c>
      <c r="E34" s="81">
        <v>378248544</v>
      </c>
      <c r="F34" s="82">
        <f t="shared" si="0"/>
        <v>1054610908</v>
      </c>
      <c r="G34" s="80">
        <v>670411314</v>
      </c>
      <c r="H34" s="81">
        <v>378248544</v>
      </c>
      <c r="I34" s="83">
        <f t="shared" si="1"/>
        <v>1048659858</v>
      </c>
      <c r="J34" s="80">
        <v>215283553</v>
      </c>
      <c r="K34" s="81">
        <v>49733749</v>
      </c>
      <c r="L34" s="81">
        <f t="shared" si="2"/>
        <v>265017302</v>
      </c>
      <c r="M34" s="40">
        <f t="shared" si="3"/>
        <v>0.251293913223966</v>
      </c>
      <c r="N34" s="108">
        <v>609589791</v>
      </c>
      <c r="O34" s="109">
        <v>65759532</v>
      </c>
      <c r="P34" s="110">
        <f t="shared" si="4"/>
        <v>675349323</v>
      </c>
      <c r="Q34" s="40">
        <f t="shared" si="5"/>
        <v>0.6403777145456948</v>
      </c>
      <c r="R34" s="108">
        <v>1039096865</v>
      </c>
      <c r="S34" s="110">
        <v>68832300</v>
      </c>
      <c r="T34" s="110">
        <f t="shared" si="6"/>
        <v>1107929165</v>
      </c>
      <c r="U34" s="40">
        <f t="shared" si="7"/>
        <v>1.056519095822966</v>
      </c>
      <c r="V34" s="108">
        <v>0</v>
      </c>
      <c r="W34" s="110">
        <v>0</v>
      </c>
      <c r="X34" s="110">
        <f t="shared" si="8"/>
        <v>0</v>
      </c>
      <c r="Y34" s="40">
        <f t="shared" si="9"/>
        <v>0</v>
      </c>
      <c r="Z34" s="80">
        <f t="shared" si="10"/>
        <v>1863970209</v>
      </c>
      <c r="AA34" s="81">
        <f t="shared" si="11"/>
        <v>184325581</v>
      </c>
      <c r="AB34" s="81">
        <f t="shared" si="12"/>
        <v>2048295790</v>
      </c>
      <c r="AC34" s="40">
        <f t="shared" si="13"/>
        <v>1.9532508795621315</v>
      </c>
      <c r="AD34" s="80">
        <v>115502161</v>
      </c>
      <c r="AE34" s="81">
        <v>105111727</v>
      </c>
      <c r="AF34" s="81">
        <f t="shared" si="14"/>
        <v>220613888</v>
      </c>
      <c r="AG34" s="40">
        <f t="shared" si="15"/>
        <v>0.4614989385837867</v>
      </c>
      <c r="AH34" s="40">
        <f t="shared" si="16"/>
        <v>4.022028191624999</v>
      </c>
      <c r="AI34" s="12">
        <v>892701485</v>
      </c>
      <c r="AJ34" s="12">
        <v>1111788180</v>
      </c>
      <c r="AK34" s="12">
        <v>513089065</v>
      </c>
      <c r="AL34" s="12"/>
    </row>
    <row r="35" spans="1:38" s="13" customFormat="1" ht="12.75">
      <c r="A35" s="29" t="s">
        <v>116</v>
      </c>
      <c r="B35" s="63" t="s">
        <v>430</v>
      </c>
      <c r="C35" s="39" t="s">
        <v>431</v>
      </c>
      <c r="D35" s="80">
        <v>128340938</v>
      </c>
      <c r="E35" s="81">
        <v>6729000</v>
      </c>
      <c r="F35" s="82">
        <f t="shared" si="0"/>
        <v>135069938</v>
      </c>
      <c r="G35" s="80">
        <v>144782691</v>
      </c>
      <c r="H35" s="81">
        <v>13037566</v>
      </c>
      <c r="I35" s="83">
        <f t="shared" si="1"/>
        <v>157820257</v>
      </c>
      <c r="J35" s="80">
        <v>23679844</v>
      </c>
      <c r="K35" s="81">
        <v>217473</v>
      </c>
      <c r="L35" s="81">
        <f t="shared" si="2"/>
        <v>23897317</v>
      </c>
      <c r="M35" s="40">
        <f t="shared" si="3"/>
        <v>0.17692550506686394</v>
      </c>
      <c r="N35" s="108">
        <v>30162160</v>
      </c>
      <c r="O35" s="109">
        <v>2403567</v>
      </c>
      <c r="P35" s="110">
        <f t="shared" si="4"/>
        <v>32565727</v>
      </c>
      <c r="Q35" s="40">
        <f t="shared" si="5"/>
        <v>0.2411027019202452</v>
      </c>
      <c r="R35" s="108">
        <v>32861827</v>
      </c>
      <c r="S35" s="110">
        <v>689261</v>
      </c>
      <c r="T35" s="110">
        <f t="shared" si="6"/>
        <v>33551088</v>
      </c>
      <c r="U35" s="40">
        <f t="shared" si="7"/>
        <v>0.21259050414548494</v>
      </c>
      <c r="V35" s="108">
        <v>0</v>
      </c>
      <c r="W35" s="110">
        <v>0</v>
      </c>
      <c r="X35" s="110">
        <f t="shared" si="8"/>
        <v>0</v>
      </c>
      <c r="Y35" s="40">
        <f t="shared" si="9"/>
        <v>0</v>
      </c>
      <c r="Z35" s="80">
        <f t="shared" si="10"/>
        <v>86703831</v>
      </c>
      <c r="AA35" s="81">
        <f t="shared" si="11"/>
        <v>3310301</v>
      </c>
      <c r="AB35" s="81">
        <f t="shared" si="12"/>
        <v>90014132</v>
      </c>
      <c r="AC35" s="40">
        <f t="shared" si="13"/>
        <v>0.5703585440239145</v>
      </c>
      <c r="AD35" s="80">
        <v>27565081</v>
      </c>
      <c r="AE35" s="81">
        <v>2911076</v>
      </c>
      <c r="AF35" s="81">
        <f t="shared" si="14"/>
        <v>30476157</v>
      </c>
      <c r="AG35" s="40">
        <f t="shared" si="15"/>
        <v>0.574391130606253</v>
      </c>
      <c r="AH35" s="40">
        <f t="shared" si="16"/>
        <v>0.10089628426576214</v>
      </c>
      <c r="AI35" s="12">
        <v>138717369</v>
      </c>
      <c r="AJ35" s="12">
        <v>152114478</v>
      </c>
      <c r="AK35" s="12">
        <v>87373207</v>
      </c>
      <c r="AL35" s="12"/>
    </row>
    <row r="36" spans="1:38" s="59" customFormat="1" ht="12.75">
      <c r="A36" s="64"/>
      <c r="B36" s="65" t="s">
        <v>432</v>
      </c>
      <c r="C36" s="32"/>
      <c r="D36" s="84">
        <f>SUM(D29:D35)</f>
        <v>1978216291</v>
      </c>
      <c r="E36" s="85">
        <f>SUM(E29:E35)</f>
        <v>667954651</v>
      </c>
      <c r="F36" s="93">
        <f t="shared" si="0"/>
        <v>2646170942</v>
      </c>
      <c r="G36" s="84">
        <f>SUM(G29:G35)</f>
        <v>2016492858</v>
      </c>
      <c r="H36" s="85">
        <f>SUM(H29:H35)</f>
        <v>1754169484</v>
      </c>
      <c r="I36" s="86">
        <f t="shared" si="1"/>
        <v>3770662342</v>
      </c>
      <c r="J36" s="84">
        <f>SUM(J29:J35)</f>
        <v>468987479</v>
      </c>
      <c r="K36" s="85">
        <f>SUM(K29:K35)</f>
        <v>80331054</v>
      </c>
      <c r="L36" s="85">
        <f t="shared" si="2"/>
        <v>549318533</v>
      </c>
      <c r="M36" s="44">
        <f t="shared" si="3"/>
        <v>0.20758996491164705</v>
      </c>
      <c r="N36" s="114">
        <f>SUM(N29:N35)</f>
        <v>843609396</v>
      </c>
      <c r="O36" s="115">
        <f>SUM(O29:O35)</f>
        <v>105350830</v>
      </c>
      <c r="P36" s="116">
        <f t="shared" si="4"/>
        <v>948960226</v>
      </c>
      <c r="Q36" s="44">
        <f t="shared" si="5"/>
        <v>0.3586163731670212</v>
      </c>
      <c r="R36" s="114">
        <f>SUM(R29:R35)</f>
        <v>1207962927</v>
      </c>
      <c r="S36" s="116">
        <f>SUM(S29:S35)</f>
        <v>81538093</v>
      </c>
      <c r="T36" s="116">
        <f t="shared" si="6"/>
        <v>1289501020</v>
      </c>
      <c r="U36" s="44">
        <f t="shared" si="7"/>
        <v>0.3419826287908969</v>
      </c>
      <c r="V36" s="114">
        <f>SUM(V29:V35)</f>
        <v>0</v>
      </c>
      <c r="W36" s="116">
        <f>SUM(W29:W35)</f>
        <v>0</v>
      </c>
      <c r="X36" s="116">
        <f t="shared" si="8"/>
        <v>0</v>
      </c>
      <c r="Y36" s="44">
        <f t="shared" si="9"/>
        <v>0</v>
      </c>
      <c r="Z36" s="84">
        <f t="shared" si="10"/>
        <v>2520559802</v>
      </c>
      <c r="AA36" s="85">
        <f t="shared" si="11"/>
        <v>267219977</v>
      </c>
      <c r="AB36" s="85">
        <f t="shared" si="12"/>
        <v>2787779779</v>
      </c>
      <c r="AC36" s="44">
        <f t="shared" si="13"/>
        <v>0.739334240551842</v>
      </c>
      <c r="AD36" s="84">
        <f>SUM(AD29:AD35)</f>
        <v>396595123</v>
      </c>
      <c r="AE36" s="85">
        <f>SUM(AE29:AE35)</f>
        <v>124494198</v>
      </c>
      <c r="AF36" s="85">
        <f t="shared" si="14"/>
        <v>521089321</v>
      </c>
      <c r="AG36" s="44">
        <f t="shared" si="15"/>
        <v>0.49376198953936673</v>
      </c>
      <c r="AH36" s="44">
        <f t="shared" si="16"/>
        <v>1.4746256889804887</v>
      </c>
      <c r="AI36" s="66">
        <f>SUM(AI29:AI35)</f>
        <v>2509656346</v>
      </c>
      <c r="AJ36" s="66">
        <f>SUM(AJ29:AJ35)</f>
        <v>2638413498</v>
      </c>
      <c r="AK36" s="66">
        <f>SUM(AK29:AK35)</f>
        <v>1302748298</v>
      </c>
      <c r="AL36" s="66"/>
    </row>
    <row r="37" spans="1:38" s="13" customFormat="1" ht="12.75">
      <c r="A37" s="29" t="s">
        <v>97</v>
      </c>
      <c r="B37" s="63" t="s">
        <v>433</v>
      </c>
      <c r="C37" s="39" t="s">
        <v>434</v>
      </c>
      <c r="D37" s="80">
        <v>163229677</v>
      </c>
      <c r="E37" s="81">
        <v>71685000</v>
      </c>
      <c r="F37" s="82">
        <f t="shared" si="0"/>
        <v>234914677</v>
      </c>
      <c r="G37" s="80">
        <v>163229677</v>
      </c>
      <c r="H37" s="81">
        <v>71685000</v>
      </c>
      <c r="I37" s="83">
        <f t="shared" si="1"/>
        <v>234914677</v>
      </c>
      <c r="J37" s="80">
        <v>26295072</v>
      </c>
      <c r="K37" s="81">
        <v>0</v>
      </c>
      <c r="L37" s="81">
        <f t="shared" si="2"/>
        <v>26295072</v>
      </c>
      <c r="M37" s="40">
        <f t="shared" si="3"/>
        <v>0.11193456422478022</v>
      </c>
      <c r="N37" s="108">
        <v>29103563</v>
      </c>
      <c r="O37" s="109">
        <v>4029521</v>
      </c>
      <c r="P37" s="110">
        <f t="shared" si="4"/>
        <v>33133084</v>
      </c>
      <c r="Q37" s="40">
        <f t="shared" si="5"/>
        <v>0.14104305624122412</v>
      </c>
      <c r="R37" s="108">
        <v>30133460</v>
      </c>
      <c r="S37" s="110">
        <v>7463189</v>
      </c>
      <c r="T37" s="110">
        <f t="shared" si="6"/>
        <v>37596649</v>
      </c>
      <c r="U37" s="40">
        <f t="shared" si="7"/>
        <v>0.16004384860125193</v>
      </c>
      <c r="V37" s="108">
        <v>0</v>
      </c>
      <c r="W37" s="110">
        <v>0</v>
      </c>
      <c r="X37" s="110">
        <f t="shared" si="8"/>
        <v>0</v>
      </c>
      <c r="Y37" s="40">
        <f t="shared" si="9"/>
        <v>0</v>
      </c>
      <c r="Z37" s="80">
        <f t="shared" si="10"/>
        <v>85532095</v>
      </c>
      <c r="AA37" s="81">
        <f t="shared" si="11"/>
        <v>11492710</v>
      </c>
      <c r="AB37" s="81">
        <f t="shared" si="12"/>
        <v>97024805</v>
      </c>
      <c r="AC37" s="40">
        <f t="shared" si="13"/>
        <v>0.4130214690672563</v>
      </c>
      <c r="AD37" s="80">
        <v>26454629</v>
      </c>
      <c r="AE37" s="81">
        <v>4275725</v>
      </c>
      <c r="AF37" s="81">
        <f t="shared" si="14"/>
        <v>30730354</v>
      </c>
      <c r="AG37" s="40">
        <f t="shared" si="15"/>
        <v>0.5272839711430567</v>
      </c>
      <c r="AH37" s="40">
        <f t="shared" si="16"/>
        <v>0.2234368989045814</v>
      </c>
      <c r="AI37" s="12">
        <v>181141325</v>
      </c>
      <c r="AJ37" s="12">
        <v>185319559</v>
      </c>
      <c r="AK37" s="12">
        <v>97716033</v>
      </c>
      <c r="AL37" s="12"/>
    </row>
    <row r="38" spans="1:38" s="13" customFormat="1" ht="12.75">
      <c r="A38" s="29" t="s">
        <v>97</v>
      </c>
      <c r="B38" s="63" t="s">
        <v>435</v>
      </c>
      <c r="C38" s="39" t="s">
        <v>436</v>
      </c>
      <c r="D38" s="80">
        <v>291068000</v>
      </c>
      <c r="E38" s="81">
        <v>59996000</v>
      </c>
      <c r="F38" s="82">
        <f t="shared" si="0"/>
        <v>351064000</v>
      </c>
      <c r="G38" s="80">
        <v>292597384</v>
      </c>
      <c r="H38" s="81">
        <v>71842000</v>
      </c>
      <c r="I38" s="83">
        <f t="shared" si="1"/>
        <v>364439384</v>
      </c>
      <c r="J38" s="80">
        <v>49103348</v>
      </c>
      <c r="K38" s="81">
        <v>212877</v>
      </c>
      <c r="L38" s="81">
        <f t="shared" si="2"/>
        <v>49316225</v>
      </c>
      <c r="M38" s="40">
        <f t="shared" si="3"/>
        <v>0.14047645158717498</v>
      </c>
      <c r="N38" s="108">
        <v>58059138</v>
      </c>
      <c r="O38" s="109">
        <v>5119967</v>
      </c>
      <c r="P38" s="110">
        <f t="shared" si="4"/>
        <v>63179105</v>
      </c>
      <c r="Q38" s="40">
        <f t="shared" si="5"/>
        <v>0.1799646360777522</v>
      </c>
      <c r="R38" s="108">
        <v>38906838</v>
      </c>
      <c r="S38" s="110">
        <v>5979407</v>
      </c>
      <c r="T38" s="110">
        <f t="shared" si="6"/>
        <v>44886245</v>
      </c>
      <c r="U38" s="40">
        <f t="shared" si="7"/>
        <v>0.12316518732783283</v>
      </c>
      <c r="V38" s="108">
        <v>0</v>
      </c>
      <c r="W38" s="110">
        <v>0</v>
      </c>
      <c r="X38" s="110">
        <f t="shared" si="8"/>
        <v>0</v>
      </c>
      <c r="Y38" s="40">
        <f t="shared" si="9"/>
        <v>0</v>
      </c>
      <c r="Z38" s="80">
        <f t="shared" si="10"/>
        <v>146069324</v>
      </c>
      <c r="AA38" s="81">
        <f t="shared" si="11"/>
        <v>11312251</v>
      </c>
      <c r="AB38" s="81">
        <f t="shared" si="12"/>
        <v>157381575</v>
      </c>
      <c r="AC38" s="40">
        <f t="shared" si="13"/>
        <v>0.43184568383531236</v>
      </c>
      <c r="AD38" s="80">
        <v>45285387</v>
      </c>
      <c r="AE38" s="81">
        <v>8380493</v>
      </c>
      <c r="AF38" s="81">
        <f t="shared" si="14"/>
        <v>53665880</v>
      </c>
      <c r="AG38" s="40">
        <f t="shared" si="15"/>
        <v>0.58244415042382</v>
      </c>
      <c r="AH38" s="40">
        <f t="shared" si="16"/>
        <v>-0.16359808131349007</v>
      </c>
      <c r="AI38" s="12">
        <v>278892000</v>
      </c>
      <c r="AJ38" s="12">
        <v>278892000</v>
      </c>
      <c r="AK38" s="12">
        <v>162439014</v>
      </c>
      <c r="AL38" s="12"/>
    </row>
    <row r="39" spans="1:38" s="13" customFormat="1" ht="12.75">
      <c r="A39" s="29" t="s">
        <v>97</v>
      </c>
      <c r="B39" s="63" t="s">
        <v>437</v>
      </c>
      <c r="C39" s="39" t="s">
        <v>438</v>
      </c>
      <c r="D39" s="80">
        <v>198198185</v>
      </c>
      <c r="E39" s="81">
        <v>147719902</v>
      </c>
      <c r="F39" s="82">
        <f t="shared" si="0"/>
        <v>345918087</v>
      </c>
      <c r="G39" s="80">
        <v>191487344</v>
      </c>
      <c r="H39" s="81">
        <v>151152727</v>
      </c>
      <c r="I39" s="83">
        <f t="shared" si="1"/>
        <v>342640071</v>
      </c>
      <c r="J39" s="80">
        <v>28896776</v>
      </c>
      <c r="K39" s="81">
        <v>15641147</v>
      </c>
      <c r="L39" s="81">
        <f t="shared" si="2"/>
        <v>44537923</v>
      </c>
      <c r="M39" s="40">
        <f t="shared" si="3"/>
        <v>0.12875280210485207</v>
      </c>
      <c r="N39" s="108">
        <v>29522061</v>
      </c>
      <c r="O39" s="109">
        <v>8612623</v>
      </c>
      <c r="P39" s="110">
        <f t="shared" si="4"/>
        <v>38134684</v>
      </c>
      <c r="Q39" s="40">
        <f t="shared" si="5"/>
        <v>0.11024194869579051</v>
      </c>
      <c r="R39" s="108">
        <v>32211530</v>
      </c>
      <c r="S39" s="110">
        <v>22334785</v>
      </c>
      <c r="T39" s="110">
        <f t="shared" si="6"/>
        <v>54546315</v>
      </c>
      <c r="U39" s="40">
        <f t="shared" si="7"/>
        <v>0.15919420878242813</v>
      </c>
      <c r="V39" s="108">
        <v>0</v>
      </c>
      <c r="W39" s="110">
        <v>0</v>
      </c>
      <c r="X39" s="110">
        <f t="shared" si="8"/>
        <v>0</v>
      </c>
      <c r="Y39" s="40">
        <f t="shared" si="9"/>
        <v>0</v>
      </c>
      <c r="Z39" s="80">
        <f t="shared" si="10"/>
        <v>90630367</v>
      </c>
      <c r="AA39" s="81">
        <f t="shared" si="11"/>
        <v>46588555</v>
      </c>
      <c r="AB39" s="81">
        <f t="shared" si="12"/>
        <v>137218922</v>
      </c>
      <c r="AC39" s="40">
        <f t="shared" si="13"/>
        <v>0.40047540732619097</v>
      </c>
      <c r="AD39" s="80">
        <v>33607276</v>
      </c>
      <c r="AE39" s="81">
        <v>9350526</v>
      </c>
      <c r="AF39" s="81">
        <f t="shared" si="14"/>
        <v>42957802</v>
      </c>
      <c r="AG39" s="40">
        <f t="shared" si="15"/>
        <v>0.444504103772453</v>
      </c>
      <c r="AH39" s="40">
        <f t="shared" si="16"/>
        <v>0.26976503592991086</v>
      </c>
      <c r="AI39" s="12">
        <v>259328684</v>
      </c>
      <c r="AJ39" s="12">
        <v>243910819</v>
      </c>
      <c r="AK39" s="12">
        <v>108419360</v>
      </c>
      <c r="AL39" s="12"/>
    </row>
    <row r="40" spans="1:38" s="13" customFormat="1" ht="12.75">
      <c r="A40" s="29" t="s">
        <v>97</v>
      </c>
      <c r="B40" s="63" t="s">
        <v>439</v>
      </c>
      <c r="C40" s="39" t="s">
        <v>440</v>
      </c>
      <c r="D40" s="80">
        <v>77099175</v>
      </c>
      <c r="E40" s="81">
        <v>23866952</v>
      </c>
      <c r="F40" s="82">
        <f t="shared" si="0"/>
        <v>100966127</v>
      </c>
      <c r="G40" s="80">
        <v>79765271</v>
      </c>
      <c r="H40" s="81">
        <v>31536113</v>
      </c>
      <c r="I40" s="83">
        <f t="shared" si="1"/>
        <v>111301384</v>
      </c>
      <c r="J40" s="80">
        <v>16283156</v>
      </c>
      <c r="K40" s="81">
        <v>1973332</v>
      </c>
      <c r="L40" s="81">
        <f t="shared" si="2"/>
        <v>18256488</v>
      </c>
      <c r="M40" s="40">
        <f t="shared" si="3"/>
        <v>0.18081794897411485</v>
      </c>
      <c r="N40" s="108">
        <v>17920966</v>
      </c>
      <c r="O40" s="109">
        <v>1259026</v>
      </c>
      <c r="P40" s="110">
        <f t="shared" si="4"/>
        <v>19179992</v>
      </c>
      <c r="Q40" s="40">
        <f t="shared" si="5"/>
        <v>0.18996462051079765</v>
      </c>
      <c r="R40" s="108">
        <v>21594393</v>
      </c>
      <c r="S40" s="110">
        <v>9141769</v>
      </c>
      <c r="T40" s="110">
        <f t="shared" si="6"/>
        <v>30736162</v>
      </c>
      <c r="U40" s="40">
        <f t="shared" si="7"/>
        <v>0.2761525588936073</v>
      </c>
      <c r="V40" s="108">
        <v>0</v>
      </c>
      <c r="W40" s="110">
        <v>0</v>
      </c>
      <c r="X40" s="110">
        <f t="shared" si="8"/>
        <v>0</v>
      </c>
      <c r="Y40" s="40">
        <f t="shared" si="9"/>
        <v>0</v>
      </c>
      <c r="Z40" s="80">
        <f t="shared" si="10"/>
        <v>55798515</v>
      </c>
      <c r="AA40" s="81">
        <f t="shared" si="11"/>
        <v>12374127</v>
      </c>
      <c r="AB40" s="81">
        <f t="shared" si="12"/>
        <v>68172642</v>
      </c>
      <c r="AC40" s="40">
        <f t="shared" si="13"/>
        <v>0.6125048903255327</v>
      </c>
      <c r="AD40" s="80">
        <v>12692001</v>
      </c>
      <c r="AE40" s="81">
        <v>3696052</v>
      </c>
      <c r="AF40" s="81">
        <f t="shared" si="14"/>
        <v>16388053</v>
      </c>
      <c r="AG40" s="40">
        <f t="shared" si="15"/>
        <v>0.5948072508802877</v>
      </c>
      <c r="AH40" s="40">
        <f t="shared" si="16"/>
        <v>0.8755224919030955</v>
      </c>
      <c r="AI40" s="12">
        <v>80405298</v>
      </c>
      <c r="AJ40" s="12">
        <v>91184956</v>
      </c>
      <c r="AK40" s="12">
        <v>54237473</v>
      </c>
      <c r="AL40" s="12"/>
    </row>
    <row r="41" spans="1:38" s="13" customFormat="1" ht="12.75">
      <c r="A41" s="29" t="s">
        <v>97</v>
      </c>
      <c r="B41" s="63" t="s">
        <v>441</v>
      </c>
      <c r="C41" s="39" t="s">
        <v>442</v>
      </c>
      <c r="D41" s="80">
        <v>0</v>
      </c>
      <c r="E41" s="81">
        <v>0</v>
      </c>
      <c r="F41" s="82">
        <f t="shared" si="0"/>
        <v>0</v>
      </c>
      <c r="G41" s="80">
        <v>0</v>
      </c>
      <c r="H41" s="81">
        <v>0</v>
      </c>
      <c r="I41" s="83">
        <f t="shared" si="1"/>
        <v>0</v>
      </c>
      <c r="J41" s="80">
        <v>46948029</v>
      </c>
      <c r="K41" s="81">
        <v>0</v>
      </c>
      <c r="L41" s="81">
        <f t="shared" si="2"/>
        <v>46948029</v>
      </c>
      <c r="M41" s="40">
        <f t="shared" si="3"/>
        <v>0</v>
      </c>
      <c r="N41" s="108">
        <v>59157407</v>
      </c>
      <c r="O41" s="109">
        <v>0</v>
      </c>
      <c r="P41" s="110">
        <f t="shared" si="4"/>
        <v>59157407</v>
      </c>
      <c r="Q41" s="40">
        <f t="shared" si="5"/>
        <v>0</v>
      </c>
      <c r="R41" s="108">
        <v>53023767</v>
      </c>
      <c r="S41" s="110">
        <v>0</v>
      </c>
      <c r="T41" s="110">
        <f t="shared" si="6"/>
        <v>53023767</v>
      </c>
      <c r="U41" s="40">
        <f t="shared" si="7"/>
        <v>0</v>
      </c>
      <c r="V41" s="108">
        <v>0</v>
      </c>
      <c r="W41" s="110">
        <v>0</v>
      </c>
      <c r="X41" s="110">
        <f t="shared" si="8"/>
        <v>0</v>
      </c>
      <c r="Y41" s="40">
        <f t="shared" si="9"/>
        <v>0</v>
      </c>
      <c r="Z41" s="80">
        <f t="shared" si="10"/>
        <v>159129203</v>
      </c>
      <c r="AA41" s="81">
        <f t="shared" si="11"/>
        <v>0</v>
      </c>
      <c r="AB41" s="81">
        <f t="shared" si="12"/>
        <v>159129203</v>
      </c>
      <c r="AC41" s="40">
        <f t="shared" si="13"/>
        <v>0</v>
      </c>
      <c r="AD41" s="80">
        <v>23977643</v>
      </c>
      <c r="AE41" s="81">
        <v>200502</v>
      </c>
      <c r="AF41" s="81">
        <f t="shared" si="14"/>
        <v>24178145</v>
      </c>
      <c r="AG41" s="40">
        <f t="shared" si="15"/>
        <v>2.257900859375</v>
      </c>
      <c r="AH41" s="40">
        <f t="shared" si="16"/>
        <v>1.193045289454588</v>
      </c>
      <c r="AI41" s="12">
        <v>51200000</v>
      </c>
      <c r="AJ41" s="12">
        <v>51200000</v>
      </c>
      <c r="AK41" s="12">
        <v>115604524</v>
      </c>
      <c r="AL41" s="12"/>
    </row>
    <row r="42" spans="1:38" s="13" customFormat="1" ht="12.75">
      <c r="A42" s="29" t="s">
        <v>116</v>
      </c>
      <c r="B42" s="63" t="s">
        <v>443</v>
      </c>
      <c r="C42" s="39" t="s">
        <v>444</v>
      </c>
      <c r="D42" s="80">
        <v>595874504</v>
      </c>
      <c r="E42" s="81">
        <v>849317000</v>
      </c>
      <c r="F42" s="82">
        <f t="shared" si="0"/>
        <v>1445191504</v>
      </c>
      <c r="G42" s="80">
        <v>584917755</v>
      </c>
      <c r="H42" s="81">
        <v>849317000</v>
      </c>
      <c r="I42" s="83">
        <f t="shared" si="1"/>
        <v>1434234755</v>
      </c>
      <c r="J42" s="80">
        <v>98468010</v>
      </c>
      <c r="K42" s="81">
        <v>71089934</v>
      </c>
      <c r="L42" s="81">
        <f t="shared" si="2"/>
        <v>169557944</v>
      </c>
      <c r="M42" s="40">
        <f t="shared" si="3"/>
        <v>0.11732558870620097</v>
      </c>
      <c r="N42" s="108">
        <v>131828952</v>
      </c>
      <c r="O42" s="109">
        <v>199409783</v>
      </c>
      <c r="P42" s="110">
        <f t="shared" si="4"/>
        <v>331238735</v>
      </c>
      <c r="Q42" s="40">
        <f t="shared" si="5"/>
        <v>0.229200582817708</v>
      </c>
      <c r="R42" s="108">
        <v>119162030</v>
      </c>
      <c r="S42" s="110">
        <v>144093000</v>
      </c>
      <c r="T42" s="110">
        <f t="shared" si="6"/>
        <v>263255030</v>
      </c>
      <c r="U42" s="40">
        <f t="shared" si="7"/>
        <v>0.18355086507438595</v>
      </c>
      <c r="V42" s="108">
        <v>0</v>
      </c>
      <c r="W42" s="110">
        <v>0</v>
      </c>
      <c r="X42" s="110">
        <f t="shared" si="8"/>
        <v>0</v>
      </c>
      <c r="Y42" s="40">
        <f t="shared" si="9"/>
        <v>0</v>
      </c>
      <c r="Z42" s="80">
        <f t="shared" si="10"/>
        <v>349458992</v>
      </c>
      <c r="AA42" s="81">
        <f t="shared" si="11"/>
        <v>414592717</v>
      </c>
      <c r="AB42" s="81">
        <f t="shared" si="12"/>
        <v>764051709</v>
      </c>
      <c r="AC42" s="40">
        <f t="shared" si="13"/>
        <v>0.5327243021662796</v>
      </c>
      <c r="AD42" s="80">
        <v>94307147</v>
      </c>
      <c r="AE42" s="81">
        <v>89083084</v>
      </c>
      <c r="AF42" s="81">
        <f t="shared" si="14"/>
        <v>183390231</v>
      </c>
      <c r="AG42" s="40">
        <f t="shared" si="15"/>
        <v>0.4190884621066778</v>
      </c>
      <c r="AH42" s="40">
        <f t="shared" si="16"/>
        <v>0.435491021329266</v>
      </c>
      <c r="AI42" s="12">
        <v>1273641599</v>
      </c>
      <c r="AJ42" s="12">
        <v>1273641599</v>
      </c>
      <c r="AK42" s="12">
        <v>533768499</v>
      </c>
      <c r="AL42" s="12"/>
    </row>
    <row r="43" spans="1:38" s="59" customFormat="1" ht="12.75">
      <c r="A43" s="64"/>
      <c r="B43" s="65" t="s">
        <v>445</v>
      </c>
      <c r="C43" s="32"/>
      <c r="D43" s="84">
        <f>SUM(D37:D42)</f>
        <v>1325469541</v>
      </c>
      <c r="E43" s="85">
        <f>SUM(E37:E42)</f>
        <v>1152584854</v>
      </c>
      <c r="F43" s="86">
        <f t="shared" si="0"/>
        <v>2478054395</v>
      </c>
      <c r="G43" s="84">
        <f>SUM(G37:G42)</f>
        <v>1311997431</v>
      </c>
      <c r="H43" s="85">
        <f>SUM(H37:H42)</f>
        <v>1175532840</v>
      </c>
      <c r="I43" s="93">
        <f t="shared" si="1"/>
        <v>2487530271</v>
      </c>
      <c r="J43" s="84">
        <f>SUM(J37:J42)</f>
        <v>265994391</v>
      </c>
      <c r="K43" s="95">
        <f>SUM(K37:K42)</f>
        <v>88917290</v>
      </c>
      <c r="L43" s="85">
        <f t="shared" si="2"/>
        <v>354911681</v>
      </c>
      <c r="M43" s="44">
        <f t="shared" si="3"/>
        <v>0.14322190897669945</v>
      </c>
      <c r="N43" s="114">
        <f>SUM(N37:N42)</f>
        <v>325592087</v>
      </c>
      <c r="O43" s="115">
        <f>SUM(O37:O42)</f>
        <v>218430920</v>
      </c>
      <c r="P43" s="116">
        <f t="shared" si="4"/>
        <v>544023007</v>
      </c>
      <c r="Q43" s="44">
        <f t="shared" si="5"/>
        <v>0.2195363459727445</v>
      </c>
      <c r="R43" s="114">
        <f>SUM(R37:R42)</f>
        <v>295032018</v>
      </c>
      <c r="S43" s="116">
        <f>SUM(S37:S42)</f>
        <v>189012150</v>
      </c>
      <c r="T43" s="116">
        <f t="shared" si="6"/>
        <v>484044168</v>
      </c>
      <c r="U43" s="44">
        <f t="shared" si="7"/>
        <v>0.1945882523091515</v>
      </c>
      <c r="V43" s="114">
        <f>SUM(V37:V42)</f>
        <v>0</v>
      </c>
      <c r="W43" s="116">
        <f>SUM(W37:W42)</f>
        <v>0</v>
      </c>
      <c r="X43" s="116">
        <f t="shared" si="8"/>
        <v>0</v>
      </c>
      <c r="Y43" s="44">
        <f t="shared" si="9"/>
        <v>0</v>
      </c>
      <c r="Z43" s="84">
        <f t="shared" si="10"/>
        <v>886618496</v>
      </c>
      <c r="AA43" s="85">
        <f t="shared" si="11"/>
        <v>496360360</v>
      </c>
      <c r="AB43" s="85">
        <f t="shared" si="12"/>
        <v>1382978856</v>
      </c>
      <c r="AC43" s="44">
        <f t="shared" si="13"/>
        <v>0.5559646337264613</v>
      </c>
      <c r="AD43" s="84">
        <f>SUM(AD37:AD42)</f>
        <v>236324083</v>
      </c>
      <c r="AE43" s="85">
        <f>SUM(AE37:AE42)</f>
        <v>114986382</v>
      </c>
      <c r="AF43" s="85">
        <f t="shared" si="14"/>
        <v>351310465</v>
      </c>
      <c r="AG43" s="44">
        <f t="shared" si="15"/>
        <v>0.5047597587640528</v>
      </c>
      <c r="AH43" s="44">
        <f t="shared" si="16"/>
        <v>0.37782450630954023</v>
      </c>
      <c r="AI43" s="66">
        <f>SUM(AI37:AI42)</f>
        <v>2124608906</v>
      </c>
      <c r="AJ43" s="66">
        <f>SUM(AJ37:AJ42)</f>
        <v>2124148933</v>
      </c>
      <c r="AK43" s="66">
        <f>SUM(AK37:AK42)</f>
        <v>1072184903</v>
      </c>
      <c r="AL43" s="66"/>
    </row>
    <row r="44" spans="1:38" s="59" customFormat="1" ht="12.75">
      <c r="A44" s="64"/>
      <c r="B44" s="65" t="s">
        <v>446</v>
      </c>
      <c r="C44" s="32"/>
      <c r="D44" s="84">
        <f>SUM(D9:D14,D16:D20,D22:D27,D29:D35,D37:D42)</f>
        <v>11028475596</v>
      </c>
      <c r="E44" s="85">
        <f>SUM(E9:E14,E16:E20,E22:E27,E29:E35,E37:E42)</f>
        <v>4891791867</v>
      </c>
      <c r="F44" s="86">
        <f t="shared" si="0"/>
        <v>15920267463</v>
      </c>
      <c r="G44" s="84">
        <f>SUM(G9:G14,G16:G20,G22:G27,G29:G35,G37:G42)</f>
        <v>11235901558</v>
      </c>
      <c r="H44" s="85">
        <f>SUM(H9:H14,H16:H20,H22:H27,H29:H35,H37:H42)</f>
        <v>6187521556</v>
      </c>
      <c r="I44" s="93">
        <f t="shared" si="1"/>
        <v>17423423114</v>
      </c>
      <c r="J44" s="84">
        <f>SUM(J9:J14,J16:J20,J22:J27,J29:J35,J37:J42)</f>
        <v>2089450352</v>
      </c>
      <c r="K44" s="95">
        <f>SUM(K9:K14,K16:K20,K22:K27,K29:K35,K37:K42)</f>
        <v>473651110</v>
      </c>
      <c r="L44" s="85">
        <f t="shared" si="2"/>
        <v>2563101462</v>
      </c>
      <c r="M44" s="44">
        <f t="shared" si="3"/>
        <v>0.16099613074697752</v>
      </c>
      <c r="N44" s="114">
        <f>SUM(N9:N14,N16:N20,N22:N27,N29:N35,N37:N42)</f>
        <v>2884316732</v>
      </c>
      <c r="O44" s="115">
        <f>SUM(O9:O14,O16:O20,O22:O27,O29:O35,O37:O42)</f>
        <v>872445078</v>
      </c>
      <c r="P44" s="116">
        <f t="shared" si="4"/>
        <v>3756761810</v>
      </c>
      <c r="Q44" s="44">
        <f t="shared" si="5"/>
        <v>0.23597353616897584</v>
      </c>
      <c r="R44" s="114">
        <f>SUM(R9:R14,R16:R20,R22:R27,R29:R35,R37:R42)</f>
        <v>2860276718</v>
      </c>
      <c r="S44" s="116">
        <f>SUM(S9:S14,S16:S20,S22:S27,S29:S35,S37:S42)</f>
        <v>573704497</v>
      </c>
      <c r="T44" s="116">
        <f t="shared" si="6"/>
        <v>3433981215</v>
      </c>
      <c r="U44" s="44">
        <f t="shared" si="7"/>
        <v>0.19708992845617926</v>
      </c>
      <c r="V44" s="114">
        <f>SUM(V9:V14,V16:V20,V22:V27,V29:V35,V37:V42)</f>
        <v>0</v>
      </c>
      <c r="W44" s="116">
        <f>SUM(W9:W14,W16:W20,W22:W27,W29:W35,W37:W42)</f>
        <v>0</v>
      </c>
      <c r="X44" s="116">
        <f t="shared" si="8"/>
        <v>0</v>
      </c>
      <c r="Y44" s="44">
        <f t="shared" si="9"/>
        <v>0</v>
      </c>
      <c r="Z44" s="84">
        <f t="shared" si="10"/>
        <v>7834043802</v>
      </c>
      <c r="AA44" s="85">
        <f t="shared" si="11"/>
        <v>1919800685</v>
      </c>
      <c r="AB44" s="85">
        <f t="shared" si="12"/>
        <v>9753844487</v>
      </c>
      <c r="AC44" s="44">
        <f t="shared" si="13"/>
        <v>0.5598121806020213</v>
      </c>
      <c r="AD44" s="84">
        <f>SUM(AD9:AD14,AD16:AD20,AD22:AD27,AD29:AD35,AD37:AD42)</f>
        <v>2120628436</v>
      </c>
      <c r="AE44" s="85">
        <f>SUM(AE9:AE14,AE16:AE20,AE22:AE27,AE29:AE35,AE37:AE42)</f>
        <v>632669833</v>
      </c>
      <c r="AF44" s="85">
        <f t="shared" si="14"/>
        <v>2753298269</v>
      </c>
      <c r="AG44" s="44">
        <f t="shared" si="15"/>
        <v>0.5337476819866156</v>
      </c>
      <c r="AH44" s="44">
        <f t="shared" si="16"/>
        <v>0.24722455742044414</v>
      </c>
      <c r="AI44" s="66">
        <f>SUM(AI9:AI14,AI16:AI20,AI22:AI27,AI29:AI35,AI37:AI42)</f>
        <v>14726322503</v>
      </c>
      <c r="AJ44" s="66">
        <f>SUM(AJ9:AJ14,AJ16:AJ20,AJ22:AJ27,AJ29:AJ35,AJ37:AJ42)</f>
        <v>14782345620</v>
      </c>
      <c r="AK44" s="66">
        <f>SUM(AK9:AK14,AK16:AK20,AK22:AK27,AK29:AK35,AK37:AK42)</f>
        <v>7890042709</v>
      </c>
      <c r="AL44" s="66"/>
    </row>
    <row r="45" spans="1:38" s="13" customFormat="1" ht="12.75">
      <c r="A45" s="67"/>
      <c r="B45" s="68"/>
      <c r="C45" s="69"/>
      <c r="D45" s="96"/>
      <c r="E45" s="96"/>
      <c r="F45" s="97"/>
      <c r="G45" s="98"/>
      <c r="H45" s="96"/>
      <c r="I45" s="99"/>
      <c r="J45" s="98"/>
      <c r="K45" s="100"/>
      <c r="L45" s="96"/>
      <c r="M45" s="73"/>
      <c r="N45" s="98"/>
      <c r="O45" s="100"/>
      <c r="P45" s="96"/>
      <c r="Q45" s="73"/>
      <c r="R45" s="98"/>
      <c r="S45" s="100"/>
      <c r="T45" s="96"/>
      <c r="U45" s="73"/>
      <c r="V45" s="98"/>
      <c r="W45" s="100"/>
      <c r="X45" s="96"/>
      <c r="Y45" s="73"/>
      <c r="Z45" s="98"/>
      <c r="AA45" s="100"/>
      <c r="AB45" s="96"/>
      <c r="AC45" s="73"/>
      <c r="AD45" s="98"/>
      <c r="AE45" s="96"/>
      <c r="AF45" s="96"/>
      <c r="AG45" s="73"/>
      <c r="AH45" s="73"/>
      <c r="AI45" s="12"/>
      <c r="AJ45" s="12"/>
      <c r="AK45" s="12"/>
      <c r="AL45" s="12"/>
    </row>
    <row r="46" spans="1:38" s="76" customFormat="1" ht="12.75">
      <c r="A46" s="78"/>
      <c r="B46" s="78"/>
      <c r="C46" s="78"/>
      <c r="D46" s="101"/>
      <c r="E46" s="101"/>
      <c r="F46" s="101"/>
      <c r="G46" s="101"/>
      <c r="H46" s="101"/>
      <c r="I46" s="101"/>
      <c r="J46" s="101"/>
      <c r="K46" s="101"/>
      <c r="L46" s="101"/>
      <c r="M46" s="78"/>
      <c r="N46" s="101"/>
      <c r="O46" s="101"/>
      <c r="P46" s="101"/>
      <c r="Q46" s="78"/>
      <c r="R46" s="101"/>
      <c r="S46" s="101"/>
      <c r="T46" s="101"/>
      <c r="U46" s="78"/>
      <c r="V46" s="101"/>
      <c r="W46" s="101"/>
      <c r="X46" s="101"/>
      <c r="Y46" s="78"/>
      <c r="Z46" s="101"/>
      <c r="AA46" s="101"/>
      <c r="AB46" s="101"/>
      <c r="AC46" s="78"/>
      <c r="AD46" s="101"/>
      <c r="AE46" s="101"/>
      <c r="AF46" s="101"/>
      <c r="AG46" s="78"/>
      <c r="AH46" s="78"/>
      <c r="AI46" s="78"/>
      <c r="AJ46" s="78"/>
      <c r="AK46" s="78"/>
      <c r="AL46" s="78"/>
    </row>
    <row r="47" spans="1:38" s="77" customFormat="1" ht="12.75">
      <c r="A47" s="79"/>
      <c r="B47" s="79"/>
      <c r="C47" s="79"/>
      <c r="D47" s="102"/>
      <c r="E47" s="102"/>
      <c r="F47" s="102"/>
      <c r="G47" s="102"/>
      <c r="H47" s="102"/>
      <c r="I47" s="102"/>
      <c r="J47" s="102"/>
      <c r="K47" s="102"/>
      <c r="L47" s="102"/>
      <c r="M47" s="79"/>
      <c r="N47" s="102"/>
      <c r="O47" s="102"/>
      <c r="P47" s="102"/>
      <c r="Q47" s="79"/>
      <c r="R47" s="102"/>
      <c r="S47" s="102"/>
      <c r="T47" s="102"/>
      <c r="U47" s="79"/>
      <c r="V47" s="102"/>
      <c r="W47" s="102"/>
      <c r="X47" s="102"/>
      <c r="Y47" s="79"/>
      <c r="Z47" s="102"/>
      <c r="AA47" s="102"/>
      <c r="AB47" s="102"/>
      <c r="AC47" s="79"/>
      <c r="AD47" s="102"/>
      <c r="AE47" s="102"/>
      <c r="AF47" s="102"/>
      <c r="AG47" s="79"/>
      <c r="AH47" s="79"/>
      <c r="AI47" s="79"/>
      <c r="AJ47" s="79"/>
      <c r="AK47" s="79"/>
      <c r="AL47" s="79"/>
    </row>
    <row r="48" spans="1:38" s="77" customFormat="1" ht="12.75">
      <c r="A48" s="79"/>
      <c r="B48" s="79"/>
      <c r="C48" s="79"/>
      <c r="D48" s="102"/>
      <c r="E48" s="102"/>
      <c r="F48" s="102"/>
      <c r="G48" s="102"/>
      <c r="H48" s="102"/>
      <c r="I48" s="102"/>
      <c r="J48" s="102"/>
      <c r="K48" s="102"/>
      <c r="L48" s="102"/>
      <c r="M48" s="79"/>
      <c r="N48" s="102"/>
      <c r="O48" s="102"/>
      <c r="P48" s="102"/>
      <c r="Q48" s="79"/>
      <c r="R48" s="102"/>
      <c r="S48" s="102"/>
      <c r="T48" s="102"/>
      <c r="U48" s="79"/>
      <c r="V48" s="102"/>
      <c r="W48" s="102"/>
      <c r="X48" s="102"/>
      <c r="Y48" s="79"/>
      <c r="Z48" s="102"/>
      <c r="AA48" s="102"/>
      <c r="AB48" s="102"/>
      <c r="AC48" s="79"/>
      <c r="AD48" s="102"/>
      <c r="AE48" s="102"/>
      <c r="AF48" s="102"/>
      <c r="AG48" s="79"/>
      <c r="AH48" s="79"/>
      <c r="AI48" s="79"/>
      <c r="AJ48" s="79"/>
      <c r="AK48" s="79"/>
      <c r="AL48" s="79"/>
    </row>
    <row r="49" spans="1:38" s="77" customFormat="1" ht="12.75">
      <c r="A49" s="79"/>
      <c r="B49" s="79"/>
      <c r="C49" s="79"/>
      <c r="D49" s="102"/>
      <c r="E49" s="102"/>
      <c r="F49" s="102"/>
      <c r="G49" s="102"/>
      <c r="H49" s="102"/>
      <c r="I49" s="102"/>
      <c r="J49" s="102"/>
      <c r="K49" s="102"/>
      <c r="L49" s="102"/>
      <c r="M49" s="79"/>
      <c r="N49" s="102"/>
      <c r="O49" s="102"/>
      <c r="P49" s="102"/>
      <c r="Q49" s="79"/>
      <c r="R49" s="102"/>
      <c r="S49" s="102"/>
      <c r="T49" s="102"/>
      <c r="U49" s="79"/>
      <c r="V49" s="102"/>
      <c r="W49" s="102"/>
      <c r="X49" s="102"/>
      <c r="Y49" s="79"/>
      <c r="Z49" s="102"/>
      <c r="AA49" s="102"/>
      <c r="AB49" s="102"/>
      <c r="AC49" s="79"/>
      <c r="AD49" s="102"/>
      <c r="AE49" s="102"/>
      <c r="AF49" s="102"/>
      <c r="AG49" s="79"/>
      <c r="AH49" s="79"/>
      <c r="AI49" s="79"/>
      <c r="AJ49" s="79"/>
      <c r="AK49" s="79"/>
      <c r="AL49" s="79"/>
    </row>
    <row r="50" spans="1:38" s="77" customFormat="1" ht="12.75">
      <c r="A50" s="79"/>
      <c r="B50" s="79"/>
      <c r="C50" s="79"/>
      <c r="D50" s="102"/>
      <c r="E50" s="102"/>
      <c r="F50" s="102"/>
      <c r="G50" s="102"/>
      <c r="H50" s="102"/>
      <c r="I50" s="102"/>
      <c r="J50" s="102"/>
      <c r="K50" s="102"/>
      <c r="L50" s="102"/>
      <c r="M50" s="79"/>
      <c r="N50" s="102"/>
      <c r="O50" s="102"/>
      <c r="P50" s="102"/>
      <c r="Q50" s="79"/>
      <c r="R50" s="102"/>
      <c r="S50" s="102"/>
      <c r="T50" s="102"/>
      <c r="U50" s="79"/>
      <c r="V50" s="102"/>
      <c r="W50" s="102"/>
      <c r="X50" s="102"/>
      <c r="Y50" s="79"/>
      <c r="Z50" s="102"/>
      <c r="AA50" s="102"/>
      <c r="AB50" s="102"/>
      <c r="AC50" s="79"/>
      <c r="AD50" s="102"/>
      <c r="AE50" s="102"/>
      <c r="AF50" s="102"/>
      <c r="AG50" s="79"/>
      <c r="AH50" s="79"/>
      <c r="AI50" s="79"/>
      <c r="AJ50" s="79"/>
      <c r="AK50" s="79"/>
      <c r="AL50" s="79"/>
    </row>
    <row r="51" spans="1:38" s="77" customFormat="1" ht="12.75">
      <c r="A51" s="79"/>
      <c r="B51" s="79"/>
      <c r="C51" s="79"/>
      <c r="D51" s="102"/>
      <c r="E51" s="102"/>
      <c r="F51" s="102"/>
      <c r="G51" s="102"/>
      <c r="H51" s="102"/>
      <c r="I51" s="102"/>
      <c r="J51" s="102"/>
      <c r="K51" s="102"/>
      <c r="L51" s="102"/>
      <c r="M51" s="79"/>
      <c r="N51" s="102"/>
      <c r="O51" s="102"/>
      <c r="P51" s="102"/>
      <c r="Q51" s="79"/>
      <c r="R51" s="102"/>
      <c r="S51" s="102"/>
      <c r="T51" s="102"/>
      <c r="U51" s="79"/>
      <c r="V51" s="102"/>
      <c r="W51" s="102"/>
      <c r="X51" s="102"/>
      <c r="Y51" s="79"/>
      <c r="Z51" s="102"/>
      <c r="AA51" s="102"/>
      <c r="AB51" s="102"/>
      <c r="AC51" s="79"/>
      <c r="AD51" s="102"/>
      <c r="AE51" s="102"/>
      <c r="AF51" s="102"/>
      <c r="AG51" s="79"/>
      <c r="AH51" s="79"/>
      <c r="AI51" s="79"/>
      <c r="AJ51" s="79"/>
      <c r="AK51" s="79"/>
      <c r="AL51" s="79"/>
    </row>
    <row r="52" spans="1:38" s="77" customFormat="1" ht="12.75">
      <c r="A52" s="79"/>
      <c r="B52" s="79"/>
      <c r="C52" s="79"/>
      <c r="D52" s="102"/>
      <c r="E52" s="102"/>
      <c r="F52" s="102"/>
      <c r="G52" s="102"/>
      <c r="H52" s="102"/>
      <c r="I52" s="102"/>
      <c r="J52" s="102"/>
      <c r="K52" s="102"/>
      <c r="L52" s="102"/>
      <c r="M52" s="79"/>
      <c r="N52" s="102"/>
      <c r="O52" s="102"/>
      <c r="P52" s="102"/>
      <c r="Q52" s="79"/>
      <c r="R52" s="102"/>
      <c r="S52" s="102"/>
      <c r="T52" s="102"/>
      <c r="U52" s="79"/>
      <c r="V52" s="102"/>
      <c r="W52" s="102"/>
      <c r="X52" s="102"/>
      <c r="Y52" s="79"/>
      <c r="Z52" s="102"/>
      <c r="AA52" s="102"/>
      <c r="AB52" s="102"/>
      <c r="AC52" s="79"/>
      <c r="AD52" s="102"/>
      <c r="AE52" s="102"/>
      <c r="AF52" s="102"/>
      <c r="AG52" s="79"/>
      <c r="AH52" s="79"/>
      <c r="AI52" s="79"/>
      <c r="AJ52" s="79"/>
      <c r="AK52" s="79"/>
      <c r="AL52" s="79"/>
    </row>
    <row r="53" spans="1:38" s="77" customFormat="1" ht="12.75">
      <c r="A53" s="79"/>
      <c r="B53" s="79"/>
      <c r="C53" s="79"/>
      <c r="D53" s="102"/>
      <c r="E53" s="102"/>
      <c r="F53" s="102"/>
      <c r="G53" s="102"/>
      <c r="H53" s="102"/>
      <c r="I53" s="102"/>
      <c r="J53" s="102"/>
      <c r="K53" s="102"/>
      <c r="L53" s="102"/>
      <c r="M53" s="79"/>
      <c r="N53" s="102"/>
      <c r="O53" s="102"/>
      <c r="P53" s="102"/>
      <c r="Q53" s="79"/>
      <c r="R53" s="102"/>
      <c r="S53" s="102"/>
      <c r="T53" s="102"/>
      <c r="U53" s="79"/>
      <c r="V53" s="102"/>
      <c r="W53" s="102"/>
      <c r="X53" s="102"/>
      <c r="Y53" s="79"/>
      <c r="Z53" s="102"/>
      <c r="AA53" s="102"/>
      <c r="AB53" s="102"/>
      <c r="AC53" s="79"/>
      <c r="AD53" s="102"/>
      <c r="AE53" s="102"/>
      <c r="AF53" s="102"/>
      <c r="AG53" s="79"/>
      <c r="AH53" s="79"/>
      <c r="AI53" s="79"/>
      <c r="AJ53" s="79"/>
      <c r="AK53" s="79"/>
      <c r="AL53" s="79"/>
    </row>
    <row r="54" spans="1:38" s="77" customFormat="1" ht="12.75">
      <c r="A54" s="79"/>
      <c r="B54" s="79"/>
      <c r="C54" s="79"/>
      <c r="D54" s="102"/>
      <c r="E54" s="102"/>
      <c r="F54" s="102"/>
      <c r="G54" s="102"/>
      <c r="H54" s="102"/>
      <c r="I54" s="102"/>
      <c r="J54" s="102"/>
      <c r="K54" s="102"/>
      <c r="L54" s="102"/>
      <c r="M54" s="79"/>
      <c r="N54" s="102"/>
      <c r="O54" s="102"/>
      <c r="P54" s="102"/>
      <c r="Q54" s="79"/>
      <c r="R54" s="102"/>
      <c r="S54" s="102"/>
      <c r="T54" s="102"/>
      <c r="U54" s="79"/>
      <c r="V54" s="102"/>
      <c r="W54" s="102"/>
      <c r="X54" s="102"/>
      <c r="Y54" s="79"/>
      <c r="Z54" s="102"/>
      <c r="AA54" s="102"/>
      <c r="AB54" s="102"/>
      <c r="AC54" s="79"/>
      <c r="AD54" s="102"/>
      <c r="AE54" s="102"/>
      <c r="AF54" s="102"/>
      <c r="AG54" s="79"/>
      <c r="AH54" s="79"/>
      <c r="AI54" s="79"/>
      <c r="AJ54" s="79"/>
      <c r="AK54" s="79"/>
      <c r="AL54" s="79"/>
    </row>
    <row r="55" spans="1:38" s="77" customFormat="1" ht="12.75">
      <c r="A55" s="79"/>
      <c r="B55" s="79"/>
      <c r="C55" s="79"/>
      <c r="D55" s="102"/>
      <c r="E55" s="102"/>
      <c r="F55" s="102"/>
      <c r="G55" s="102"/>
      <c r="H55" s="102"/>
      <c r="I55" s="102"/>
      <c r="J55" s="102"/>
      <c r="K55" s="102"/>
      <c r="L55" s="102"/>
      <c r="M55" s="79"/>
      <c r="N55" s="102"/>
      <c r="O55" s="102"/>
      <c r="P55" s="102"/>
      <c r="Q55" s="79"/>
      <c r="R55" s="102"/>
      <c r="S55" s="102"/>
      <c r="T55" s="102"/>
      <c r="U55" s="79"/>
      <c r="V55" s="102"/>
      <c r="W55" s="102"/>
      <c r="X55" s="102"/>
      <c r="Y55" s="79"/>
      <c r="Z55" s="102"/>
      <c r="AA55" s="102"/>
      <c r="AB55" s="102"/>
      <c r="AC55" s="79"/>
      <c r="AD55" s="102"/>
      <c r="AE55" s="102"/>
      <c r="AF55" s="102"/>
      <c r="AG55" s="79"/>
      <c r="AH55" s="79"/>
      <c r="AI55" s="79"/>
      <c r="AJ55" s="79"/>
      <c r="AK55" s="79"/>
      <c r="AL55" s="79"/>
    </row>
    <row r="56" spans="1:38" s="77" customFormat="1" ht="12.75">
      <c r="A56" s="79"/>
      <c r="B56" s="79"/>
      <c r="C56" s="79"/>
      <c r="D56" s="102"/>
      <c r="E56" s="102"/>
      <c r="F56" s="102"/>
      <c r="G56" s="102"/>
      <c r="H56" s="102"/>
      <c r="I56" s="102"/>
      <c r="J56" s="102"/>
      <c r="K56" s="102"/>
      <c r="L56" s="102"/>
      <c r="M56" s="79"/>
      <c r="N56" s="102"/>
      <c r="O56" s="102"/>
      <c r="P56" s="102"/>
      <c r="Q56" s="79"/>
      <c r="R56" s="102"/>
      <c r="S56" s="102"/>
      <c r="T56" s="102"/>
      <c r="U56" s="79"/>
      <c r="V56" s="102"/>
      <c r="W56" s="102"/>
      <c r="X56" s="102"/>
      <c r="Y56" s="79"/>
      <c r="Z56" s="102"/>
      <c r="AA56" s="102"/>
      <c r="AB56" s="102"/>
      <c r="AC56" s="79"/>
      <c r="AD56" s="102"/>
      <c r="AE56" s="102"/>
      <c r="AF56" s="102"/>
      <c r="AG56" s="79"/>
      <c r="AH56" s="79"/>
      <c r="AI56" s="79"/>
      <c r="AJ56" s="79"/>
      <c r="AK56" s="79"/>
      <c r="AL56" s="79"/>
    </row>
    <row r="57" spans="1:38" s="77" customFormat="1" ht="12.75">
      <c r="A57" s="79"/>
      <c r="B57" s="79"/>
      <c r="C57" s="79"/>
      <c r="D57" s="102"/>
      <c r="E57" s="102"/>
      <c r="F57" s="102"/>
      <c r="G57" s="102"/>
      <c r="H57" s="102"/>
      <c r="I57" s="102"/>
      <c r="J57" s="102"/>
      <c r="K57" s="102"/>
      <c r="L57" s="102"/>
      <c r="M57" s="79"/>
      <c r="N57" s="102"/>
      <c r="O57" s="102"/>
      <c r="P57" s="102"/>
      <c r="Q57" s="79"/>
      <c r="R57" s="102"/>
      <c r="S57" s="102"/>
      <c r="T57" s="102"/>
      <c r="U57" s="79"/>
      <c r="V57" s="102"/>
      <c r="W57" s="102"/>
      <c r="X57" s="102"/>
      <c r="Y57" s="79"/>
      <c r="Z57" s="102"/>
      <c r="AA57" s="102"/>
      <c r="AB57" s="102"/>
      <c r="AC57" s="79"/>
      <c r="AD57" s="102"/>
      <c r="AE57" s="102"/>
      <c r="AF57" s="102"/>
      <c r="AG57" s="79"/>
      <c r="AH57" s="79"/>
      <c r="AI57" s="79"/>
      <c r="AJ57" s="79"/>
      <c r="AK57" s="79"/>
      <c r="AL57" s="79"/>
    </row>
    <row r="58" spans="1:38" s="77" customFormat="1" ht="12.75">
      <c r="A58" s="79"/>
      <c r="B58" s="79"/>
      <c r="C58" s="79"/>
      <c r="D58" s="102"/>
      <c r="E58" s="102"/>
      <c r="F58" s="102"/>
      <c r="G58" s="102"/>
      <c r="H58" s="102"/>
      <c r="I58" s="102"/>
      <c r="J58" s="102"/>
      <c r="K58" s="102"/>
      <c r="L58" s="102"/>
      <c r="M58" s="79"/>
      <c r="N58" s="102"/>
      <c r="O58" s="102"/>
      <c r="P58" s="102"/>
      <c r="Q58" s="79"/>
      <c r="R58" s="102"/>
      <c r="S58" s="102"/>
      <c r="T58" s="102"/>
      <c r="U58" s="79"/>
      <c r="V58" s="102"/>
      <c r="W58" s="102"/>
      <c r="X58" s="102"/>
      <c r="Y58" s="79"/>
      <c r="Z58" s="102"/>
      <c r="AA58" s="102"/>
      <c r="AB58" s="102"/>
      <c r="AC58" s="79"/>
      <c r="AD58" s="102"/>
      <c r="AE58" s="102"/>
      <c r="AF58" s="102"/>
      <c r="AG58" s="79"/>
      <c r="AH58" s="79"/>
      <c r="AI58" s="79"/>
      <c r="AJ58" s="79"/>
      <c r="AK58" s="79"/>
      <c r="AL58" s="79"/>
    </row>
    <row r="59" spans="1:38" s="77" customFormat="1" ht="12.75">
      <c r="A59" s="79"/>
      <c r="B59" s="79"/>
      <c r="C59" s="79"/>
      <c r="D59" s="102"/>
      <c r="E59" s="102"/>
      <c r="F59" s="102"/>
      <c r="G59" s="102"/>
      <c r="H59" s="102"/>
      <c r="I59" s="102"/>
      <c r="J59" s="102"/>
      <c r="K59" s="102"/>
      <c r="L59" s="102"/>
      <c r="M59" s="79"/>
      <c r="N59" s="102"/>
      <c r="O59" s="102"/>
      <c r="P59" s="102"/>
      <c r="Q59" s="79"/>
      <c r="R59" s="102"/>
      <c r="S59" s="102"/>
      <c r="T59" s="102"/>
      <c r="U59" s="79"/>
      <c r="V59" s="102"/>
      <c r="W59" s="102"/>
      <c r="X59" s="102"/>
      <c r="Y59" s="79"/>
      <c r="Z59" s="102"/>
      <c r="AA59" s="102"/>
      <c r="AB59" s="102"/>
      <c r="AC59" s="79"/>
      <c r="AD59" s="102"/>
      <c r="AE59" s="102"/>
      <c r="AF59" s="102"/>
      <c r="AG59" s="79"/>
      <c r="AH59" s="79"/>
      <c r="AI59" s="79"/>
      <c r="AJ59" s="79"/>
      <c r="AK59" s="79"/>
      <c r="AL59" s="79"/>
    </row>
    <row r="60" spans="1:38" s="77" customFormat="1" ht="12.75">
      <c r="A60" s="79"/>
      <c r="B60" s="79"/>
      <c r="C60" s="79"/>
      <c r="D60" s="102"/>
      <c r="E60" s="102"/>
      <c r="F60" s="102"/>
      <c r="G60" s="102"/>
      <c r="H60" s="102"/>
      <c r="I60" s="102"/>
      <c r="J60" s="102"/>
      <c r="K60" s="102"/>
      <c r="L60" s="102"/>
      <c r="M60" s="79"/>
      <c r="N60" s="102"/>
      <c r="O60" s="102"/>
      <c r="P60" s="102"/>
      <c r="Q60" s="79"/>
      <c r="R60" s="102"/>
      <c r="S60" s="102"/>
      <c r="T60" s="102"/>
      <c r="U60" s="79"/>
      <c r="V60" s="102"/>
      <c r="W60" s="102"/>
      <c r="X60" s="102"/>
      <c r="Y60" s="79"/>
      <c r="Z60" s="102"/>
      <c r="AA60" s="102"/>
      <c r="AB60" s="102"/>
      <c r="AC60" s="79"/>
      <c r="AD60" s="102"/>
      <c r="AE60" s="102"/>
      <c r="AF60" s="102"/>
      <c r="AG60" s="79"/>
      <c r="AH60" s="79"/>
      <c r="AI60" s="79"/>
      <c r="AJ60" s="79"/>
      <c r="AK60" s="79"/>
      <c r="AL60" s="79"/>
    </row>
    <row r="61" spans="1:38" s="77" customFormat="1" ht="12.75">
      <c r="A61" s="79"/>
      <c r="B61" s="79"/>
      <c r="C61" s="79"/>
      <c r="D61" s="102"/>
      <c r="E61" s="102"/>
      <c r="F61" s="102"/>
      <c r="G61" s="102"/>
      <c r="H61" s="102"/>
      <c r="I61" s="102"/>
      <c r="J61" s="102"/>
      <c r="K61" s="102"/>
      <c r="L61" s="102"/>
      <c r="M61" s="79"/>
      <c r="N61" s="102"/>
      <c r="O61" s="102"/>
      <c r="P61" s="102"/>
      <c r="Q61" s="79"/>
      <c r="R61" s="102"/>
      <c r="S61" s="102"/>
      <c r="T61" s="102"/>
      <c r="U61" s="79"/>
      <c r="V61" s="102"/>
      <c r="W61" s="102"/>
      <c r="X61" s="102"/>
      <c r="Y61" s="79"/>
      <c r="Z61" s="102"/>
      <c r="AA61" s="102"/>
      <c r="AB61" s="102"/>
      <c r="AC61" s="79"/>
      <c r="AD61" s="102"/>
      <c r="AE61" s="102"/>
      <c r="AF61" s="102"/>
      <c r="AG61" s="79"/>
      <c r="AH61" s="79"/>
      <c r="AI61" s="79"/>
      <c r="AJ61" s="79"/>
      <c r="AK61" s="79"/>
      <c r="AL61" s="79"/>
    </row>
    <row r="62" spans="1:38" s="77" customFormat="1" ht="12.75">
      <c r="A62" s="79"/>
      <c r="B62" s="79"/>
      <c r="C62" s="79"/>
      <c r="D62" s="102"/>
      <c r="E62" s="102"/>
      <c r="F62" s="102"/>
      <c r="G62" s="102"/>
      <c r="H62" s="102"/>
      <c r="I62" s="102"/>
      <c r="J62" s="102"/>
      <c r="K62" s="102"/>
      <c r="L62" s="102"/>
      <c r="M62" s="79"/>
      <c r="N62" s="102"/>
      <c r="O62" s="102"/>
      <c r="P62" s="102"/>
      <c r="Q62" s="79"/>
      <c r="R62" s="102"/>
      <c r="S62" s="102"/>
      <c r="T62" s="102"/>
      <c r="U62" s="79"/>
      <c r="V62" s="102"/>
      <c r="W62" s="102"/>
      <c r="X62" s="102"/>
      <c r="Y62" s="79"/>
      <c r="Z62" s="102"/>
      <c r="AA62" s="102"/>
      <c r="AB62" s="102"/>
      <c r="AC62" s="79"/>
      <c r="AD62" s="102"/>
      <c r="AE62" s="102"/>
      <c r="AF62" s="102"/>
      <c r="AG62" s="79"/>
      <c r="AH62" s="79"/>
      <c r="AI62" s="79"/>
      <c r="AJ62" s="79"/>
      <c r="AK62" s="79"/>
      <c r="AL62" s="79"/>
    </row>
    <row r="63" spans="1:38" s="77" customFormat="1" ht="12.75">
      <c r="A63" s="79"/>
      <c r="B63" s="79"/>
      <c r="C63" s="79"/>
      <c r="D63" s="102"/>
      <c r="E63" s="102"/>
      <c r="F63" s="102"/>
      <c r="G63" s="102"/>
      <c r="H63" s="102"/>
      <c r="I63" s="102"/>
      <c r="J63" s="102"/>
      <c r="K63" s="102"/>
      <c r="L63" s="102"/>
      <c r="M63" s="79"/>
      <c r="N63" s="102"/>
      <c r="O63" s="102"/>
      <c r="P63" s="102"/>
      <c r="Q63" s="79"/>
      <c r="R63" s="102"/>
      <c r="S63" s="102"/>
      <c r="T63" s="102"/>
      <c r="U63" s="79"/>
      <c r="V63" s="102"/>
      <c r="W63" s="102"/>
      <c r="X63" s="102"/>
      <c r="Y63" s="79"/>
      <c r="Z63" s="102"/>
      <c r="AA63" s="102"/>
      <c r="AB63" s="102"/>
      <c r="AC63" s="79"/>
      <c r="AD63" s="102"/>
      <c r="AE63" s="102"/>
      <c r="AF63" s="102"/>
      <c r="AG63" s="79"/>
      <c r="AH63" s="79"/>
      <c r="AI63" s="79"/>
      <c r="AJ63" s="79"/>
      <c r="AK63" s="79"/>
      <c r="AL63" s="79"/>
    </row>
    <row r="64" spans="1:38" s="77" customFormat="1" ht="12.75">
      <c r="A64" s="79"/>
      <c r="B64" s="79"/>
      <c r="C64" s="79"/>
      <c r="D64" s="102"/>
      <c r="E64" s="102"/>
      <c r="F64" s="102"/>
      <c r="G64" s="102"/>
      <c r="H64" s="102"/>
      <c r="I64" s="102"/>
      <c r="J64" s="102"/>
      <c r="K64" s="102"/>
      <c r="L64" s="102"/>
      <c r="M64" s="79"/>
      <c r="N64" s="102"/>
      <c r="O64" s="102"/>
      <c r="P64" s="102"/>
      <c r="Q64" s="79"/>
      <c r="R64" s="102"/>
      <c r="S64" s="102"/>
      <c r="T64" s="102"/>
      <c r="U64" s="79"/>
      <c r="V64" s="102"/>
      <c r="W64" s="102"/>
      <c r="X64" s="102"/>
      <c r="Y64" s="79"/>
      <c r="Z64" s="102"/>
      <c r="AA64" s="102"/>
      <c r="AB64" s="102"/>
      <c r="AC64" s="79"/>
      <c r="AD64" s="102"/>
      <c r="AE64" s="102"/>
      <c r="AF64" s="102"/>
      <c r="AG64" s="79"/>
      <c r="AH64" s="79"/>
      <c r="AI64" s="79"/>
      <c r="AJ64" s="79"/>
      <c r="AK64" s="79"/>
      <c r="AL64" s="79"/>
    </row>
    <row r="65" spans="1:38" s="77" customFormat="1" ht="12.75">
      <c r="A65" s="79"/>
      <c r="B65" s="79"/>
      <c r="C65" s="79"/>
      <c r="D65" s="102"/>
      <c r="E65" s="102"/>
      <c r="F65" s="102"/>
      <c r="G65" s="102"/>
      <c r="H65" s="102"/>
      <c r="I65" s="102"/>
      <c r="J65" s="102"/>
      <c r="K65" s="102"/>
      <c r="L65" s="102"/>
      <c r="M65" s="79"/>
      <c r="N65" s="102"/>
      <c r="O65" s="102"/>
      <c r="P65" s="102"/>
      <c r="Q65" s="79"/>
      <c r="R65" s="102"/>
      <c r="S65" s="102"/>
      <c r="T65" s="102"/>
      <c r="U65" s="79"/>
      <c r="V65" s="102"/>
      <c r="W65" s="102"/>
      <c r="X65" s="102"/>
      <c r="Y65" s="79"/>
      <c r="Z65" s="102"/>
      <c r="AA65" s="102"/>
      <c r="AB65" s="102"/>
      <c r="AC65" s="79"/>
      <c r="AD65" s="102"/>
      <c r="AE65" s="102"/>
      <c r="AF65" s="102"/>
      <c r="AG65" s="79"/>
      <c r="AH65" s="79"/>
      <c r="AI65" s="79"/>
      <c r="AJ65" s="79"/>
      <c r="AK65" s="79"/>
      <c r="AL65" s="79"/>
    </row>
    <row r="66" spans="1:38" s="77" customFormat="1" ht="12.75">
      <c r="A66" s="79"/>
      <c r="B66" s="79"/>
      <c r="C66" s="79"/>
      <c r="D66" s="102"/>
      <c r="E66" s="102"/>
      <c r="F66" s="102"/>
      <c r="G66" s="102"/>
      <c r="H66" s="102"/>
      <c r="I66" s="102"/>
      <c r="J66" s="102"/>
      <c r="K66" s="102"/>
      <c r="L66" s="102"/>
      <c r="M66" s="79"/>
      <c r="N66" s="102"/>
      <c r="O66" s="102"/>
      <c r="P66" s="102"/>
      <c r="Q66" s="79"/>
      <c r="R66" s="102"/>
      <c r="S66" s="102"/>
      <c r="T66" s="102"/>
      <c r="U66" s="79"/>
      <c r="V66" s="102"/>
      <c r="W66" s="102"/>
      <c r="X66" s="102"/>
      <c r="Y66" s="79"/>
      <c r="Z66" s="102"/>
      <c r="AA66" s="102"/>
      <c r="AB66" s="102"/>
      <c r="AC66" s="79"/>
      <c r="AD66" s="102"/>
      <c r="AE66" s="102"/>
      <c r="AF66" s="102"/>
      <c r="AG66" s="79"/>
      <c r="AH66" s="79"/>
      <c r="AI66" s="79"/>
      <c r="AJ66" s="79"/>
      <c r="AK66" s="79"/>
      <c r="AL66" s="79"/>
    </row>
    <row r="67" spans="1:38" s="77" customFormat="1" ht="12.75">
      <c r="A67" s="79"/>
      <c r="B67" s="79"/>
      <c r="C67" s="79"/>
      <c r="D67" s="102"/>
      <c r="E67" s="102"/>
      <c r="F67" s="102"/>
      <c r="G67" s="102"/>
      <c r="H67" s="102"/>
      <c r="I67" s="102"/>
      <c r="J67" s="102"/>
      <c r="K67" s="102"/>
      <c r="L67" s="102"/>
      <c r="M67" s="79"/>
      <c r="N67" s="102"/>
      <c r="O67" s="102"/>
      <c r="P67" s="102"/>
      <c r="Q67" s="79"/>
      <c r="R67" s="102"/>
      <c r="S67" s="102"/>
      <c r="T67" s="102"/>
      <c r="U67" s="79"/>
      <c r="V67" s="102"/>
      <c r="W67" s="102"/>
      <c r="X67" s="102"/>
      <c r="Y67" s="79"/>
      <c r="Z67" s="102"/>
      <c r="AA67" s="102"/>
      <c r="AB67" s="102"/>
      <c r="AC67" s="79"/>
      <c r="AD67" s="102"/>
      <c r="AE67" s="102"/>
      <c r="AF67" s="102"/>
      <c r="AG67" s="79"/>
      <c r="AH67" s="79"/>
      <c r="AI67" s="79"/>
      <c r="AJ67" s="79"/>
      <c r="AK67" s="79"/>
      <c r="AL67" s="79"/>
    </row>
    <row r="68" spans="1:38" s="77" customFormat="1" ht="12.75">
      <c r="A68" s="79"/>
      <c r="B68" s="79"/>
      <c r="C68" s="79"/>
      <c r="D68" s="102"/>
      <c r="E68" s="102"/>
      <c r="F68" s="102"/>
      <c r="G68" s="102"/>
      <c r="H68" s="102"/>
      <c r="I68" s="102"/>
      <c r="J68" s="102"/>
      <c r="K68" s="102"/>
      <c r="L68" s="102"/>
      <c r="M68" s="79"/>
      <c r="N68" s="102"/>
      <c r="O68" s="102"/>
      <c r="P68" s="102"/>
      <c r="Q68" s="79"/>
      <c r="R68" s="102"/>
      <c r="S68" s="102"/>
      <c r="T68" s="102"/>
      <c r="U68" s="79"/>
      <c r="V68" s="102"/>
      <c r="W68" s="102"/>
      <c r="X68" s="102"/>
      <c r="Y68" s="79"/>
      <c r="Z68" s="102"/>
      <c r="AA68" s="102"/>
      <c r="AB68" s="102"/>
      <c r="AC68" s="79"/>
      <c r="AD68" s="102"/>
      <c r="AE68" s="102"/>
      <c r="AF68" s="102"/>
      <c r="AG68" s="79"/>
      <c r="AH68" s="79"/>
      <c r="AI68" s="79"/>
      <c r="AJ68" s="79"/>
      <c r="AK68" s="79"/>
      <c r="AL68" s="79"/>
    </row>
    <row r="69" spans="1:38" s="77" customFormat="1" ht="12.75">
      <c r="A69" s="79"/>
      <c r="B69" s="79"/>
      <c r="C69" s="79"/>
      <c r="D69" s="102"/>
      <c r="E69" s="102"/>
      <c r="F69" s="102"/>
      <c r="G69" s="102"/>
      <c r="H69" s="102"/>
      <c r="I69" s="102"/>
      <c r="J69" s="102"/>
      <c r="K69" s="102"/>
      <c r="L69" s="102"/>
      <c r="M69" s="79"/>
      <c r="N69" s="102"/>
      <c r="O69" s="102"/>
      <c r="P69" s="102"/>
      <c r="Q69" s="79"/>
      <c r="R69" s="102"/>
      <c r="S69" s="102"/>
      <c r="T69" s="102"/>
      <c r="U69" s="79"/>
      <c r="V69" s="102"/>
      <c r="W69" s="102"/>
      <c r="X69" s="102"/>
      <c r="Y69" s="79"/>
      <c r="Z69" s="102"/>
      <c r="AA69" s="102"/>
      <c r="AB69" s="102"/>
      <c r="AC69" s="79"/>
      <c r="AD69" s="102"/>
      <c r="AE69" s="102"/>
      <c r="AF69" s="102"/>
      <c r="AG69" s="79"/>
      <c r="AH69" s="79"/>
      <c r="AI69" s="79"/>
      <c r="AJ69" s="79"/>
      <c r="AK69" s="79"/>
      <c r="AL69" s="79"/>
    </row>
    <row r="70" spans="1:38" s="77" customFormat="1" ht="12.75">
      <c r="A70" s="79"/>
      <c r="B70" s="79"/>
      <c r="C70" s="79"/>
      <c r="D70" s="102"/>
      <c r="E70" s="102"/>
      <c r="F70" s="102"/>
      <c r="G70" s="102"/>
      <c r="H70" s="102"/>
      <c r="I70" s="102"/>
      <c r="J70" s="102"/>
      <c r="K70" s="102"/>
      <c r="L70" s="102"/>
      <c r="M70" s="79"/>
      <c r="N70" s="102"/>
      <c r="O70" s="102"/>
      <c r="P70" s="102"/>
      <c r="Q70" s="79"/>
      <c r="R70" s="102"/>
      <c r="S70" s="102"/>
      <c r="T70" s="102"/>
      <c r="U70" s="79"/>
      <c r="V70" s="102"/>
      <c r="W70" s="102"/>
      <c r="X70" s="102"/>
      <c r="Y70" s="79"/>
      <c r="Z70" s="102"/>
      <c r="AA70" s="102"/>
      <c r="AB70" s="102"/>
      <c r="AC70" s="79"/>
      <c r="AD70" s="102"/>
      <c r="AE70" s="102"/>
      <c r="AF70" s="102"/>
      <c r="AG70" s="79"/>
      <c r="AH70" s="79"/>
      <c r="AI70" s="79"/>
      <c r="AJ70" s="79"/>
      <c r="AK70" s="79"/>
      <c r="AL70" s="79"/>
    </row>
    <row r="71" spans="1:38" s="77" customFormat="1" ht="12.75">
      <c r="A71" s="79"/>
      <c r="B71" s="79"/>
      <c r="C71" s="79"/>
      <c r="D71" s="102"/>
      <c r="E71" s="102"/>
      <c r="F71" s="102"/>
      <c r="G71" s="102"/>
      <c r="H71" s="102"/>
      <c r="I71" s="102"/>
      <c r="J71" s="102"/>
      <c r="K71" s="102"/>
      <c r="L71" s="102"/>
      <c r="M71" s="79"/>
      <c r="N71" s="102"/>
      <c r="O71" s="102"/>
      <c r="P71" s="102"/>
      <c r="Q71" s="79"/>
      <c r="R71" s="102"/>
      <c r="S71" s="102"/>
      <c r="T71" s="102"/>
      <c r="U71" s="79"/>
      <c r="V71" s="102"/>
      <c r="W71" s="102"/>
      <c r="X71" s="102"/>
      <c r="Y71" s="79"/>
      <c r="Z71" s="102"/>
      <c r="AA71" s="102"/>
      <c r="AB71" s="102"/>
      <c r="AC71" s="79"/>
      <c r="AD71" s="102"/>
      <c r="AE71" s="102"/>
      <c r="AF71" s="102"/>
      <c r="AG71" s="79"/>
      <c r="AH71" s="79"/>
      <c r="AI71" s="79"/>
      <c r="AJ71" s="79"/>
      <c r="AK71" s="79"/>
      <c r="AL71" s="79"/>
    </row>
    <row r="72" spans="1:38" s="77" customFormat="1" ht="12.75">
      <c r="A72" s="79"/>
      <c r="B72" s="79"/>
      <c r="C72" s="79"/>
      <c r="D72" s="102"/>
      <c r="E72" s="102"/>
      <c r="F72" s="102"/>
      <c r="G72" s="102"/>
      <c r="H72" s="102"/>
      <c r="I72" s="102"/>
      <c r="J72" s="102"/>
      <c r="K72" s="102"/>
      <c r="L72" s="102"/>
      <c r="M72" s="79"/>
      <c r="N72" s="102"/>
      <c r="O72" s="102"/>
      <c r="P72" s="102"/>
      <c r="Q72" s="79"/>
      <c r="R72" s="102"/>
      <c r="S72" s="102"/>
      <c r="T72" s="102"/>
      <c r="U72" s="79"/>
      <c r="V72" s="102"/>
      <c r="W72" s="102"/>
      <c r="X72" s="102"/>
      <c r="Y72" s="79"/>
      <c r="Z72" s="102"/>
      <c r="AA72" s="102"/>
      <c r="AB72" s="102"/>
      <c r="AC72" s="79"/>
      <c r="AD72" s="102"/>
      <c r="AE72" s="102"/>
      <c r="AF72" s="102"/>
      <c r="AG72" s="79"/>
      <c r="AH72" s="79"/>
      <c r="AI72" s="79"/>
      <c r="AJ72" s="79"/>
      <c r="AK72" s="79"/>
      <c r="AL72" s="79"/>
    </row>
    <row r="73" spans="1:38" s="77" customFormat="1" ht="12.75">
      <c r="A73" s="79"/>
      <c r="B73" s="79"/>
      <c r="C73" s="79"/>
      <c r="D73" s="102"/>
      <c r="E73" s="102"/>
      <c r="F73" s="102"/>
      <c r="G73" s="102"/>
      <c r="H73" s="102"/>
      <c r="I73" s="102"/>
      <c r="J73" s="102"/>
      <c r="K73" s="102"/>
      <c r="L73" s="102"/>
      <c r="M73" s="79"/>
      <c r="N73" s="102"/>
      <c r="O73" s="102"/>
      <c r="P73" s="102"/>
      <c r="Q73" s="79"/>
      <c r="R73" s="102"/>
      <c r="S73" s="102"/>
      <c r="T73" s="102"/>
      <c r="U73" s="79"/>
      <c r="V73" s="102"/>
      <c r="W73" s="102"/>
      <c r="X73" s="102"/>
      <c r="Y73" s="79"/>
      <c r="Z73" s="102"/>
      <c r="AA73" s="102"/>
      <c r="AB73" s="102"/>
      <c r="AC73" s="79"/>
      <c r="AD73" s="102"/>
      <c r="AE73" s="102"/>
      <c r="AF73" s="102"/>
      <c r="AG73" s="79"/>
      <c r="AH73" s="79"/>
      <c r="AI73" s="79"/>
      <c r="AJ73" s="79"/>
      <c r="AK73" s="79"/>
      <c r="AL73" s="79"/>
    </row>
    <row r="74" spans="1:38" s="77" customFormat="1" ht="12.75">
      <c r="A74" s="79"/>
      <c r="B74" s="79"/>
      <c r="C74" s="79"/>
      <c r="D74" s="102"/>
      <c r="E74" s="102"/>
      <c r="F74" s="102"/>
      <c r="G74" s="102"/>
      <c r="H74" s="102"/>
      <c r="I74" s="102"/>
      <c r="J74" s="102"/>
      <c r="K74" s="102"/>
      <c r="L74" s="102"/>
      <c r="M74" s="79"/>
      <c r="N74" s="102"/>
      <c r="O74" s="102"/>
      <c r="P74" s="102"/>
      <c r="Q74" s="79"/>
      <c r="R74" s="102"/>
      <c r="S74" s="102"/>
      <c r="T74" s="102"/>
      <c r="U74" s="79"/>
      <c r="V74" s="102"/>
      <c r="W74" s="102"/>
      <c r="X74" s="102"/>
      <c r="Y74" s="79"/>
      <c r="Z74" s="102"/>
      <c r="AA74" s="102"/>
      <c r="AB74" s="102"/>
      <c r="AC74" s="79"/>
      <c r="AD74" s="102"/>
      <c r="AE74" s="102"/>
      <c r="AF74" s="102"/>
      <c r="AG74" s="79"/>
      <c r="AH74" s="79"/>
      <c r="AI74" s="79"/>
      <c r="AJ74" s="79"/>
      <c r="AK74" s="79"/>
      <c r="AL74" s="79"/>
    </row>
    <row r="75" spans="1:38" s="77" customFormat="1" ht="12.75">
      <c r="A75" s="79"/>
      <c r="B75" s="79"/>
      <c r="C75" s="79"/>
      <c r="D75" s="102"/>
      <c r="E75" s="102"/>
      <c r="F75" s="102"/>
      <c r="G75" s="102"/>
      <c r="H75" s="102"/>
      <c r="I75" s="102"/>
      <c r="J75" s="102"/>
      <c r="K75" s="102"/>
      <c r="L75" s="102"/>
      <c r="M75" s="79"/>
      <c r="N75" s="102"/>
      <c r="O75" s="102"/>
      <c r="P75" s="102"/>
      <c r="Q75" s="79"/>
      <c r="R75" s="102"/>
      <c r="S75" s="102"/>
      <c r="T75" s="102"/>
      <c r="U75" s="79"/>
      <c r="V75" s="102"/>
      <c r="W75" s="102"/>
      <c r="X75" s="102"/>
      <c r="Y75" s="79"/>
      <c r="Z75" s="102"/>
      <c r="AA75" s="102"/>
      <c r="AB75" s="102"/>
      <c r="AC75" s="79"/>
      <c r="AD75" s="102"/>
      <c r="AE75" s="102"/>
      <c r="AF75" s="102"/>
      <c r="AG75" s="79"/>
      <c r="AH75" s="79"/>
      <c r="AI75" s="79"/>
      <c r="AJ75" s="79"/>
      <c r="AK75" s="79"/>
      <c r="AL75" s="79"/>
    </row>
    <row r="76" spans="1:38" s="77" customFormat="1" ht="12.75">
      <c r="A76" s="79"/>
      <c r="B76" s="79"/>
      <c r="C76" s="79"/>
      <c r="D76" s="102"/>
      <c r="E76" s="102"/>
      <c r="F76" s="102"/>
      <c r="G76" s="102"/>
      <c r="H76" s="102"/>
      <c r="I76" s="102"/>
      <c r="J76" s="102"/>
      <c r="K76" s="102"/>
      <c r="L76" s="102"/>
      <c r="M76" s="79"/>
      <c r="N76" s="102"/>
      <c r="O76" s="102"/>
      <c r="P76" s="102"/>
      <c r="Q76" s="79"/>
      <c r="R76" s="102"/>
      <c r="S76" s="102"/>
      <c r="T76" s="102"/>
      <c r="U76" s="79"/>
      <c r="V76" s="102"/>
      <c r="W76" s="102"/>
      <c r="X76" s="102"/>
      <c r="Y76" s="79"/>
      <c r="Z76" s="102"/>
      <c r="AA76" s="102"/>
      <c r="AB76" s="102"/>
      <c r="AC76" s="79"/>
      <c r="AD76" s="102"/>
      <c r="AE76" s="102"/>
      <c r="AF76" s="102"/>
      <c r="AG76" s="79"/>
      <c r="AH76" s="79"/>
      <c r="AI76" s="79"/>
      <c r="AJ76" s="79"/>
      <c r="AK76" s="79"/>
      <c r="AL76" s="79"/>
    </row>
    <row r="77" spans="1:38" s="77" customFormat="1" ht="12.75">
      <c r="A77" s="79"/>
      <c r="B77" s="79"/>
      <c r="C77" s="79"/>
      <c r="D77" s="102"/>
      <c r="E77" s="102"/>
      <c r="F77" s="102"/>
      <c r="G77" s="102"/>
      <c r="H77" s="102"/>
      <c r="I77" s="102"/>
      <c r="J77" s="102"/>
      <c r="K77" s="102"/>
      <c r="L77" s="102"/>
      <c r="M77" s="79"/>
      <c r="N77" s="102"/>
      <c r="O77" s="102"/>
      <c r="P77" s="102"/>
      <c r="Q77" s="79"/>
      <c r="R77" s="102"/>
      <c r="S77" s="102"/>
      <c r="T77" s="102"/>
      <c r="U77" s="79"/>
      <c r="V77" s="102"/>
      <c r="W77" s="102"/>
      <c r="X77" s="102"/>
      <c r="Y77" s="79"/>
      <c r="Z77" s="102"/>
      <c r="AA77" s="102"/>
      <c r="AB77" s="102"/>
      <c r="AC77" s="79"/>
      <c r="AD77" s="102"/>
      <c r="AE77" s="102"/>
      <c r="AF77" s="102"/>
      <c r="AG77" s="79"/>
      <c r="AH77" s="79"/>
      <c r="AI77" s="79"/>
      <c r="AJ77" s="79"/>
      <c r="AK77" s="79"/>
      <c r="AL77" s="79"/>
    </row>
    <row r="78" spans="1:38" s="77" customFormat="1" ht="12.75">
      <c r="A78" s="79"/>
      <c r="B78" s="79"/>
      <c r="C78" s="79"/>
      <c r="D78" s="102"/>
      <c r="E78" s="102"/>
      <c r="F78" s="102"/>
      <c r="G78" s="102"/>
      <c r="H78" s="102"/>
      <c r="I78" s="102"/>
      <c r="J78" s="102"/>
      <c r="K78" s="102"/>
      <c r="L78" s="102"/>
      <c r="M78" s="79"/>
      <c r="N78" s="102"/>
      <c r="O78" s="102"/>
      <c r="P78" s="102"/>
      <c r="Q78" s="79"/>
      <c r="R78" s="102"/>
      <c r="S78" s="102"/>
      <c r="T78" s="102"/>
      <c r="U78" s="79"/>
      <c r="V78" s="102"/>
      <c r="W78" s="102"/>
      <c r="X78" s="102"/>
      <c r="Y78" s="79"/>
      <c r="Z78" s="102"/>
      <c r="AA78" s="102"/>
      <c r="AB78" s="102"/>
      <c r="AC78" s="79"/>
      <c r="AD78" s="102"/>
      <c r="AE78" s="102"/>
      <c r="AF78" s="102"/>
      <c r="AG78" s="79"/>
      <c r="AH78" s="79"/>
      <c r="AI78" s="79"/>
      <c r="AJ78" s="79"/>
      <c r="AK78" s="79"/>
      <c r="AL78" s="79"/>
    </row>
    <row r="79" spans="1:38" s="77" customFormat="1" ht="12.75">
      <c r="A79" s="79"/>
      <c r="B79" s="79"/>
      <c r="C79" s="79"/>
      <c r="D79" s="102"/>
      <c r="E79" s="102"/>
      <c r="F79" s="102"/>
      <c r="G79" s="102"/>
      <c r="H79" s="102"/>
      <c r="I79" s="102"/>
      <c r="J79" s="102"/>
      <c r="K79" s="102"/>
      <c r="L79" s="102"/>
      <c r="M79" s="79"/>
      <c r="N79" s="102"/>
      <c r="O79" s="102"/>
      <c r="P79" s="102"/>
      <c r="Q79" s="79"/>
      <c r="R79" s="102"/>
      <c r="S79" s="102"/>
      <c r="T79" s="102"/>
      <c r="U79" s="79"/>
      <c r="V79" s="102"/>
      <c r="W79" s="102"/>
      <c r="X79" s="102"/>
      <c r="Y79" s="79"/>
      <c r="Z79" s="102"/>
      <c r="AA79" s="102"/>
      <c r="AB79" s="102"/>
      <c r="AC79" s="79"/>
      <c r="AD79" s="102"/>
      <c r="AE79" s="102"/>
      <c r="AF79" s="102"/>
      <c r="AG79" s="79"/>
      <c r="AH79" s="79"/>
      <c r="AI79" s="79"/>
      <c r="AJ79" s="79"/>
      <c r="AK79" s="79"/>
      <c r="AL79" s="79"/>
    </row>
    <row r="80" spans="1:38" s="77" customFormat="1" ht="12.75">
      <c r="A80" s="79"/>
      <c r="B80" s="79"/>
      <c r="C80" s="79"/>
      <c r="D80" s="102"/>
      <c r="E80" s="102"/>
      <c r="F80" s="102"/>
      <c r="G80" s="102"/>
      <c r="H80" s="102"/>
      <c r="I80" s="102"/>
      <c r="J80" s="102"/>
      <c r="K80" s="102"/>
      <c r="L80" s="102"/>
      <c r="M80" s="79"/>
      <c r="N80" s="102"/>
      <c r="O80" s="102"/>
      <c r="P80" s="102"/>
      <c r="Q80" s="79"/>
      <c r="R80" s="102"/>
      <c r="S80" s="102"/>
      <c r="T80" s="102"/>
      <c r="U80" s="79"/>
      <c r="V80" s="102"/>
      <c r="W80" s="102"/>
      <c r="X80" s="102"/>
      <c r="Y80" s="79"/>
      <c r="Z80" s="102"/>
      <c r="AA80" s="102"/>
      <c r="AB80" s="102"/>
      <c r="AC80" s="79"/>
      <c r="AD80" s="102"/>
      <c r="AE80" s="102"/>
      <c r="AF80" s="102"/>
      <c r="AG80" s="79"/>
      <c r="AH80" s="79"/>
      <c r="AI80" s="79"/>
      <c r="AJ80" s="79"/>
      <c r="AK80" s="79"/>
      <c r="AL80" s="79"/>
    </row>
    <row r="81" spans="1:38" s="77" customFormat="1" ht="12.75">
      <c r="A81" s="79"/>
      <c r="B81" s="79"/>
      <c r="C81" s="79"/>
      <c r="D81" s="102"/>
      <c r="E81" s="102"/>
      <c r="F81" s="102"/>
      <c r="G81" s="102"/>
      <c r="H81" s="102"/>
      <c r="I81" s="102"/>
      <c r="J81" s="102"/>
      <c r="K81" s="102"/>
      <c r="L81" s="102"/>
      <c r="M81" s="79"/>
      <c r="N81" s="102"/>
      <c r="O81" s="102"/>
      <c r="P81" s="102"/>
      <c r="Q81" s="79"/>
      <c r="R81" s="102"/>
      <c r="S81" s="102"/>
      <c r="T81" s="102"/>
      <c r="U81" s="79"/>
      <c r="V81" s="102"/>
      <c r="W81" s="102"/>
      <c r="X81" s="102"/>
      <c r="Y81" s="79"/>
      <c r="Z81" s="102"/>
      <c r="AA81" s="102"/>
      <c r="AB81" s="102"/>
      <c r="AC81" s="79"/>
      <c r="AD81" s="102"/>
      <c r="AE81" s="102"/>
      <c r="AF81" s="102"/>
      <c r="AG81" s="79"/>
      <c r="AH81" s="79"/>
      <c r="AI81" s="79"/>
      <c r="AJ81" s="79"/>
      <c r="AK81" s="79"/>
      <c r="AL81" s="79"/>
    </row>
    <row r="82" spans="1:38" s="77" customFormat="1" ht="12.7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</row>
    <row r="83" spans="1:38" s="77" customFormat="1" ht="12.7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</row>
    <row r="84" spans="1:38" s="77" customFormat="1" ht="12.7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</row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11.7109375" style="3" customWidth="1"/>
    <col min="14" max="16" width="10.7109375" style="3" customWidth="1"/>
    <col min="17" max="17" width="11.7109375" style="3" customWidth="1"/>
    <col min="18" max="21" width="10.7109375" style="3" customWidth="1"/>
    <col min="22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21" t="s">
        <v>656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2"/>
      <c r="AJ2" s="2"/>
      <c r="AK2" s="2"/>
      <c r="AL2" s="2"/>
    </row>
    <row r="3" spans="1:38" ht="16.5">
      <c r="A3" s="5"/>
      <c r="B3" s="131" t="s">
        <v>0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3" t="s">
        <v>1</v>
      </c>
      <c r="E4" s="123"/>
      <c r="F4" s="123"/>
      <c r="G4" s="123" t="s">
        <v>2</v>
      </c>
      <c r="H4" s="123"/>
      <c r="I4" s="123"/>
      <c r="J4" s="124" t="s">
        <v>3</v>
      </c>
      <c r="K4" s="125"/>
      <c r="L4" s="125"/>
      <c r="M4" s="126"/>
      <c r="N4" s="124" t="s">
        <v>4</v>
      </c>
      <c r="O4" s="127"/>
      <c r="P4" s="127"/>
      <c r="Q4" s="128"/>
      <c r="R4" s="124" t="s">
        <v>5</v>
      </c>
      <c r="S4" s="127"/>
      <c r="T4" s="127"/>
      <c r="U4" s="128"/>
      <c r="V4" s="124" t="s">
        <v>6</v>
      </c>
      <c r="W4" s="129"/>
      <c r="X4" s="129"/>
      <c r="Y4" s="130"/>
      <c r="Z4" s="124" t="s">
        <v>7</v>
      </c>
      <c r="AA4" s="125"/>
      <c r="AB4" s="125"/>
      <c r="AC4" s="126"/>
      <c r="AD4" s="124" t="s">
        <v>8</v>
      </c>
      <c r="AE4" s="125"/>
      <c r="AF4" s="125"/>
      <c r="AG4" s="126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17" t="s">
        <v>11</v>
      </c>
      <c r="H5" s="18" t="s">
        <v>12</v>
      </c>
      <c r="I5" s="19" t="s">
        <v>13</v>
      </c>
      <c r="J5" s="17" t="s">
        <v>11</v>
      </c>
      <c r="K5" s="18" t="s">
        <v>12</v>
      </c>
      <c r="L5" s="18" t="s">
        <v>13</v>
      </c>
      <c r="M5" s="19" t="s">
        <v>14</v>
      </c>
      <c r="N5" s="17" t="s">
        <v>11</v>
      </c>
      <c r="O5" s="18" t="s">
        <v>12</v>
      </c>
      <c r="P5" s="20" t="s">
        <v>13</v>
      </c>
      <c r="Q5" s="21" t="s">
        <v>15</v>
      </c>
      <c r="R5" s="18" t="s">
        <v>11</v>
      </c>
      <c r="S5" s="18" t="s">
        <v>12</v>
      </c>
      <c r="T5" s="20" t="s">
        <v>13</v>
      </c>
      <c r="U5" s="21" t="s">
        <v>16</v>
      </c>
      <c r="V5" s="18" t="s">
        <v>11</v>
      </c>
      <c r="W5" s="18" t="s">
        <v>12</v>
      </c>
      <c r="X5" s="20" t="s">
        <v>13</v>
      </c>
      <c r="Y5" s="21" t="s">
        <v>17</v>
      </c>
      <c r="Z5" s="17" t="s">
        <v>11</v>
      </c>
      <c r="AA5" s="18" t="s">
        <v>12</v>
      </c>
      <c r="AB5" s="18" t="s">
        <v>13</v>
      </c>
      <c r="AC5" s="19" t="s">
        <v>18</v>
      </c>
      <c r="AD5" s="17" t="s">
        <v>11</v>
      </c>
      <c r="AE5" s="18" t="s">
        <v>12</v>
      </c>
      <c r="AF5" s="18" t="s">
        <v>13</v>
      </c>
      <c r="AG5" s="22" t="s">
        <v>18</v>
      </c>
      <c r="AH5" s="23" t="s">
        <v>19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2" t="s">
        <v>31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97</v>
      </c>
      <c r="B9" s="63" t="s">
        <v>447</v>
      </c>
      <c r="C9" s="39" t="s">
        <v>448</v>
      </c>
      <c r="D9" s="80">
        <v>281889301</v>
      </c>
      <c r="E9" s="81">
        <v>101978000</v>
      </c>
      <c r="F9" s="82">
        <f>$D9+$E9</f>
        <v>383867301</v>
      </c>
      <c r="G9" s="80">
        <v>355864213</v>
      </c>
      <c r="H9" s="81">
        <v>102901000</v>
      </c>
      <c r="I9" s="83">
        <f>$G9+$H9</f>
        <v>458765213</v>
      </c>
      <c r="J9" s="80">
        <v>51749571</v>
      </c>
      <c r="K9" s="81">
        <v>14147000</v>
      </c>
      <c r="L9" s="81">
        <f>$J9+$K9</f>
        <v>65896571</v>
      </c>
      <c r="M9" s="40">
        <f>IF($F9=0,0,$L9/$F9)</f>
        <v>0.17166497596522293</v>
      </c>
      <c r="N9" s="108">
        <v>66994253</v>
      </c>
      <c r="O9" s="109">
        <v>26408669</v>
      </c>
      <c r="P9" s="110">
        <f>$N9+$O9</f>
        <v>93402922</v>
      </c>
      <c r="Q9" s="40">
        <f>IF($F9=0,0,$P9/$F9)</f>
        <v>0.24332086050747</v>
      </c>
      <c r="R9" s="108">
        <v>52896164</v>
      </c>
      <c r="S9" s="110">
        <v>24788127</v>
      </c>
      <c r="T9" s="110">
        <f>$R9+$S9</f>
        <v>77684291</v>
      </c>
      <c r="U9" s="40">
        <f>IF($I9=0,0,$T9/$I9)</f>
        <v>0.16933343854038035</v>
      </c>
      <c r="V9" s="108">
        <v>0</v>
      </c>
      <c r="W9" s="110">
        <v>0</v>
      </c>
      <c r="X9" s="110">
        <f>$V9+$W9</f>
        <v>0</v>
      </c>
      <c r="Y9" s="40">
        <f>IF($I9=0,0,$X9/$I9)</f>
        <v>0</v>
      </c>
      <c r="Z9" s="80">
        <f>$J9+$N9+$R9</f>
        <v>171639988</v>
      </c>
      <c r="AA9" s="81">
        <f>$K9+$O9+$S9</f>
        <v>65343796</v>
      </c>
      <c r="AB9" s="81">
        <f>$Z9+$AA9</f>
        <v>236983784</v>
      </c>
      <c r="AC9" s="40">
        <f>IF($I9=0,0,$AB9/$I9)</f>
        <v>0.5165687747994092</v>
      </c>
      <c r="AD9" s="80">
        <v>387482445</v>
      </c>
      <c r="AE9" s="81">
        <v>32542514</v>
      </c>
      <c r="AF9" s="81">
        <f>$AD9+$AE9</f>
        <v>420024959</v>
      </c>
      <c r="AG9" s="40">
        <f>IF($AJ9=0,0,$AK9/$AJ9)</f>
        <v>2.4559877425713528</v>
      </c>
      <c r="AH9" s="40">
        <f>IF($AF9=0,0,(($T9/$AF9)-1))</f>
        <v>-0.8150483933503581</v>
      </c>
      <c r="AI9" s="12">
        <v>379660318</v>
      </c>
      <c r="AJ9" s="12">
        <v>234748093</v>
      </c>
      <c r="AK9" s="12">
        <v>576538439</v>
      </c>
      <c r="AL9" s="12"/>
    </row>
    <row r="10" spans="1:38" s="13" customFormat="1" ht="12.75">
      <c r="A10" s="29" t="s">
        <v>97</v>
      </c>
      <c r="B10" s="63" t="s">
        <v>449</v>
      </c>
      <c r="C10" s="39" t="s">
        <v>450</v>
      </c>
      <c r="D10" s="80">
        <v>541965143</v>
      </c>
      <c r="E10" s="81">
        <v>101268950</v>
      </c>
      <c r="F10" s="83">
        <f aca="true" t="shared" si="0" ref="F10:F33">$D10+$E10</f>
        <v>643234093</v>
      </c>
      <c r="G10" s="80">
        <v>456712947</v>
      </c>
      <c r="H10" s="81">
        <v>825652</v>
      </c>
      <c r="I10" s="83">
        <f aca="true" t="shared" si="1" ref="I10:I33">$G10+$H10</f>
        <v>457538599</v>
      </c>
      <c r="J10" s="80">
        <v>91235294</v>
      </c>
      <c r="K10" s="81">
        <v>11057254</v>
      </c>
      <c r="L10" s="81">
        <f aca="true" t="shared" si="2" ref="L10:L33">$J10+$K10</f>
        <v>102292548</v>
      </c>
      <c r="M10" s="40">
        <f aca="true" t="shared" si="3" ref="M10:M33">IF($F10=0,0,$L10/$F10)</f>
        <v>0.15902849229106394</v>
      </c>
      <c r="N10" s="108">
        <v>111325452</v>
      </c>
      <c r="O10" s="109">
        <v>10832926</v>
      </c>
      <c r="P10" s="110">
        <f aca="true" t="shared" si="4" ref="P10:P33">$N10+$O10</f>
        <v>122158378</v>
      </c>
      <c r="Q10" s="40">
        <f aca="true" t="shared" si="5" ref="Q10:Q33">IF($F10=0,0,$P10/$F10)</f>
        <v>0.1899127849866627</v>
      </c>
      <c r="R10" s="108">
        <v>101901009</v>
      </c>
      <c r="S10" s="110">
        <v>9228829</v>
      </c>
      <c r="T10" s="110">
        <f aca="true" t="shared" si="6" ref="T10:T33">$R10+$S10</f>
        <v>111129838</v>
      </c>
      <c r="U10" s="40">
        <f aca="true" t="shared" si="7" ref="U10:U33">IF($I10=0,0,$T10/$I10)</f>
        <v>0.24288625755922288</v>
      </c>
      <c r="V10" s="108">
        <v>0</v>
      </c>
      <c r="W10" s="110">
        <v>0</v>
      </c>
      <c r="X10" s="110">
        <f aca="true" t="shared" si="8" ref="X10:X33">$V10+$W10</f>
        <v>0</v>
      </c>
      <c r="Y10" s="40">
        <f aca="true" t="shared" si="9" ref="Y10:Y33">IF($I10=0,0,$X10/$I10)</f>
        <v>0</v>
      </c>
      <c r="Z10" s="80">
        <f aca="true" t="shared" si="10" ref="Z10:Z33">$J10+$N10+$R10</f>
        <v>304461755</v>
      </c>
      <c r="AA10" s="81">
        <f aca="true" t="shared" si="11" ref="AA10:AA33">$K10+$O10+$S10</f>
        <v>31119009</v>
      </c>
      <c r="AB10" s="81">
        <f aca="true" t="shared" si="12" ref="AB10:AB33">$Z10+$AA10</f>
        <v>335580764</v>
      </c>
      <c r="AC10" s="40">
        <f aca="true" t="shared" si="13" ref="AC10:AC33">IF($I10=0,0,$AB10/$I10)</f>
        <v>0.7334479861009497</v>
      </c>
      <c r="AD10" s="80">
        <v>119287616</v>
      </c>
      <c r="AE10" s="81">
        <v>1496694</v>
      </c>
      <c r="AF10" s="81">
        <f aca="true" t="shared" si="14" ref="AF10:AF33">$AD10+$AE10</f>
        <v>120784310</v>
      </c>
      <c r="AG10" s="40">
        <f aca="true" t="shared" si="15" ref="AG10:AG33">IF($AJ10=0,0,$AK10/$AJ10)</f>
        <v>0.5995299372415676</v>
      </c>
      <c r="AH10" s="40">
        <f aca="true" t="shared" si="16" ref="AH10:AH33">IF($AF10=0,0,(($T10/$AF10)-1))</f>
        <v>-0.07993150766022505</v>
      </c>
      <c r="AI10" s="12">
        <v>509492910</v>
      </c>
      <c r="AJ10" s="12">
        <v>510803708</v>
      </c>
      <c r="AK10" s="12">
        <v>306242115</v>
      </c>
      <c r="AL10" s="12"/>
    </row>
    <row r="11" spans="1:38" s="13" customFormat="1" ht="12.75">
      <c r="A11" s="29" t="s">
        <v>97</v>
      </c>
      <c r="B11" s="63" t="s">
        <v>451</v>
      </c>
      <c r="C11" s="39" t="s">
        <v>452</v>
      </c>
      <c r="D11" s="80">
        <v>373273986</v>
      </c>
      <c r="E11" s="81">
        <v>102668000</v>
      </c>
      <c r="F11" s="82">
        <f t="shared" si="0"/>
        <v>475941986</v>
      </c>
      <c r="G11" s="80">
        <v>375673608</v>
      </c>
      <c r="H11" s="81">
        <v>131654923</v>
      </c>
      <c r="I11" s="83">
        <f t="shared" si="1"/>
        <v>507328531</v>
      </c>
      <c r="J11" s="80">
        <v>65705040</v>
      </c>
      <c r="K11" s="81">
        <v>7121587</v>
      </c>
      <c r="L11" s="81">
        <f t="shared" si="2"/>
        <v>72826627</v>
      </c>
      <c r="M11" s="40">
        <f t="shared" si="3"/>
        <v>0.15301576482474905</v>
      </c>
      <c r="N11" s="108">
        <v>59367862</v>
      </c>
      <c r="O11" s="109">
        <v>21348584</v>
      </c>
      <c r="P11" s="110">
        <f t="shared" si="4"/>
        <v>80716446</v>
      </c>
      <c r="Q11" s="40">
        <f t="shared" si="5"/>
        <v>0.1695930352318192</v>
      </c>
      <c r="R11" s="108">
        <v>57965289</v>
      </c>
      <c r="S11" s="110">
        <v>16225181</v>
      </c>
      <c r="T11" s="110">
        <f t="shared" si="6"/>
        <v>74190470</v>
      </c>
      <c r="U11" s="40">
        <f t="shared" si="7"/>
        <v>0.14623752749281116</v>
      </c>
      <c r="V11" s="108">
        <v>0</v>
      </c>
      <c r="W11" s="110">
        <v>0</v>
      </c>
      <c r="X11" s="110">
        <f t="shared" si="8"/>
        <v>0</v>
      </c>
      <c r="Y11" s="40">
        <f t="shared" si="9"/>
        <v>0</v>
      </c>
      <c r="Z11" s="80">
        <f t="shared" si="10"/>
        <v>183038191</v>
      </c>
      <c r="AA11" s="81">
        <f t="shared" si="11"/>
        <v>44695352</v>
      </c>
      <c r="AB11" s="81">
        <f t="shared" si="12"/>
        <v>227733543</v>
      </c>
      <c r="AC11" s="40">
        <f t="shared" si="13"/>
        <v>0.4488877109889962</v>
      </c>
      <c r="AD11" s="80">
        <v>54310513</v>
      </c>
      <c r="AE11" s="81">
        <v>2391934</v>
      </c>
      <c r="AF11" s="81">
        <f t="shared" si="14"/>
        <v>56702447</v>
      </c>
      <c r="AG11" s="40">
        <f t="shared" si="15"/>
        <v>0.48151641613685825</v>
      </c>
      <c r="AH11" s="40">
        <f t="shared" si="16"/>
        <v>0.3084174303800329</v>
      </c>
      <c r="AI11" s="12">
        <v>361704612</v>
      </c>
      <c r="AJ11" s="12">
        <v>357086783</v>
      </c>
      <c r="AK11" s="12">
        <v>171943148</v>
      </c>
      <c r="AL11" s="12"/>
    </row>
    <row r="12" spans="1:38" s="13" customFormat="1" ht="12.75">
      <c r="A12" s="29" t="s">
        <v>97</v>
      </c>
      <c r="B12" s="63" t="s">
        <v>453</v>
      </c>
      <c r="C12" s="39" t="s">
        <v>454</v>
      </c>
      <c r="D12" s="80">
        <v>242022388</v>
      </c>
      <c r="E12" s="81">
        <v>29330944</v>
      </c>
      <c r="F12" s="82">
        <f t="shared" si="0"/>
        <v>271353332</v>
      </c>
      <c r="G12" s="80">
        <v>344534000</v>
      </c>
      <c r="H12" s="81">
        <v>39000673</v>
      </c>
      <c r="I12" s="83">
        <f t="shared" si="1"/>
        <v>383534673</v>
      </c>
      <c r="J12" s="80">
        <v>37409539</v>
      </c>
      <c r="K12" s="81">
        <v>2172403</v>
      </c>
      <c r="L12" s="81">
        <f t="shared" si="2"/>
        <v>39581942</v>
      </c>
      <c r="M12" s="40">
        <f t="shared" si="3"/>
        <v>0.14586864184884968</v>
      </c>
      <c r="N12" s="108">
        <v>44457425</v>
      </c>
      <c r="O12" s="109">
        <v>7169903</v>
      </c>
      <c r="P12" s="110">
        <f t="shared" si="4"/>
        <v>51627328</v>
      </c>
      <c r="Q12" s="40">
        <f t="shared" si="5"/>
        <v>0.1902586845699761</v>
      </c>
      <c r="R12" s="108">
        <v>43841766</v>
      </c>
      <c r="S12" s="110">
        <v>10531208</v>
      </c>
      <c r="T12" s="110">
        <f t="shared" si="6"/>
        <v>54372974</v>
      </c>
      <c r="U12" s="40">
        <f t="shared" si="7"/>
        <v>0.1417680794664424</v>
      </c>
      <c r="V12" s="108">
        <v>0</v>
      </c>
      <c r="W12" s="110">
        <v>0</v>
      </c>
      <c r="X12" s="110">
        <f t="shared" si="8"/>
        <v>0</v>
      </c>
      <c r="Y12" s="40">
        <f t="shared" si="9"/>
        <v>0</v>
      </c>
      <c r="Z12" s="80">
        <f t="shared" si="10"/>
        <v>125708730</v>
      </c>
      <c r="AA12" s="81">
        <f t="shared" si="11"/>
        <v>19873514</v>
      </c>
      <c r="AB12" s="81">
        <f t="shared" si="12"/>
        <v>145582244</v>
      </c>
      <c r="AC12" s="40">
        <f t="shared" si="13"/>
        <v>0.37958039845852476</v>
      </c>
      <c r="AD12" s="80">
        <v>43483168</v>
      </c>
      <c r="AE12" s="81">
        <v>5059993</v>
      </c>
      <c r="AF12" s="81">
        <f t="shared" si="14"/>
        <v>48543161</v>
      </c>
      <c r="AG12" s="40">
        <f t="shared" si="15"/>
        <v>0.5076784711794586</v>
      </c>
      <c r="AH12" s="40">
        <f t="shared" si="16"/>
        <v>0.12009545484687334</v>
      </c>
      <c r="AI12" s="12">
        <v>271259470</v>
      </c>
      <c r="AJ12" s="12">
        <v>265490415</v>
      </c>
      <c r="AK12" s="12">
        <v>134783768</v>
      </c>
      <c r="AL12" s="12"/>
    </row>
    <row r="13" spans="1:38" s="13" customFormat="1" ht="12.75">
      <c r="A13" s="29" t="s">
        <v>97</v>
      </c>
      <c r="B13" s="63" t="s">
        <v>455</v>
      </c>
      <c r="C13" s="39" t="s">
        <v>456</v>
      </c>
      <c r="D13" s="80">
        <v>606875986</v>
      </c>
      <c r="E13" s="81">
        <v>43308000</v>
      </c>
      <c r="F13" s="82">
        <f t="shared" si="0"/>
        <v>650183986</v>
      </c>
      <c r="G13" s="80">
        <v>634254210</v>
      </c>
      <c r="H13" s="81">
        <v>77920052</v>
      </c>
      <c r="I13" s="83">
        <f t="shared" si="1"/>
        <v>712174262</v>
      </c>
      <c r="J13" s="80">
        <v>62892815</v>
      </c>
      <c r="K13" s="81">
        <v>10185977</v>
      </c>
      <c r="L13" s="81">
        <f t="shared" si="2"/>
        <v>73078792</v>
      </c>
      <c r="M13" s="40">
        <f t="shared" si="3"/>
        <v>0.11239709616594587</v>
      </c>
      <c r="N13" s="108">
        <v>91759969</v>
      </c>
      <c r="O13" s="109">
        <v>13687753</v>
      </c>
      <c r="P13" s="110">
        <f t="shared" si="4"/>
        <v>105447722</v>
      </c>
      <c r="Q13" s="40">
        <f t="shared" si="5"/>
        <v>0.16218135830863112</v>
      </c>
      <c r="R13" s="108">
        <v>49400304</v>
      </c>
      <c r="S13" s="110">
        <v>14195707</v>
      </c>
      <c r="T13" s="110">
        <f t="shared" si="6"/>
        <v>63596011</v>
      </c>
      <c r="U13" s="40">
        <f t="shared" si="7"/>
        <v>0.08929838438896012</v>
      </c>
      <c r="V13" s="108">
        <v>0</v>
      </c>
      <c r="W13" s="110">
        <v>0</v>
      </c>
      <c r="X13" s="110">
        <f t="shared" si="8"/>
        <v>0</v>
      </c>
      <c r="Y13" s="40">
        <f t="shared" si="9"/>
        <v>0</v>
      </c>
      <c r="Z13" s="80">
        <f t="shared" si="10"/>
        <v>204053088</v>
      </c>
      <c r="AA13" s="81">
        <f t="shared" si="11"/>
        <v>38069437</v>
      </c>
      <c r="AB13" s="81">
        <f t="shared" si="12"/>
        <v>242122525</v>
      </c>
      <c r="AC13" s="40">
        <f t="shared" si="13"/>
        <v>0.3399765168710913</v>
      </c>
      <c r="AD13" s="80">
        <v>72696052</v>
      </c>
      <c r="AE13" s="81">
        <v>1683380</v>
      </c>
      <c r="AF13" s="81">
        <f t="shared" si="14"/>
        <v>74379432</v>
      </c>
      <c r="AG13" s="40">
        <f t="shared" si="15"/>
        <v>0.6744490406170126</v>
      </c>
      <c r="AH13" s="40">
        <f t="shared" si="16"/>
        <v>-0.14497853385059456</v>
      </c>
      <c r="AI13" s="12">
        <v>460212872</v>
      </c>
      <c r="AJ13" s="12">
        <v>460212872</v>
      </c>
      <c r="AK13" s="12">
        <v>310390130</v>
      </c>
      <c r="AL13" s="12"/>
    </row>
    <row r="14" spans="1:38" s="13" customFormat="1" ht="12.75">
      <c r="A14" s="29" t="s">
        <v>97</v>
      </c>
      <c r="B14" s="63" t="s">
        <v>457</v>
      </c>
      <c r="C14" s="39" t="s">
        <v>458</v>
      </c>
      <c r="D14" s="80">
        <v>207831986</v>
      </c>
      <c r="E14" s="81">
        <v>58332000</v>
      </c>
      <c r="F14" s="82">
        <f t="shared" si="0"/>
        <v>266163986</v>
      </c>
      <c r="G14" s="80">
        <v>221763540</v>
      </c>
      <c r="H14" s="81">
        <v>58332000</v>
      </c>
      <c r="I14" s="83">
        <f t="shared" si="1"/>
        <v>280095540</v>
      </c>
      <c r="J14" s="80">
        <v>28465157</v>
      </c>
      <c r="K14" s="81">
        <v>1854570</v>
      </c>
      <c r="L14" s="81">
        <f t="shared" si="2"/>
        <v>30319727</v>
      </c>
      <c r="M14" s="40">
        <f t="shared" si="3"/>
        <v>0.11391370957301489</v>
      </c>
      <c r="N14" s="108">
        <v>28965281</v>
      </c>
      <c r="O14" s="109">
        <v>5311504</v>
      </c>
      <c r="P14" s="110">
        <f t="shared" si="4"/>
        <v>34276785</v>
      </c>
      <c r="Q14" s="40">
        <f t="shared" si="5"/>
        <v>0.12878070213451043</v>
      </c>
      <c r="R14" s="108">
        <v>26216916</v>
      </c>
      <c r="S14" s="110">
        <v>2248424</v>
      </c>
      <c r="T14" s="110">
        <f t="shared" si="6"/>
        <v>28465340</v>
      </c>
      <c r="U14" s="40">
        <f t="shared" si="7"/>
        <v>0.10162725190126197</v>
      </c>
      <c r="V14" s="108">
        <v>0</v>
      </c>
      <c r="W14" s="110">
        <v>0</v>
      </c>
      <c r="X14" s="110">
        <f t="shared" si="8"/>
        <v>0</v>
      </c>
      <c r="Y14" s="40">
        <f t="shared" si="9"/>
        <v>0</v>
      </c>
      <c r="Z14" s="80">
        <f t="shared" si="10"/>
        <v>83647354</v>
      </c>
      <c r="AA14" s="81">
        <f t="shared" si="11"/>
        <v>9414498</v>
      </c>
      <c r="AB14" s="81">
        <f t="shared" si="12"/>
        <v>93061852</v>
      </c>
      <c r="AC14" s="40">
        <f t="shared" si="13"/>
        <v>0.33225038856384503</v>
      </c>
      <c r="AD14" s="80">
        <v>84376860</v>
      </c>
      <c r="AE14" s="81">
        <v>657968</v>
      </c>
      <c r="AF14" s="81">
        <f t="shared" si="14"/>
        <v>85034828</v>
      </c>
      <c r="AG14" s="40">
        <f t="shared" si="15"/>
        <v>0.9201175966933086</v>
      </c>
      <c r="AH14" s="40">
        <f t="shared" si="16"/>
        <v>-0.6652508075867456</v>
      </c>
      <c r="AI14" s="12">
        <v>198044004</v>
      </c>
      <c r="AJ14" s="12">
        <v>198044004</v>
      </c>
      <c r="AK14" s="12">
        <v>182223773</v>
      </c>
      <c r="AL14" s="12"/>
    </row>
    <row r="15" spans="1:38" s="13" customFormat="1" ht="12.75">
      <c r="A15" s="29" t="s">
        <v>97</v>
      </c>
      <c r="B15" s="63" t="s">
        <v>67</v>
      </c>
      <c r="C15" s="39" t="s">
        <v>68</v>
      </c>
      <c r="D15" s="80">
        <v>1607692999</v>
      </c>
      <c r="E15" s="81">
        <v>254288095</v>
      </c>
      <c r="F15" s="82">
        <f t="shared" si="0"/>
        <v>1861981094</v>
      </c>
      <c r="G15" s="80">
        <v>1607692999</v>
      </c>
      <c r="H15" s="81">
        <v>254288095</v>
      </c>
      <c r="I15" s="83">
        <f t="shared" si="1"/>
        <v>1861981094</v>
      </c>
      <c r="J15" s="80">
        <v>275153362</v>
      </c>
      <c r="K15" s="81">
        <v>39705844</v>
      </c>
      <c r="L15" s="81">
        <f t="shared" si="2"/>
        <v>314859206</v>
      </c>
      <c r="M15" s="40">
        <f t="shared" si="3"/>
        <v>0.16909903490137157</v>
      </c>
      <c r="N15" s="108">
        <v>278087730</v>
      </c>
      <c r="O15" s="109">
        <v>69314829</v>
      </c>
      <c r="P15" s="110">
        <f t="shared" si="4"/>
        <v>347402559</v>
      </c>
      <c r="Q15" s="40">
        <f t="shared" si="5"/>
        <v>0.18657684555415793</v>
      </c>
      <c r="R15" s="108">
        <v>334800754</v>
      </c>
      <c r="S15" s="110">
        <v>13043919</v>
      </c>
      <c r="T15" s="110">
        <f t="shared" si="6"/>
        <v>347844673</v>
      </c>
      <c r="U15" s="40">
        <f t="shared" si="7"/>
        <v>0.1868142883517377</v>
      </c>
      <c r="V15" s="108">
        <v>0</v>
      </c>
      <c r="W15" s="110">
        <v>0</v>
      </c>
      <c r="X15" s="110">
        <f t="shared" si="8"/>
        <v>0</v>
      </c>
      <c r="Y15" s="40">
        <f t="shared" si="9"/>
        <v>0</v>
      </c>
      <c r="Z15" s="80">
        <f t="shared" si="10"/>
        <v>888041846</v>
      </c>
      <c r="AA15" s="81">
        <f t="shared" si="11"/>
        <v>122064592</v>
      </c>
      <c r="AB15" s="81">
        <f t="shared" si="12"/>
        <v>1010106438</v>
      </c>
      <c r="AC15" s="40">
        <f t="shared" si="13"/>
        <v>0.5424901688072672</v>
      </c>
      <c r="AD15" s="80">
        <v>280091560</v>
      </c>
      <c r="AE15" s="81">
        <v>24716102</v>
      </c>
      <c r="AF15" s="81">
        <f t="shared" si="14"/>
        <v>304807662</v>
      </c>
      <c r="AG15" s="40">
        <f t="shared" si="15"/>
        <v>0.4909547366235962</v>
      </c>
      <c r="AH15" s="40">
        <f t="shared" si="16"/>
        <v>0.14119399334521976</v>
      </c>
      <c r="AI15" s="12">
        <v>1702239525</v>
      </c>
      <c r="AJ15" s="12">
        <v>1693033178</v>
      </c>
      <c r="AK15" s="12">
        <v>831202658</v>
      </c>
      <c r="AL15" s="12"/>
    </row>
    <row r="16" spans="1:38" s="13" customFormat="1" ht="12.75">
      <c r="A16" s="29" t="s">
        <v>116</v>
      </c>
      <c r="B16" s="63" t="s">
        <v>459</v>
      </c>
      <c r="C16" s="39" t="s">
        <v>460</v>
      </c>
      <c r="D16" s="80">
        <v>430543577</v>
      </c>
      <c r="E16" s="81">
        <v>40500300</v>
      </c>
      <c r="F16" s="82">
        <f t="shared" si="0"/>
        <v>471043877</v>
      </c>
      <c r="G16" s="80">
        <v>391135138</v>
      </c>
      <c r="H16" s="81">
        <v>24400300</v>
      </c>
      <c r="I16" s="83">
        <f t="shared" si="1"/>
        <v>415535438</v>
      </c>
      <c r="J16" s="80">
        <v>56295038</v>
      </c>
      <c r="K16" s="81">
        <v>2326013</v>
      </c>
      <c r="L16" s="81">
        <f t="shared" si="2"/>
        <v>58621051</v>
      </c>
      <c r="M16" s="40">
        <f t="shared" si="3"/>
        <v>0.12444923681706195</v>
      </c>
      <c r="N16" s="108">
        <v>74019271</v>
      </c>
      <c r="O16" s="109">
        <v>13698117</v>
      </c>
      <c r="P16" s="110">
        <f t="shared" si="4"/>
        <v>87717388</v>
      </c>
      <c r="Q16" s="40">
        <f t="shared" si="5"/>
        <v>0.18621914493116318</v>
      </c>
      <c r="R16" s="108">
        <v>88790190</v>
      </c>
      <c r="S16" s="110">
        <v>1318677</v>
      </c>
      <c r="T16" s="110">
        <f t="shared" si="6"/>
        <v>90108867</v>
      </c>
      <c r="U16" s="40">
        <f t="shared" si="7"/>
        <v>0.21685001749477742</v>
      </c>
      <c r="V16" s="108">
        <v>0</v>
      </c>
      <c r="W16" s="110">
        <v>0</v>
      </c>
      <c r="X16" s="110">
        <f t="shared" si="8"/>
        <v>0</v>
      </c>
      <c r="Y16" s="40">
        <f t="shared" si="9"/>
        <v>0</v>
      </c>
      <c r="Z16" s="80">
        <f t="shared" si="10"/>
        <v>219104499</v>
      </c>
      <c r="AA16" s="81">
        <f t="shared" si="11"/>
        <v>17342807</v>
      </c>
      <c r="AB16" s="81">
        <f t="shared" si="12"/>
        <v>236447306</v>
      </c>
      <c r="AC16" s="40">
        <f t="shared" si="13"/>
        <v>0.5690183901956396</v>
      </c>
      <c r="AD16" s="80">
        <v>39771086</v>
      </c>
      <c r="AE16" s="81">
        <v>1715045</v>
      </c>
      <c r="AF16" s="81">
        <f t="shared" si="14"/>
        <v>41486131</v>
      </c>
      <c r="AG16" s="40">
        <f t="shared" si="15"/>
        <v>0.37949413687775024</v>
      </c>
      <c r="AH16" s="40">
        <f t="shared" si="16"/>
        <v>1.17202387467754</v>
      </c>
      <c r="AI16" s="12">
        <v>403834750</v>
      </c>
      <c r="AJ16" s="12">
        <v>356112735</v>
      </c>
      <c r="AK16" s="12">
        <v>135142695</v>
      </c>
      <c r="AL16" s="12"/>
    </row>
    <row r="17" spans="1:38" s="59" customFormat="1" ht="12.75">
      <c r="A17" s="64"/>
      <c r="B17" s="65" t="s">
        <v>461</v>
      </c>
      <c r="C17" s="32"/>
      <c r="D17" s="84">
        <f>SUM(D9:D16)</f>
        <v>4292095366</v>
      </c>
      <c r="E17" s="85">
        <f>SUM(E9:E16)</f>
        <v>731674289</v>
      </c>
      <c r="F17" s="93">
        <f t="shared" si="0"/>
        <v>5023769655</v>
      </c>
      <c r="G17" s="84">
        <f>SUM(G9:G16)</f>
        <v>4387630655</v>
      </c>
      <c r="H17" s="85">
        <f>SUM(H9:H16)</f>
        <v>689322695</v>
      </c>
      <c r="I17" s="86">
        <f t="shared" si="1"/>
        <v>5076953350</v>
      </c>
      <c r="J17" s="84">
        <f>SUM(J9:J16)</f>
        <v>668905816</v>
      </c>
      <c r="K17" s="85">
        <f>SUM(K9:K16)</f>
        <v>88570648</v>
      </c>
      <c r="L17" s="85">
        <f t="shared" si="2"/>
        <v>757476464</v>
      </c>
      <c r="M17" s="44">
        <f t="shared" si="3"/>
        <v>0.15077850220423772</v>
      </c>
      <c r="N17" s="114">
        <f>SUM(N9:N16)</f>
        <v>754977243</v>
      </c>
      <c r="O17" s="115">
        <f>SUM(O9:O16)</f>
        <v>167772285</v>
      </c>
      <c r="P17" s="116">
        <f t="shared" si="4"/>
        <v>922749528</v>
      </c>
      <c r="Q17" s="44">
        <f t="shared" si="5"/>
        <v>0.1836767191508505</v>
      </c>
      <c r="R17" s="114">
        <f>SUM(R9:R16)</f>
        <v>755812392</v>
      </c>
      <c r="S17" s="116">
        <f>SUM(S9:S16)</f>
        <v>91580072</v>
      </c>
      <c r="T17" s="116">
        <f t="shared" si="6"/>
        <v>847392464</v>
      </c>
      <c r="U17" s="44">
        <f t="shared" si="7"/>
        <v>0.16690964158652355</v>
      </c>
      <c r="V17" s="114">
        <f>SUM(V9:V16)</f>
        <v>0</v>
      </c>
      <c r="W17" s="116">
        <f>SUM(W9:W16)</f>
        <v>0</v>
      </c>
      <c r="X17" s="116">
        <f t="shared" si="8"/>
        <v>0</v>
      </c>
      <c r="Y17" s="44">
        <f t="shared" si="9"/>
        <v>0</v>
      </c>
      <c r="Z17" s="84">
        <f t="shared" si="10"/>
        <v>2179695451</v>
      </c>
      <c r="AA17" s="85">
        <f t="shared" si="11"/>
        <v>347923005</v>
      </c>
      <c r="AB17" s="85">
        <f t="shared" si="12"/>
        <v>2527618456</v>
      </c>
      <c r="AC17" s="44">
        <f t="shared" si="13"/>
        <v>0.4978612726469114</v>
      </c>
      <c r="AD17" s="84">
        <f>SUM(AD9:AD16)</f>
        <v>1081499300</v>
      </c>
      <c r="AE17" s="85">
        <f>SUM(AE9:AE16)</f>
        <v>70263630</v>
      </c>
      <c r="AF17" s="85">
        <f t="shared" si="14"/>
        <v>1151762930</v>
      </c>
      <c r="AG17" s="44">
        <f t="shared" si="15"/>
        <v>0.6498456799670042</v>
      </c>
      <c r="AH17" s="44">
        <f t="shared" si="16"/>
        <v>-0.26426485700490465</v>
      </c>
      <c r="AI17" s="66">
        <f>SUM(AI9:AI16)</f>
        <v>4286448461</v>
      </c>
      <c r="AJ17" s="66">
        <f>SUM(AJ9:AJ16)</f>
        <v>4075531788</v>
      </c>
      <c r="AK17" s="66">
        <f>SUM(AK9:AK16)</f>
        <v>2648466726</v>
      </c>
      <c r="AL17" s="66"/>
    </row>
    <row r="18" spans="1:38" s="13" customFormat="1" ht="12.75">
      <c r="A18" s="29" t="s">
        <v>97</v>
      </c>
      <c r="B18" s="63" t="s">
        <v>462</v>
      </c>
      <c r="C18" s="39" t="s">
        <v>463</v>
      </c>
      <c r="D18" s="80">
        <v>292000882</v>
      </c>
      <c r="E18" s="81">
        <v>102658000</v>
      </c>
      <c r="F18" s="82">
        <f t="shared" si="0"/>
        <v>394658882</v>
      </c>
      <c r="G18" s="80">
        <v>277051431</v>
      </c>
      <c r="H18" s="81">
        <v>102658000</v>
      </c>
      <c r="I18" s="83">
        <f t="shared" si="1"/>
        <v>379709431</v>
      </c>
      <c r="J18" s="80">
        <v>76427103</v>
      </c>
      <c r="K18" s="81">
        <v>622920</v>
      </c>
      <c r="L18" s="81">
        <f t="shared" si="2"/>
        <v>77050023</v>
      </c>
      <c r="M18" s="40">
        <f t="shared" si="3"/>
        <v>0.1952319497018187</v>
      </c>
      <c r="N18" s="108">
        <v>81949957</v>
      </c>
      <c r="O18" s="109">
        <v>3326086</v>
      </c>
      <c r="P18" s="110">
        <f t="shared" si="4"/>
        <v>85276043</v>
      </c>
      <c r="Q18" s="40">
        <f t="shared" si="5"/>
        <v>0.2160753169112763</v>
      </c>
      <c r="R18" s="108">
        <v>55186513</v>
      </c>
      <c r="S18" s="110">
        <v>25690923</v>
      </c>
      <c r="T18" s="110">
        <f t="shared" si="6"/>
        <v>80877436</v>
      </c>
      <c r="U18" s="40">
        <f t="shared" si="7"/>
        <v>0.21299822811090516</v>
      </c>
      <c r="V18" s="108">
        <v>0</v>
      </c>
      <c r="W18" s="110">
        <v>0</v>
      </c>
      <c r="X18" s="110">
        <f t="shared" si="8"/>
        <v>0</v>
      </c>
      <c r="Y18" s="40">
        <f t="shared" si="9"/>
        <v>0</v>
      </c>
      <c r="Z18" s="80">
        <f t="shared" si="10"/>
        <v>213563573</v>
      </c>
      <c r="AA18" s="81">
        <f t="shared" si="11"/>
        <v>29639929</v>
      </c>
      <c r="AB18" s="81">
        <f t="shared" si="12"/>
        <v>243203502</v>
      </c>
      <c r="AC18" s="40">
        <f t="shared" si="13"/>
        <v>0.6404989767030569</v>
      </c>
      <c r="AD18" s="80">
        <v>64980906</v>
      </c>
      <c r="AE18" s="81">
        <v>34887867</v>
      </c>
      <c r="AF18" s="81">
        <f t="shared" si="14"/>
        <v>99868773</v>
      </c>
      <c r="AG18" s="40">
        <f t="shared" si="15"/>
        <v>0.8202557232486559</v>
      </c>
      <c r="AH18" s="40">
        <f t="shared" si="16"/>
        <v>-0.1901629150885833</v>
      </c>
      <c r="AI18" s="12">
        <v>260073577</v>
      </c>
      <c r="AJ18" s="12">
        <v>260073577</v>
      </c>
      <c r="AK18" s="12">
        <v>213326840</v>
      </c>
      <c r="AL18" s="12"/>
    </row>
    <row r="19" spans="1:38" s="13" customFormat="1" ht="12.75">
      <c r="A19" s="29" t="s">
        <v>97</v>
      </c>
      <c r="B19" s="63" t="s">
        <v>61</v>
      </c>
      <c r="C19" s="39" t="s">
        <v>62</v>
      </c>
      <c r="D19" s="80">
        <v>1722768747</v>
      </c>
      <c r="E19" s="81">
        <v>164632610</v>
      </c>
      <c r="F19" s="82">
        <f t="shared" si="0"/>
        <v>1887401357</v>
      </c>
      <c r="G19" s="80">
        <v>1768210446</v>
      </c>
      <c r="H19" s="81">
        <v>234312978</v>
      </c>
      <c r="I19" s="83">
        <f t="shared" si="1"/>
        <v>2002523424</v>
      </c>
      <c r="J19" s="80">
        <v>344099045</v>
      </c>
      <c r="K19" s="81">
        <v>574959</v>
      </c>
      <c r="L19" s="81">
        <f t="shared" si="2"/>
        <v>344674004</v>
      </c>
      <c r="M19" s="40">
        <f t="shared" si="3"/>
        <v>0.18261828769046498</v>
      </c>
      <c r="N19" s="108">
        <v>300041696</v>
      </c>
      <c r="O19" s="109">
        <v>7241356</v>
      </c>
      <c r="P19" s="110">
        <f t="shared" si="4"/>
        <v>307283052</v>
      </c>
      <c r="Q19" s="40">
        <f t="shared" si="5"/>
        <v>0.1628074764598148</v>
      </c>
      <c r="R19" s="108">
        <v>307544292</v>
      </c>
      <c r="S19" s="110">
        <v>4960218</v>
      </c>
      <c r="T19" s="110">
        <f t="shared" si="6"/>
        <v>312504510</v>
      </c>
      <c r="U19" s="40">
        <f t="shared" si="7"/>
        <v>0.1560553580820436</v>
      </c>
      <c r="V19" s="108">
        <v>0</v>
      </c>
      <c r="W19" s="110">
        <v>0</v>
      </c>
      <c r="X19" s="110">
        <f t="shared" si="8"/>
        <v>0</v>
      </c>
      <c r="Y19" s="40">
        <f t="shared" si="9"/>
        <v>0</v>
      </c>
      <c r="Z19" s="80">
        <f t="shared" si="10"/>
        <v>951685033</v>
      </c>
      <c r="AA19" s="81">
        <f t="shared" si="11"/>
        <v>12776533</v>
      </c>
      <c r="AB19" s="81">
        <f t="shared" si="12"/>
        <v>964461566</v>
      </c>
      <c r="AC19" s="40">
        <f t="shared" si="13"/>
        <v>0.48162311333842356</v>
      </c>
      <c r="AD19" s="80">
        <v>277580717</v>
      </c>
      <c r="AE19" s="81">
        <v>7453976</v>
      </c>
      <c r="AF19" s="81">
        <f t="shared" si="14"/>
        <v>285034693</v>
      </c>
      <c r="AG19" s="40">
        <f t="shared" si="15"/>
        <v>0.48652324232435257</v>
      </c>
      <c r="AH19" s="40">
        <f t="shared" si="16"/>
        <v>0.09637359126666034</v>
      </c>
      <c r="AI19" s="12">
        <v>1741846486</v>
      </c>
      <c r="AJ19" s="12">
        <v>1741846486</v>
      </c>
      <c r="AK19" s="12">
        <v>847448800</v>
      </c>
      <c r="AL19" s="12"/>
    </row>
    <row r="20" spans="1:38" s="13" customFormat="1" ht="12.75">
      <c r="A20" s="29" t="s">
        <v>97</v>
      </c>
      <c r="B20" s="63" t="s">
        <v>89</v>
      </c>
      <c r="C20" s="39" t="s">
        <v>90</v>
      </c>
      <c r="D20" s="80">
        <v>1210472539</v>
      </c>
      <c r="E20" s="81">
        <v>269475860</v>
      </c>
      <c r="F20" s="82">
        <f t="shared" si="0"/>
        <v>1479948399</v>
      </c>
      <c r="G20" s="80">
        <v>1242800884</v>
      </c>
      <c r="H20" s="81">
        <v>348087182</v>
      </c>
      <c r="I20" s="83">
        <f t="shared" si="1"/>
        <v>1590888066</v>
      </c>
      <c r="J20" s="80">
        <v>276683433</v>
      </c>
      <c r="K20" s="81">
        <v>16134039</v>
      </c>
      <c r="L20" s="81">
        <f t="shared" si="2"/>
        <v>292817472</v>
      </c>
      <c r="M20" s="40">
        <f t="shared" si="3"/>
        <v>0.19785654161851626</v>
      </c>
      <c r="N20" s="108">
        <v>262200210</v>
      </c>
      <c r="O20" s="109">
        <v>50517232</v>
      </c>
      <c r="P20" s="110">
        <f t="shared" si="4"/>
        <v>312717442</v>
      </c>
      <c r="Q20" s="40">
        <f t="shared" si="5"/>
        <v>0.2113029361100042</v>
      </c>
      <c r="R20" s="108">
        <v>275775746</v>
      </c>
      <c r="S20" s="110">
        <v>108616112</v>
      </c>
      <c r="T20" s="110">
        <f t="shared" si="6"/>
        <v>384391858</v>
      </c>
      <c r="U20" s="40">
        <f t="shared" si="7"/>
        <v>0.2416209324936881</v>
      </c>
      <c r="V20" s="108">
        <v>0</v>
      </c>
      <c r="W20" s="110">
        <v>0</v>
      </c>
      <c r="X20" s="110">
        <f t="shared" si="8"/>
        <v>0</v>
      </c>
      <c r="Y20" s="40">
        <f t="shared" si="9"/>
        <v>0</v>
      </c>
      <c r="Z20" s="80">
        <f t="shared" si="10"/>
        <v>814659389</v>
      </c>
      <c r="AA20" s="81">
        <f t="shared" si="11"/>
        <v>175267383</v>
      </c>
      <c r="AB20" s="81">
        <f t="shared" si="12"/>
        <v>989926772</v>
      </c>
      <c r="AC20" s="40">
        <f t="shared" si="13"/>
        <v>0.6222479086721617</v>
      </c>
      <c r="AD20" s="80">
        <v>239987918</v>
      </c>
      <c r="AE20" s="81">
        <v>28339387</v>
      </c>
      <c r="AF20" s="81">
        <f t="shared" si="14"/>
        <v>268327305</v>
      </c>
      <c r="AG20" s="40">
        <f t="shared" si="15"/>
        <v>0.6265277320194337</v>
      </c>
      <c r="AH20" s="40">
        <f t="shared" si="16"/>
        <v>0.43254842439534813</v>
      </c>
      <c r="AI20" s="12">
        <v>1234229366</v>
      </c>
      <c r="AJ20" s="12">
        <v>1346515193</v>
      </c>
      <c r="AK20" s="12">
        <v>843629110</v>
      </c>
      <c r="AL20" s="12"/>
    </row>
    <row r="21" spans="1:38" s="13" customFormat="1" ht="12.75">
      <c r="A21" s="29" t="s">
        <v>97</v>
      </c>
      <c r="B21" s="63" t="s">
        <v>464</v>
      </c>
      <c r="C21" s="39" t="s">
        <v>465</v>
      </c>
      <c r="D21" s="80">
        <v>232099789</v>
      </c>
      <c r="E21" s="81">
        <v>17229383</v>
      </c>
      <c r="F21" s="83">
        <f t="shared" si="0"/>
        <v>249329172</v>
      </c>
      <c r="G21" s="80">
        <v>235945907</v>
      </c>
      <c r="H21" s="81">
        <v>32625386</v>
      </c>
      <c r="I21" s="83">
        <f t="shared" si="1"/>
        <v>268571293</v>
      </c>
      <c r="J21" s="80">
        <v>34277544</v>
      </c>
      <c r="K21" s="81">
        <v>264455</v>
      </c>
      <c r="L21" s="81">
        <f t="shared" si="2"/>
        <v>34541999</v>
      </c>
      <c r="M21" s="40">
        <f t="shared" si="3"/>
        <v>0.13853974135044253</v>
      </c>
      <c r="N21" s="108">
        <v>32504737</v>
      </c>
      <c r="O21" s="109">
        <v>1256676</v>
      </c>
      <c r="P21" s="110">
        <f t="shared" si="4"/>
        <v>33761413</v>
      </c>
      <c r="Q21" s="40">
        <f t="shared" si="5"/>
        <v>0.1354089965854457</v>
      </c>
      <c r="R21" s="108">
        <v>35642167</v>
      </c>
      <c r="S21" s="110">
        <v>7599927</v>
      </c>
      <c r="T21" s="110">
        <f t="shared" si="6"/>
        <v>43242094</v>
      </c>
      <c r="U21" s="40">
        <f t="shared" si="7"/>
        <v>0.16100787808323208</v>
      </c>
      <c r="V21" s="108">
        <v>0</v>
      </c>
      <c r="W21" s="110">
        <v>0</v>
      </c>
      <c r="X21" s="110">
        <f t="shared" si="8"/>
        <v>0</v>
      </c>
      <c r="Y21" s="40">
        <f t="shared" si="9"/>
        <v>0</v>
      </c>
      <c r="Z21" s="80">
        <f t="shared" si="10"/>
        <v>102424448</v>
      </c>
      <c r="AA21" s="81">
        <f t="shared" si="11"/>
        <v>9121058</v>
      </c>
      <c r="AB21" s="81">
        <f t="shared" si="12"/>
        <v>111545506</v>
      </c>
      <c r="AC21" s="40">
        <f t="shared" si="13"/>
        <v>0.41532922135501654</v>
      </c>
      <c r="AD21" s="80">
        <v>30674155</v>
      </c>
      <c r="AE21" s="81">
        <v>1998550</v>
      </c>
      <c r="AF21" s="81">
        <f t="shared" si="14"/>
        <v>32672705</v>
      </c>
      <c r="AG21" s="40">
        <f t="shared" si="15"/>
        <v>0.4240398690261514</v>
      </c>
      <c r="AH21" s="40">
        <f t="shared" si="16"/>
        <v>0.3234929278123744</v>
      </c>
      <c r="AI21" s="12">
        <v>185962705</v>
      </c>
      <c r="AJ21" s="12">
        <v>235789055</v>
      </c>
      <c r="AK21" s="12">
        <v>99983960</v>
      </c>
      <c r="AL21" s="12"/>
    </row>
    <row r="22" spans="1:38" s="13" customFormat="1" ht="12.75">
      <c r="A22" s="29" t="s">
        <v>97</v>
      </c>
      <c r="B22" s="63" t="s">
        <v>466</v>
      </c>
      <c r="C22" s="39" t="s">
        <v>467</v>
      </c>
      <c r="D22" s="80">
        <v>334691343</v>
      </c>
      <c r="E22" s="81">
        <v>116207000</v>
      </c>
      <c r="F22" s="82">
        <f t="shared" si="0"/>
        <v>450898343</v>
      </c>
      <c r="G22" s="80">
        <v>502600088</v>
      </c>
      <c r="H22" s="81">
        <v>118145797</v>
      </c>
      <c r="I22" s="83">
        <f t="shared" si="1"/>
        <v>620745885</v>
      </c>
      <c r="J22" s="80">
        <v>53615568</v>
      </c>
      <c r="K22" s="81">
        <v>22949241</v>
      </c>
      <c r="L22" s="81">
        <f t="shared" si="2"/>
        <v>76564809</v>
      </c>
      <c r="M22" s="40">
        <f t="shared" si="3"/>
        <v>0.16980503518949502</v>
      </c>
      <c r="N22" s="108">
        <v>169173369</v>
      </c>
      <c r="O22" s="109">
        <v>11583522</v>
      </c>
      <c r="P22" s="110">
        <f t="shared" si="4"/>
        <v>180756891</v>
      </c>
      <c r="Q22" s="40">
        <f t="shared" si="5"/>
        <v>0.4008816927499776</v>
      </c>
      <c r="R22" s="108">
        <v>101133096</v>
      </c>
      <c r="S22" s="110">
        <v>10780406</v>
      </c>
      <c r="T22" s="110">
        <f t="shared" si="6"/>
        <v>111913502</v>
      </c>
      <c r="U22" s="40">
        <f t="shared" si="7"/>
        <v>0.18028875374663175</v>
      </c>
      <c r="V22" s="108">
        <v>0</v>
      </c>
      <c r="W22" s="110">
        <v>0</v>
      </c>
      <c r="X22" s="110">
        <f t="shared" si="8"/>
        <v>0</v>
      </c>
      <c r="Y22" s="40">
        <f t="shared" si="9"/>
        <v>0</v>
      </c>
      <c r="Z22" s="80">
        <f t="shared" si="10"/>
        <v>323922033</v>
      </c>
      <c r="AA22" s="81">
        <f t="shared" si="11"/>
        <v>45313169</v>
      </c>
      <c r="AB22" s="81">
        <f t="shared" si="12"/>
        <v>369235202</v>
      </c>
      <c r="AC22" s="40">
        <f t="shared" si="13"/>
        <v>0.5948250498672255</v>
      </c>
      <c r="AD22" s="80">
        <v>79334192</v>
      </c>
      <c r="AE22" s="81">
        <v>17653282</v>
      </c>
      <c r="AF22" s="81">
        <f t="shared" si="14"/>
        <v>96987474</v>
      </c>
      <c r="AG22" s="40">
        <f t="shared" si="15"/>
        <v>0.5641813434089188</v>
      </c>
      <c r="AH22" s="40">
        <f t="shared" si="16"/>
        <v>0.15389645058701085</v>
      </c>
      <c r="AI22" s="12">
        <v>450374500</v>
      </c>
      <c r="AJ22" s="12">
        <v>478698534</v>
      </c>
      <c r="AK22" s="12">
        <v>270072782</v>
      </c>
      <c r="AL22" s="12"/>
    </row>
    <row r="23" spans="1:38" s="13" customFormat="1" ht="12.75">
      <c r="A23" s="29" t="s">
        <v>97</v>
      </c>
      <c r="B23" s="63" t="s">
        <v>468</v>
      </c>
      <c r="C23" s="39" t="s">
        <v>469</v>
      </c>
      <c r="D23" s="80">
        <v>332583000</v>
      </c>
      <c r="E23" s="81">
        <v>129880549</v>
      </c>
      <c r="F23" s="82">
        <f t="shared" si="0"/>
        <v>462463549</v>
      </c>
      <c r="G23" s="80">
        <v>554139000</v>
      </c>
      <c r="H23" s="81">
        <v>190984557</v>
      </c>
      <c r="I23" s="83">
        <f t="shared" si="1"/>
        <v>745123557</v>
      </c>
      <c r="J23" s="80">
        <v>68830448</v>
      </c>
      <c r="K23" s="81">
        <v>1736776</v>
      </c>
      <c r="L23" s="81">
        <f t="shared" si="2"/>
        <v>70567224</v>
      </c>
      <c r="M23" s="40">
        <f t="shared" si="3"/>
        <v>0.1525898076780101</v>
      </c>
      <c r="N23" s="108">
        <v>76836779</v>
      </c>
      <c r="O23" s="109">
        <v>40689428</v>
      </c>
      <c r="P23" s="110">
        <f t="shared" si="4"/>
        <v>117526207</v>
      </c>
      <c r="Q23" s="40">
        <f t="shared" si="5"/>
        <v>0.2541307466375042</v>
      </c>
      <c r="R23" s="108">
        <v>74762863</v>
      </c>
      <c r="S23" s="110">
        <v>18739667</v>
      </c>
      <c r="T23" s="110">
        <f t="shared" si="6"/>
        <v>93502530</v>
      </c>
      <c r="U23" s="40">
        <f t="shared" si="7"/>
        <v>0.12548594004524272</v>
      </c>
      <c r="V23" s="108">
        <v>0</v>
      </c>
      <c r="W23" s="110">
        <v>0</v>
      </c>
      <c r="X23" s="110">
        <f t="shared" si="8"/>
        <v>0</v>
      </c>
      <c r="Y23" s="40">
        <f t="shared" si="9"/>
        <v>0</v>
      </c>
      <c r="Z23" s="80">
        <f t="shared" si="10"/>
        <v>220430090</v>
      </c>
      <c r="AA23" s="81">
        <f t="shared" si="11"/>
        <v>61165871</v>
      </c>
      <c r="AB23" s="81">
        <f t="shared" si="12"/>
        <v>281595961</v>
      </c>
      <c r="AC23" s="40">
        <f t="shared" si="13"/>
        <v>0.37791847855912036</v>
      </c>
      <c r="AD23" s="80">
        <v>63798649</v>
      </c>
      <c r="AE23" s="81">
        <v>10896059</v>
      </c>
      <c r="AF23" s="81">
        <f t="shared" si="14"/>
        <v>74694708</v>
      </c>
      <c r="AG23" s="40">
        <f t="shared" si="15"/>
        <v>0.4875791620105596</v>
      </c>
      <c r="AH23" s="40">
        <f t="shared" si="16"/>
        <v>0.25179591036087867</v>
      </c>
      <c r="AI23" s="12">
        <v>396796045</v>
      </c>
      <c r="AJ23" s="12">
        <v>447681751</v>
      </c>
      <c r="AK23" s="12">
        <v>218280293</v>
      </c>
      <c r="AL23" s="12"/>
    </row>
    <row r="24" spans="1:38" s="13" customFormat="1" ht="12.75">
      <c r="A24" s="29" t="s">
        <v>116</v>
      </c>
      <c r="B24" s="63" t="s">
        <v>470</v>
      </c>
      <c r="C24" s="39" t="s">
        <v>471</v>
      </c>
      <c r="D24" s="80">
        <v>733470531</v>
      </c>
      <c r="E24" s="81">
        <v>56338215</v>
      </c>
      <c r="F24" s="82">
        <f t="shared" si="0"/>
        <v>789808746</v>
      </c>
      <c r="G24" s="80">
        <v>599667109</v>
      </c>
      <c r="H24" s="81">
        <v>43233718</v>
      </c>
      <c r="I24" s="83">
        <f t="shared" si="1"/>
        <v>642900827</v>
      </c>
      <c r="J24" s="80">
        <v>80132769</v>
      </c>
      <c r="K24" s="81">
        <v>100067</v>
      </c>
      <c r="L24" s="81">
        <f t="shared" si="2"/>
        <v>80232836</v>
      </c>
      <c r="M24" s="40">
        <f t="shared" si="3"/>
        <v>0.10158514501939941</v>
      </c>
      <c r="N24" s="108">
        <v>105877878</v>
      </c>
      <c r="O24" s="109">
        <v>2405115</v>
      </c>
      <c r="P24" s="110">
        <f t="shared" si="4"/>
        <v>108282993</v>
      </c>
      <c r="Q24" s="40">
        <f t="shared" si="5"/>
        <v>0.13710027085468612</v>
      </c>
      <c r="R24" s="108">
        <v>87645985</v>
      </c>
      <c r="S24" s="110">
        <v>1000552</v>
      </c>
      <c r="T24" s="110">
        <f t="shared" si="6"/>
        <v>88646537</v>
      </c>
      <c r="U24" s="40">
        <f t="shared" si="7"/>
        <v>0.13788524337984714</v>
      </c>
      <c r="V24" s="108">
        <v>0</v>
      </c>
      <c r="W24" s="110">
        <v>0</v>
      </c>
      <c r="X24" s="110">
        <f t="shared" si="8"/>
        <v>0</v>
      </c>
      <c r="Y24" s="40">
        <f t="shared" si="9"/>
        <v>0</v>
      </c>
      <c r="Z24" s="80">
        <f t="shared" si="10"/>
        <v>273656632</v>
      </c>
      <c r="AA24" s="81">
        <f t="shared" si="11"/>
        <v>3505734</v>
      </c>
      <c r="AB24" s="81">
        <f t="shared" si="12"/>
        <v>277162366</v>
      </c>
      <c r="AC24" s="40">
        <f t="shared" si="13"/>
        <v>0.43111216280952147</v>
      </c>
      <c r="AD24" s="80">
        <v>64944999</v>
      </c>
      <c r="AE24" s="81">
        <v>500166</v>
      </c>
      <c r="AF24" s="81">
        <f t="shared" si="14"/>
        <v>65445165</v>
      </c>
      <c r="AG24" s="40">
        <f t="shared" si="15"/>
        <v>0.35003755011693805</v>
      </c>
      <c r="AH24" s="40">
        <f t="shared" si="16"/>
        <v>0.3545162121602108</v>
      </c>
      <c r="AI24" s="12">
        <v>679411200</v>
      </c>
      <c r="AJ24" s="12">
        <v>595541421</v>
      </c>
      <c r="AK24" s="12">
        <v>208461860</v>
      </c>
      <c r="AL24" s="12"/>
    </row>
    <row r="25" spans="1:38" s="59" customFormat="1" ht="12.75">
      <c r="A25" s="64"/>
      <c r="B25" s="65" t="s">
        <v>472</v>
      </c>
      <c r="C25" s="32"/>
      <c r="D25" s="84">
        <f>SUM(D18:D24)</f>
        <v>4858086831</v>
      </c>
      <c r="E25" s="85">
        <f>SUM(E18:E24)</f>
        <v>856421617</v>
      </c>
      <c r="F25" s="93">
        <f t="shared" si="0"/>
        <v>5714508448</v>
      </c>
      <c r="G25" s="84">
        <f>SUM(G18:G24)</f>
        <v>5180414865</v>
      </c>
      <c r="H25" s="85">
        <f>SUM(H18:H24)</f>
        <v>1070047618</v>
      </c>
      <c r="I25" s="86">
        <f t="shared" si="1"/>
        <v>6250462483</v>
      </c>
      <c r="J25" s="84">
        <f>SUM(J18:J24)</f>
        <v>934065910</v>
      </c>
      <c r="K25" s="85">
        <f>SUM(K18:K24)</f>
        <v>42382457</v>
      </c>
      <c r="L25" s="85">
        <f t="shared" si="2"/>
        <v>976448367</v>
      </c>
      <c r="M25" s="44">
        <f t="shared" si="3"/>
        <v>0.17087180391547827</v>
      </c>
      <c r="N25" s="114">
        <f>SUM(N18:N24)</f>
        <v>1028584626</v>
      </c>
      <c r="O25" s="115">
        <f>SUM(O18:O24)</f>
        <v>117019415</v>
      </c>
      <c r="P25" s="116">
        <f t="shared" si="4"/>
        <v>1145604041</v>
      </c>
      <c r="Q25" s="44">
        <f t="shared" si="5"/>
        <v>0.20047289306238505</v>
      </c>
      <c r="R25" s="114">
        <f>SUM(R18:R24)</f>
        <v>937690662</v>
      </c>
      <c r="S25" s="116">
        <f>SUM(S18:S24)</f>
        <v>177387805</v>
      </c>
      <c r="T25" s="116">
        <f t="shared" si="6"/>
        <v>1115078467</v>
      </c>
      <c r="U25" s="44">
        <f t="shared" si="7"/>
        <v>0.1783993536530759</v>
      </c>
      <c r="V25" s="114">
        <f>SUM(V18:V24)</f>
        <v>0</v>
      </c>
      <c r="W25" s="116">
        <f>SUM(W18:W24)</f>
        <v>0</v>
      </c>
      <c r="X25" s="116">
        <f t="shared" si="8"/>
        <v>0</v>
      </c>
      <c r="Y25" s="44">
        <f t="shared" si="9"/>
        <v>0</v>
      </c>
      <c r="Z25" s="84">
        <f t="shared" si="10"/>
        <v>2900341198</v>
      </c>
      <c r="AA25" s="85">
        <f t="shared" si="11"/>
        <v>336789677</v>
      </c>
      <c r="AB25" s="85">
        <f t="shared" si="12"/>
        <v>3237130875</v>
      </c>
      <c r="AC25" s="44">
        <f t="shared" si="13"/>
        <v>0.5179026166150656</v>
      </c>
      <c r="AD25" s="84">
        <f>SUM(AD18:AD24)</f>
        <v>821301536</v>
      </c>
      <c r="AE25" s="85">
        <f>SUM(AE18:AE24)</f>
        <v>101729287</v>
      </c>
      <c r="AF25" s="85">
        <f t="shared" si="14"/>
        <v>923030823</v>
      </c>
      <c r="AG25" s="44">
        <f t="shared" si="15"/>
        <v>0.5290102625359372</v>
      </c>
      <c r="AH25" s="44">
        <f t="shared" si="16"/>
        <v>0.20806200531398722</v>
      </c>
      <c r="AI25" s="66">
        <f>SUM(AI18:AI24)</f>
        <v>4948693879</v>
      </c>
      <c r="AJ25" s="66">
        <f>SUM(AJ18:AJ24)</f>
        <v>5106146017</v>
      </c>
      <c r="AK25" s="66">
        <f>SUM(AK18:AK24)</f>
        <v>2701203645</v>
      </c>
      <c r="AL25" s="66"/>
    </row>
    <row r="26" spans="1:38" s="13" customFormat="1" ht="12.75">
      <c r="A26" s="29" t="s">
        <v>97</v>
      </c>
      <c r="B26" s="63" t="s">
        <v>473</v>
      </c>
      <c r="C26" s="39" t="s">
        <v>474</v>
      </c>
      <c r="D26" s="80">
        <v>308732816</v>
      </c>
      <c r="E26" s="81">
        <v>57437550</v>
      </c>
      <c r="F26" s="82">
        <f t="shared" si="0"/>
        <v>366170366</v>
      </c>
      <c r="G26" s="80">
        <v>515439756</v>
      </c>
      <c r="H26" s="81">
        <v>56337550</v>
      </c>
      <c r="I26" s="83">
        <f t="shared" si="1"/>
        <v>571777306</v>
      </c>
      <c r="J26" s="80">
        <v>93441597</v>
      </c>
      <c r="K26" s="81">
        <v>0</v>
      </c>
      <c r="L26" s="81">
        <f t="shared" si="2"/>
        <v>93441597</v>
      </c>
      <c r="M26" s="40">
        <f t="shared" si="3"/>
        <v>0.25518612557521925</v>
      </c>
      <c r="N26" s="108">
        <v>90746225</v>
      </c>
      <c r="O26" s="109">
        <v>5119365</v>
      </c>
      <c r="P26" s="110">
        <f t="shared" si="4"/>
        <v>95865590</v>
      </c>
      <c r="Q26" s="40">
        <f t="shared" si="5"/>
        <v>0.261805975855512</v>
      </c>
      <c r="R26" s="108">
        <v>79818377</v>
      </c>
      <c r="S26" s="110">
        <v>5087840</v>
      </c>
      <c r="T26" s="110">
        <f t="shared" si="6"/>
        <v>84906217</v>
      </c>
      <c r="U26" s="40">
        <f t="shared" si="7"/>
        <v>0.1484952552489028</v>
      </c>
      <c r="V26" s="108">
        <v>0</v>
      </c>
      <c r="W26" s="110">
        <v>0</v>
      </c>
      <c r="X26" s="110">
        <f t="shared" si="8"/>
        <v>0</v>
      </c>
      <c r="Y26" s="40">
        <f t="shared" si="9"/>
        <v>0</v>
      </c>
      <c r="Z26" s="80">
        <f t="shared" si="10"/>
        <v>264006199</v>
      </c>
      <c r="AA26" s="81">
        <f t="shared" si="11"/>
        <v>10207205</v>
      </c>
      <c r="AB26" s="81">
        <f t="shared" si="12"/>
        <v>274213404</v>
      </c>
      <c r="AC26" s="40">
        <f t="shared" si="13"/>
        <v>0.4795807758064466</v>
      </c>
      <c r="AD26" s="80">
        <v>103227300</v>
      </c>
      <c r="AE26" s="81">
        <v>4141275</v>
      </c>
      <c r="AF26" s="81">
        <f t="shared" si="14"/>
        <v>107368575</v>
      </c>
      <c r="AG26" s="40">
        <f t="shared" si="15"/>
        <v>0.6179800709546744</v>
      </c>
      <c r="AH26" s="40">
        <f t="shared" si="16"/>
        <v>-0.2092079363072482</v>
      </c>
      <c r="AI26" s="12">
        <v>433959045</v>
      </c>
      <c r="AJ26" s="12">
        <v>472978000</v>
      </c>
      <c r="AK26" s="12">
        <v>292290978</v>
      </c>
      <c r="AL26" s="12"/>
    </row>
    <row r="27" spans="1:38" s="13" customFormat="1" ht="12.75">
      <c r="A27" s="29" t="s">
        <v>97</v>
      </c>
      <c r="B27" s="63" t="s">
        <v>73</v>
      </c>
      <c r="C27" s="39" t="s">
        <v>74</v>
      </c>
      <c r="D27" s="80">
        <v>1849619571</v>
      </c>
      <c r="E27" s="81">
        <v>575919271</v>
      </c>
      <c r="F27" s="82">
        <f t="shared" si="0"/>
        <v>2425538842</v>
      </c>
      <c r="G27" s="80">
        <v>1777471919</v>
      </c>
      <c r="H27" s="81">
        <v>605452302</v>
      </c>
      <c r="I27" s="83">
        <f t="shared" si="1"/>
        <v>2382924221</v>
      </c>
      <c r="J27" s="80">
        <v>357744391</v>
      </c>
      <c r="K27" s="81">
        <v>28081360</v>
      </c>
      <c r="L27" s="81">
        <f t="shared" si="2"/>
        <v>385825751</v>
      </c>
      <c r="M27" s="40">
        <f t="shared" si="3"/>
        <v>0.15906805709277527</v>
      </c>
      <c r="N27" s="108">
        <v>436038115</v>
      </c>
      <c r="O27" s="109">
        <v>84599383</v>
      </c>
      <c r="P27" s="110">
        <f t="shared" si="4"/>
        <v>520637498</v>
      </c>
      <c r="Q27" s="40">
        <f t="shared" si="5"/>
        <v>0.21464818001871439</v>
      </c>
      <c r="R27" s="108">
        <v>423543379</v>
      </c>
      <c r="S27" s="110">
        <v>47202002</v>
      </c>
      <c r="T27" s="110">
        <f t="shared" si="6"/>
        <v>470745381</v>
      </c>
      <c r="U27" s="40">
        <f t="shared" si="7"/>
        <v>0.1975494549308205</v>
      </c>
      <c r="V27" s="108">
        <v>0</v>
      </c>
      <c r="W27" s="110">
        <v>0</v>
      </c>
      <c r="X27" s="110">
        <f t="shared" si="8"/>
        <v>0</v>
      </c>
      <c r="Y27" s="40">
        <f t="shared" si="9"/>
        <v>0</v>
      </c>
      <c r="Z27" s="80">
        <f t="shared" si="10"/>
        <v>1217325885</v>
      </c>
      <c r="AA27" s="81">
        <f t="shared" si="11"/>
        <v>159882745</v>
      </c>
      <c r="AB27" s="81">
        <f t="shared" si="12"/>
        <v>1377208630</v>
      </c>
      <c r="AC27" s="40">
        <f t="shared" si="13"/>
        <v>0.5779489829609651</v>
      </c>
      <c r="AD27" s="80">
        <v>444356545</v>
      </c>
      <c r="AE27" s="81">
        <v>44815499</v>
      </c>
      <c r="AF27" s="81">
        <f t="shared" si="14"/>
        <v>489172044</v>
      </c>
      <c r="AG27" s="40">
        <f t="shared" si="15"/>
        <v>0.5993924203247744</v>
      </c>
      <c r="AH27" s="40">
        <f t="shared" si="16"/>
        <v>-0.037669084376375395</v>
      </c>
      <c r="AI27" s="12">
        <v>2244822550</v>
      </c>
      <c r="AJ27" s="12">
        <v>2257251939</v>
      </c>
      <c r="AK27" s="12">
        <v>1352979703</v>
      </c>
      <c r="AL27" s="12"/>
    </row>
    <row r="28" spans="1:38" s="13" customFormat="1" ht="12.75">
      <c r="A28" s="29" t="s">
        <v>97</v>
      </c>
      <c r="B28" s="63" t="s">
        <v>475</v>
      </c>
      <c r="C28" s="39" t="s">
        <v>476</v>
      </c>
      <c r="D28" s="80">
        <v>256185499</v>
      </c>
      <c r="E28" s="81">
        <v>70537140</v>
      </c>
      <c r="F28" s="82">
        <f t="shared" si="0"/>
        <v>326722639</v>
      </c>
      <c r="G28" s="80">
        <v>252138936</v>
      </c>
      <c r="H28" s="81">
        <v>68569045</v>
      </c>
      <c r="I28" s="83">
        <f t="shared" si="1"/>
        <v>320707981</v>
      </c>
      <c r="J28" s="80">
        <v>44769273</v>
      </c>
      <c r="K28" s="81">
        <v>7280066</v>
      </c>
      <c r="L28" s="81">
        <f t="shared" si="2"/>
        <v>52049339</v>
      </c>
      <c r="M28" s="40">
        <f t="shared" si="3"/>
        <v>0.1593074148743026</v>
      </c>
      <c r="N28" s="108">
        <v>63598426</v>
      </c>
      <c r="O28" s="109">
        <v>15720583</v>
      </c>
      <c r="P28" s="110">
        <f t="shared" si="4"/>
        <v>79319009</v>
      </c>
      <c r="Q28" s="40">
        <f t="shared" si="5"/>
        <v>0.24277169541349108</v>
      </c>
      <c r="R28" s="108">
        <v>45090228</v>
      </c>
      <c r="S28" s="110">
        <v>18052017</v>
      </c>
      <c r="T28" s="110">
        <f t="shared" si="6"/>
        <v>63142245</v>
      </c>
      <c r="U28" s="40">
        <f t="shared" si="7"/>
        <v>0.19688392163835797</v>
      </c>
      <c r="V28" s="108">
        <v>0</v>
      </c>
      <c r="W28" s="110">
        <v>0</v>
      </c>
      <c r="X28" s="110">
        <f t="shared" si="8"/>
        <v>0</v>
      </c>
      <c r="Y28" s="40">
        <f t="shared" si="9"/>
        <v>0</v>
      </c>
      <c r="Z28" s="80">
        <f t="shared" si="10"/>
        <v>153457927</v>
      </c>
      <c r="AA28" s="81">
        <f t="shared" si="11"/>
        <v>41052666</v>
      </c>
      <c r="AB28" s="81">
        <f t="shared" si="12"/>
        <v>194510593</v>
      </c>
      <c r="AC28" s="40">
        <f t="shared" si="13"/>
        <v>0.6065037495901918</v>
      </c>
      <c r="AD28" s="80">
        <v>44057272</v>
      </c>
      <c r="AE28" s="81">
        <v>4443332</v>
      </c>
      <c r="AF28" s="81">
        <f t="shared" si="14"/>
        <v>48500604</v>
      </c>
      <c r="AG28" s="40">
        <f t="shared" si="15"/>
        <v>0.6269929615934178</v>
      </c>
      <c r="AH28" s="40">
        <f t="shared" si="16"/>
        <v>0.3018857455878281</v>
      </c>
      <c r="AI28" s="12">
        <v>271735254</v>
      </c>
      <c r="AJ28" s="12">
        <v>257730067</v>
      </c>
      <c r="AK28" s="12">
        <v>161594938</v>
      </c>
      <c r="AL28" s="12"/>
    </row>
    <row r="29" spans="1:38" s="13" customFormat="1" ht="12.75">
      <c r="A29" s="29" t="s">
        <v>97</v>
      </c>
      <c r="B29" s="63" t="s">
        <v>477</v>
      </c>
      <c r="C29" s="39" t="s">
        <v>478</v>
      </c>
      <c r="D29" s="80">
        <v>552768475</v>
      </c>
      <c r="E29" s="81">
        <v>229757317</v>
      </c>
      <c r="F29" s="82">
        <f t="shared" si="0"/>
        <v>782525792</v>
      </c>
      <c r="G29" s="80">
        <v>552768475</v>
      </c>
      <c r="H29" s="81">
        <v>229757317</v>
      </c>
      <c r="I29" s="83">
        <f t="shared" si="1"/>
        <v>782525792</v>
      </c>
      <c r="J29" s="80">
        <v>111982891</v>
      </c>
      <c r="K29" s="81">
        <v>16393680</v>
      </c>
      <c r="L29" s="81">
        <f t="shared" si="2"/>
        <v>128376571</v>
      </c>
      <c r="M29" s="40">
        <f t="shared" si="3"/>
        <v>0.16405410826382066</v>
      </c>
      <c r="N29" s="108">
        <v>118846938</v>
      </c>
      <c r="O29" s="109">
        <v>31482766</v>
      </c>
      <c r="P29" s="110">
        <f t="shared" si="4"/>
        <v>150329704</v>
      </c>
      <c r="Q29" s="40">
        <f t="shared" si="5"/>
        <v>0.19210830561352282</v>
      </c>
      <c r="R29" s="108">
        <v>144667715</v>
      </c>
      <c r="S29" s="110">
        <v>36001937</v>
      </c>
      <c r="T29" s="110">
        <f t="shared" si="6"/>
        <v>180669652</v>
      </c>
      <c r="U29" s="40">
        <f t="shared" si="7"/>
        <v>0.23088012414036826</v>
      </c>
      <c r="V29" s="108">
        <v>0</v>
      </c>
      <c r="W29" s="110">
        <v>0</v>
      </c>
      <c r="X29" s="110">
        <f t="shared" si="8"/>
        <v>0</v>
      </c>
      <c r="Y29" s="40">
        <f t="shared" si="9"/>
        <v>0</v>
      </c>
      <c r="Z29" s="80">
        <f t="shared" si="10"/>
        <v>375497544</v>
      </c>
      <c r="AA29" s="81">
        <f t="shared" si="11"/>
        <v>83878383</v>
      </c>
      <c r="AB29" s="81">
        <f t="shared" si="12"/>
        <v>459375927</v>
      </c>
      <c r="AC29" s="40">
        <f t="shared" si="13"/>
        <v>0.5870425380177118</v>
      </c>
      <c r="AD29" s="80">
        <v>98603845</v>
      </c>
      <c r="AE29" s="81">
        <v>34785553</v>
      </c>
      <c r="AF29" s="81">
        <f t="shared" si="14"/>
        <v>133389398</v>
      </c>
      <c r="AG29" s="40">
        <f t="shared" si="15"/>
        <v>0.5735342777893783</v>
      </c>
      <c r="AH29" s="40">
        <f t="shared" si="16"/>
        <v>0.35445286288794864</v>
      </c>
      <c r="AI29" s="12">
        <v>671752596</v>
      </c>
      <c r="AJ29" s="12">
        <v>671752596</v>
      </c>
      <c r="AK29" s="12">
        <v>385273140</v>
      </c>
      <c r="AL29" s="12"/>
    </row>
    <row r="30" spans="1:38" s="13" customFormat="1" ht="12.75">
      <c r="A30" s="29" t="s">
        <v>97</v>
      </c>
      <c r="B30" s="63" t="s">
        <v>479</v>
      </c>
      <c r="C30" s="39" t="s">
        <v>480</v>
      </c>
      <c r="D30" s="80">
        <v>667659000</v>
      </c>
      <c r="E30" s="81">
        <v>397913000</v>
      </c>
      <c r="F30" s="82">
        <f t="shared" si="0"/>
        <v>1065572000</v>
      </c>
      <c r="G30" s="80">
        <v>667659000</v>
      </c>
      <c r="H30" s="81">
        <v>483019000</v>
      </c>
      <c r="I30" s="83">
        <f t="shared" si="1"/>
        <v>1150678000</v>
      </c>
      <c r="J30" s="80">
        <v>115743369</v>
      </c>
      <c r="K30" s="81">
        <v>49029752</v>
      </c>
      <c r="L30" s="81">
        <f t="shared" si="2"/>
        <v>164773121</v>
      </c>
      <c r="M30" s="40">
        <f t="shared" si="3"/>
        <v>0.15463349356026623</v>
      </c>
      <c r="N30" s="108">
        <v>87336268</v>
      </c>
      <c r="O30" s="109">
        <v>74309904</v>
      </c>
      <c r="P30" s="110">
        <f t="shared" si="4"/>
        <v>161646172</v>
      </c>
      <c r="Q30" s="40">
        <f t="shared" si="5"/>
        <v>0.15169896731520724</v>
      </c>
      <c r="R30" s="108">
        <v>155620349</v>
      </c>
      <c r="S30" s="110">
        <v>85314920</v>
      </c>
      <c r="T30" s="110">
        <f t="shared" si="6"/>
        <v>240935269</v>
      </c>
      <c r="U30" s="40">
        <f t="shared" si="7"/>
        <v>0.20938548316731526</v>
      </c>
      <c r="V30" s="108">
        <v>0</v>
      </c>
      <c r="W30" s="110">
        <v>0</v>
      </c>
      <c r="X30" s="110">
        <f t="shared" si="8"/>
        <v>0</v>
      </c>
      <c r="Y30" s="40">
        <f t="shared" si="9"/>
        <v>0</v>
      </c>
      <c r="Z30" s="80">
        <f t="shared" si="10"/>
        <v>358699986</v>
      </c>
      <c r="AA30" s="81">
        <f t="shared" si="11"/>
        <v>208654576</v>
      </c>
      <c r="AB30" s="81">
        <f t="shared" si="12"/>
        <v>567354562</v>
      </c>
      <c r="AC30" s="40">
        <f t="shared" si="13"/>
        <v>0.493061101368063</v>
      </c>
      <c r="AD30" s="80">
        <v>86011738</v>
      </c>
      <c r="AE30" s="81">
        <v>0</v>
      </c>
      <c r="AF30" s="81">
        <f t="shared" si="14"/>
        <v>86011738</v>
      </c>
      <c r="AG30" s="40">
        <f t="shared" si="15"/>
        <v>0.23721068272387397</v>
      </c>
      <c r="AH30" s="40">
        <f t="shared" si="16"/>
        <v>1.8011905654086422</v>
      </c>
      <c r="AI30" s="12">
        <v>897266000</v>
      </c>
      <c r="AJ30" s="12">
        <v>1226754127</v>
      </c>
      <c r="AK30" s="12">
        <v>290999184</v>
      </c>
      <c r="AL30" s="12"/>
    </row>
    <row r="31" spans="1:38" s="13" customFormat="1" ht="12.75">
      <c r="A31" s="29" t="s">
        <v>116</v>
      </c>
      <c r="B31" s="63" t="s">
        <v>481</v>
      </c>
      <c r="C31" s="39" t="s">
        <v>482</v>
      </c>
      <c r="D31" s="80">
        <v>188059218</v>
      </c>
      <c r="E31" s="81">
        <v>61710000</v>
      </c>
      <c r="F31" s="83">
        <f t="shared" si="0"/>
        <v>249769218</v>
      </c>
      <c r="G31" s="80">
        <v>188059218</v>
      </c>
      <c r="H31" s="81">
        <v>61710000</v>
      </c>
      <c r="I31" s="83">
        <f t="shared" si="1"/>
        <v>249769218</v>
      </c>
      <c r="J31" s="80">
        <v>28242247</v>
      </c>
      <c r="K31" s="81">
        <v>4911048</v>
      </c>
      <c r="L31" s="81">
        <f t="shared" si="2"/>
        <v>33153295</v>
      </c>
      <c r="M31" s="40">
        <f t="shared" si="3"/>
        <v>0.1327357120523955</v>
      </c>
      <c r="N31" s="108">
        <v>49962599</v>
      </c>
      <c r="O31" s="109">
        <v>10132099</v>
      </c>
      <c r="P31" s="110">
        <f t="shared" si="4"/>
        <v>60094698</v>
      </c>
      <c r="Q31" s="40">
        <f t="shared" si="5"/>
        <v>0.24060089742523835</v>
      </c>
      <c r="R31" s="108">
        <v>29865559</v>
      </c>
      <c r="S31" s="110">
        <v>2915024</v>
      </c>
      <c r="T31" s="110">
        <f t="shared" si="6"/>
        <v>32780583</v>
      </c>
      <c r="U31" s="40">
        <f t="shared" si="7"/>
        <v>0.13124348653724016</v>
      </c>
      <c r="V31" s="108">
        <v>0</v>
      </c>
      <c r="W31" s="110">
        <v>0</v>
      </c>
      <c r="X31" s="110">
        <f t="shared" si="8"/>
        <v>0</v>
      </c>
      <c r="Y31" s="40">
        <f t="shared" si="9"/>
        <v>0</v>
      </c>
      <c r="Z31" s="80">
        <f t="shared" si="10"/>
        <v>108070405</v>
      </c>
      <c r="AA31" s="81">
        <f t="shared" si="11"/>
        <v>17958171</v>
      </c>
      <c r="AB31" s="81">
        <f t="shared" si="12"/>
        <v>126028576</v>
      </c>
      <c r="AC31" s="40">
        <f t="shared" si="13"/>
        <v>0.504580096014874</v>
      </c>
      <c r="AD31" s="80">
        <v>45035488</v>
      </c>
      <c r="AE31" s="81">
        <v>4459868</v>
      </c>
      <c r="AF31" s="81">
        <f t="shared" si="14"/>
        <v>49495356</v>
      </c>
      <c r="AG31" s="40">
        <f t="shared" si="15"/>
        <v>0.5809232751571193</v>
      </c>
      <c r="AH31" s="40">
        <f t="shared" si="16"/>
        <v>-0.33770386458074975</v>
      </c>
      <c r="AI31" s="12">
        <v>217785815</v>
      </c>
      <c r="AJ31" s="12">
        <v>219637817</v>
      </c>
      <c r="AK31" s="12">
        <v>127592720</v>
      </c>
      <c r="AL31" s="12"/>
    </row>
    <row r="32" spans="1:38" s="59" customFormat="1" ht="12.75">
      <c r="A32" s="64"/>
      <c r="B32" s="65" t="s">
        <v>483</v>
      </c>
      <c r="C32" s="32"/>
      <c r="D32" s="84">
        <f>SUM(D26:D31)</f>
        <v>3823024579</v>
      </c>
      <c r="E32" s="85">
        <f>SUM(E26:E31)</f>
        <v>1393274278</v>
      </c>
      <c r="F32" s="86">
        <f t="shared" si="0"/>
        <v>5216298857</v>
      </c>
      <c r="G32" s="84">
        <f>SUM(G26:G31)</f>
        <v>3953537304</v>
      </c>
      <c r="H32" s="85">
        <f>SUM(H26:H31)</f>
        <v>1504845214</v>
      </c>
      <c r="I32" s="93">
        <f t="shared" si="1"/>
        <v>5458382518</v>
      </c>
      <c r="J32" s="84">
        <f>SUM(J26:J31)</f>
        <v>751923768</v>
      </c>
      <c r="K32" s="95">
        <f>SUM(K26:K31)</f>
        <v>105695906</v>
      </c>
      <c r="L32" s="85">
        <f t="shared" si="2"/>
        <v>857619674</v>
      </c>
      <c r="M32" s="44">
        <f t="shared" si="3"/>
        <v>0.1644115296134</v>
      </c>
      <c r="N32" s="114">
        <f>SUM(N26:N31)</f>
        <v>846528571</v>
      </c>
      <c r="O32" s="115">
        <f>SUM(O26:O31)</f>
        <v>221364100</v>
      </c>
      <c r="P32" s="116">
        <f t="shared" si="4"/>
        <v>1067892671</v>
      </c>
      <c r="Q32" s="44">
        <f t="shared" si="5"/>
        <v>0.20472229453781082</v>
      </c>
      <c r="R32" s="114">
        <f>SUM(R26:R31)</f>
        <v>878605607</v>
      </c>
      <c r="S32" s="116">
        <f>SUM(S26:S31)</f>
        <v>194573740</v>
      </c>
      <c r="T32" s="116">
        <f t="shared" si="6"/>
        <v>1073179347</v>
      </c>
      <c r="U32" s="44">
        <f t="shared" si="7"/>
        <v>0.1966112384870422</v>
      </c>
      <c r="V32" s="114">
        <f>SUM(V26:V31)</f>
        <v>0</v>
      </c>
      <c r="W32" s="116">
        <f>SUM(W26:W31)</f>
        <v>0</v>
      </c>
      <c r="X32" s="116">
        <f t="shared" si="8"/>
        <v>0</v>
      </c>
      <c r="Y32" s="44">
        <f t="shared" si="9"/>
        <v>0</v>
      </c>
      <c r="Z32" s="84">
        <f t="shared" si="10"/>
        <v>2477057946</v>
      </c>
      <c r="AA32" s="85">
        <f t="shared" si="11"/>
        <v>521633746</v>
      </c>
      <c r="AB32" s="85">
        <f t="shared" si="12"/>
        <v>2998691692</v>
      </c>
      <c r="AC32" s="44">
        <f t="shared" si="13"/>
        <v>0.5493736802269306</v>
      </c>
      <c r="AD32" s="84">
        <f>SUM(AD26:AD31)</f>
        <v>821292188</v>
      </c>
      <c r="AE32" s="85">
        <f>SUM(AE26:AE31)</f>
        <v>92645527</v>
      </c>
      <c r="AF32" s="85">
        <f t="shared" si="14"/>
        <v>913937715</v>
      </c>
      <c r="AG32" s="44">
        <f t="shared" si="15"/>
        <v>0.5112959673035257</v>
      </c>
      <c r="AH32" s="44">
        <f t="shared" si="16"/>
        <v>0.17423685376634235</v>
      </c>
      <c r="AI32" s="66">
        <f>SUM(AI26:AI31)</f>
        <v>4737321260</v>
      </c>
      <c r="AJ32" s="66">
        <f>SUM(AJ26:AJ31)</f>
        <v>5106104546</v>
      </c>
      <c r="AK32" s="66">
        <f>SUM(AK26:AK31)</f>
        <v>2610730663</v>
      </c>
      <c r="AL32" s="66"/>
    </row>
    <row r="33" spans="1:38" s="59" customFormat="1" ht="12.75">
      <c r="A33" s="64"/>
      <c r="B33" s="65" t="s">
        <v>484</v>
      </c>
      <c r="C33" s="32"/>
      <c r="D33" s="84">
        <f>SUM(D9:D16,D18:D24,D26:D31)</f>
        <v>12973206776</v>
      </c>
      <c r="E33" s="85">
        <f>SUM(E9:E16,E18:E24,E26:E31)</f>
        <v>2981370184</v>
      </c>
      <c r="F33" s="93">
        <f t="shared" si="0"/>
        <v>15954576960</v>
      </c>
      <c r="G33" s="84">
        <f>SUM(G9:G16,G18:G24,G26:G31)</f>
        <v>13521582824</v>
      </c>
      <c r="H33" s="85">
        <f>SUM(H9:H16,H18:H24,H26:H31)</f>
        <v>3264215527</v>
      </c>
      <c r="I33" s="86">
        <f t="shared" si="1"/>
        <v>16785798351</v>
      </c>
      <c r="J33" s="84">
        <f>SUM(J9:J16,J18:J24,J26:J31)</f>
        <v>2354895494</v>
      </c>
      <c r="K33" s="85">
        <f>SUM(K9:K16,K18:K24,K26:K31)</f>
        <v>236649011</v>
      </c>
      <c r="L33" s="85">
        <f t="shared" si="2"/>
        <v>2591544505</v>
      </c>
      <c r="M33" s="44">
        <f t="shared" si="3"/>
        <v>0.16243266816145027</v>
      </c>
      <c r="N33" s="114">
        <f>SUM(N9:N16,N18:N24,N26:N31)</f>
        <v>2630090440</v>
      </c>
      <c r="O33" s="115">
        <f>SUM(O9:O16,O18:O24,O26:O31)</f>
        <v>506155800</v>
      </c>
      <c r="P33" s="116">
        <f t="shared" si="4"/>
        <v>3136246240</v>
      </c>
      <c r="Q33" s="44">
        <f t="shared" si="5"/>
        <v>0.19657345023079822</v>
      </c>
      <c r="R33" s="114">
        <f>SUM(R9:R16,R18:R24,R26:R31)</f>
        <v>2572108661</v>
      </c>
      <c r="S33" s="116">
        <f>SUM(S9:S16,S18:S24,S26:S31)</f>
        <v>463541617</v>
      </c>
      <c r="T33" s="116">
        <f t="shared" si="6"/>
        <v>3035650278</v>
      </c>
      <c r="U33" s="44">
        <f t="shared" si="7"/>
        <v>0.18084634489959506</v>
      </c>
      <c r="V33" s="114">
        <f>SUM(V9:V16,V18:V24,V26:V31)</f>
        <v>0</v>
      </c>
      <c r="W33" s="116">
        <f>SUM(W9:W16,W18:W24,W26:W31)</f>
        <v>0</v>
      </c>
      <c r="X33" s="116">
        <f t="shared" si="8"/>
        <v>0</v>
      </c>
      <c r="Y33" s="44">
        <f t="shared" si="9"/>
        <v>0</v>
      </c>
      <c r="Z33" s="84">
        <f t="shared" si="10"/>
        <v>7557094595</v>
      </c>
      <c r="AA33" s="85">
        <f t="shared" si="11"/>
        <v>1206346428</v>
      </c>
      <c r="AB33" s="85">
        <f t="shared" si="12"/>
        <v>8763441023</v>
      </c>
      <c r="AC33" s="44">
        <f t="shared" si="13"/>
        <v>0.5220747229146789</v>
      </c>
      <c r="AD33" s="84">
        <f>SUM(AD9:AD16,AD18:AD24,AD26:AD31)</f>
        <v>2724093024</v>
      </c>
      <c r="AE33" s="85">
        <f>SUM(AE9:AE16,AE18:AE24,AE26:AE31)</f>
        <v>264638444</v>
      </c>
      <c r="AF33" s="85">
        <f t="shared" si="14"/>
        <v>2988731468</v>
      </c>
      <c r="AG33" s="44">
        <f t="shared" si="15"/>
        <v>0.5571474171737263</v>
      </c>
      <c r="AH33" s="44">
        <f t="shared" si="16"/>
        <v>0.015698569945929997</v>
      </c>
      <c r="AI33" s="66">
        <f>SUM(AI9:AI16,AI18:AI24,AI26:AI31)</f>
        <v>13972463600</v>
      </c>
      <c r="AJ33" s="66">
        <f>SUM(AJ9:AJ16,AJ18:AJ24,AJ26:AJ31)</f>
        <v>14287782351</v>
      </c>
      <c r="AK33" s="66">
        <f>SUM(AK9:AK16,AK18:AK24,AK26:AK31)</f>
        <v>7960401034</v>
      </c>
      <c r="AL33" s="66"/>
    </row>
    <row r="34" spans="1:38" s="13" customFormat="1" ht="12.75">
      <c r="A34" s="67"/>
      <c r="B34" s="68"/>
      <c r="C34" s="69"/>
      <c r="D34" s="96"/>
      <c r="E34" s="96"/>
      <c r="F34" s="97"/>
      <c r="G34" s="98"/>
      <c r="H34" s="96"/>
      <c r="I34" s="99"/>
      <c r="J34" s="98"/>
      <c r="K34" s="100"/>
      <c r="L34" s="96"/>
      <c r="M34" s="73"/>
      <c r="N34" s="98"/>
      <c r="O34" s="100"/>
      <c r="P34" s="96"/>
      <c r="Q34" s="73"/>
      <c r="R34" s="98"/>
      <c r="S34" s="100"/>
      <c r="T34" s="96"/>
      <c r="U34" s="73"/>
      <c r="V34" s="98"/>
      <c r="W34" s="100"/>
      <c r="X34" s="96"/>
      <c r="Y34" s="73"/>
      <c r="Z34" s="98"/>
      <c r="AA34" s="100"/>
      <c r="AB34" s="96"/>
      <c r="AC34" s="73"/>
      <c r="AD34" s="98"/>
      <c r="AE34" s="96"/>
      <c r="AF34" s="96"/>
      <c r="AG34" s="73"/>
      <c r="AH34" s="73"/>
      <c r="AI34" s="12"/>
      <c r="AJ34" s="12"/>
      <c r="AK34" s="12"/>
      <c r="AL34" s="12"/>
    </row>
    <row r="35" spans="1:38" s="13" customFormat="1" ht="12.75">
      <c r="A35" s="12"/>
      <c r="B35" s="60"/>
      <c r="C35" s="12"/>
      <c r="D35" s="91"/>
      <c r="E35" s="91"/>
      <c r="F35" s="91"/>
      <c r="G35" s="91"/>
      <c r="H35" s="91"/>
      <c r="I35" s="91"/>
      <c r="J35" s="91"/>
      <c r="K35" s="91"/>
      <c r="L35" s="91"/>
      <c r="M35" s="12"/>
      <c r="N35" s="91"/>
      <c r="O35" s="91"/>
      <c r="P35" s="91"/>
      <c r="Q35" s="12"/>
      <c r="R35" s="91"/>
      <c r="S35" s="91"/>
      <c r="T35" s="91"/>
      <c r="U35" s="12"/>
      <c r="V35" s="91"/>
      <c r="W35" s="91"/>
      <c r="X35" s="91"/>
      <c r="Y35" s="12"/>
      <c r="Z35" s="91"/>
      <c r="AA35" s="91"/>
      <c r="AB35" s="91"/>
      <c r="AC35" s="12"/>
      <c r="AD35" s="91"/>
      <c r="AE35" s="91"/>
      <c r="AF35" s="91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2"/>
      <c r="E36" s="92"/>
      <c r="F36" s="92"/>
      <c r="G36" s="92"/>
      <c r="H36" s="92"/>
      <c r="I36" s="92"/>
      <c r="J36" s="92"/>
      <c r="K36" s="92"/>
      <c r="L36" s="92"/>
      <c r="M36" s="2"/>
      <c r="N36" s="92"/>
      <c r="O36" s="92"/>
      <c r="P36" s="92"/>
      <c r="Q36" s="2"/>
      <c r="R36" s="92"/>
      <c r="S36" s="92"/>
      <c r="T36" s="92"/>
      <c r="U36" s="2"/>
      <c r="V36" s="92"/>
      <c r="W36" s="92"/>
      <c r="X36" s="92"/>
      <c r="Y36" s="2"/>
      <c r="Z36" s="92"/>
      <c r="AA36" s="92"/>
      <c r="AB36" s="92"/>
      <c r="AC36" s="2"/>
      <c r="AD36" s="92"/>
      <c r="AE36" s="92"/>
      <c r="AF36" s="92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2"/>
      <c r="E37" s="92"/>
      <c r="F37" s="92"/>
      <c r="G37" s="92"/>
      <c r="H37" s="92"/>
      <c r="I37" s="92"/>
      <c r="J37" s="92"/>
      <c r="K37" s="92"/>
      <c r="L37" s="92"/>
      <c r="M37" s="2"/>
      <c r="N37" s="92"/>
      <c r="O37" s="92"/>
      <c r="P37" s="92"/>
      <c r="Q37" s="2"/>
      <c r="R37" s="92"/>
      <c r="S37" s="92"/>
      <c r="T37" s="92"/>
      <c r="U37" s="2"/>
      <c r="V37" s="92"/>
      <c r="W37" s="92"/>
      <c r="X37" s="92"/>
      <c r="Y37" s="2"/>
      <c r="Z37" s="92"/>
      <c r="AA37" s="92"/>
      <c r="AB37" s="92"/>
      <c r="AC37" s="2"/>
      <c r="AD37" s="92"/>
      <c r="AE37" s="92"/>
      <c r="AF37" s="92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2"/>
      <c r="E38" s="92"/>
      <c r="F38" s="92"/>
      <c r="G38" s="92"/>
      <c r="H38" s="92"/>
      <c r="I38" s="92"/>
      <c r="J38" s="92"/>
      <c r="K38" s="92"/>
      <c r="L38" s="92"/>
      <c r="M38" s="2"/>
      <c r="N38" s="92"/>
      <c r="O38" s="92"/>
      <c r="P38" s="92"/>
      <c r="Q38" s="2"/>
      <c r="R38" s="92"/>
      <c r="S38" s="92"/>
      <c r="T38" s="92"/>
      <c r="U38" s="2"/>
      <c r="V38" s="92"/>
      <c r="W38" s="92"/>
      <c r="X38" s="92"/>
      <c r="Y38" s="2"/>
      <c r="Z38" s="92"/>
      <c r="AA38" s="92"/>
      <c r="AB38" s="92"/>
      <c r="AC38" s="2"/>
      <c r="AD38" s="92"/>
      <c r="AE38" s="92"/>
      <c r="AF38" s="92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2"/>
      <c r="E39" s="92"/>
      <c r="F39" s="92"/>
      <c r="G39" s="92"/>
      <c r="H39" s="92"/>
      <c r="I39" s="92"/>
      <c r="J39" s="92"/>
      <c r="K39" s="92"/>
      <c r="L39" s="92"/>
      <c r="M39" s="2"/>
      <c r="N39" s="92"/>
      <c r="O39" s="92"/>
      <c r="P39" s="92"/>
      <c r="Q39" s="2"/>
      <c r="R39" s="92"/>
      <c r="S39" s="92"/>
      <c r="T39" s="92"/>
      <c r="U39" s="2"/>
      <c r="V39" s="92"/>
      <c r="W39" s="92"/>
      <c r="X39" s="92"/>
      <c r="Y39" s="2"/>
      <c r="Z39" s="92"/>
      <c r="AA39" s="92"/>
      <c r="AB39" s="92"/>
      <c r="AC39" s="2"/>
      <c r="AD39" s="92"/>
      <c r="AE39" s="92"/>
      <c r="AF39" s="92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2"/>
      <c r="E40" s="92"/>
      <c r="F40" s="92"/>
      <c r="G40" s="92"/>
      <c r="H40" s="92"/>
      <c r="I40" s="92"/>
      <c r="J40" s="92"/>
      <c r="K40" s="92"/>
      <c r="L40" s="92"/>
      <c r="M40" s="2"/>
      <c r="N40" s="92"/>
      <c r="O40" s="92"/>
      <c r="P40" s="92"/>
      <c r="Q40" s="2"/>
      <c r="R40" s="92"/>
      <c r="S40" s="92"/>
      <c r="T40" s="92"/>
      <c r="U40" s="2"/>
      <c r="V40" s="92"/>
      <c r="W40" s="92"/>
      <c r="X40" s="92"/>
      <c r="Y40" s="2"/>
      <c r="Z40" s="92"/>
      <c r="AA40" s="92"/>
      <c r="AB40" s="92"/>
      <c r="AC40" s="2"/>
      <c r="AD40" s="92"/>
      <c r="AE40" s="92"/>
      <c r="AF40" s="92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2"/>
      <c r="E41" s="92"/>
      <c r="F41" s="92"/>
      <c r="G41" s="92"/>
      <c r="H41" s="92"/>
      <c r="I41" s="92"/>
      <c r="J41" s="92"/>
      <c r="K41" s="92"/>
      <c r="L41" s="92"/>
      <c r="M41" s="2"/>
      <c r="N41" s="92"/>
      <c r="O41" s="92"/>
      <c r="P41" s="92"/>
      <c r="Q41" s="2"/>
      <c r="R41" s="92"/>
      <c r="S41" s="92"/>
      <c r="T41" s="92"/>
      <c r="U41" s="2"/>
      <c r="V41" s="92"/>
      <c r="W41" s="92"/>
      <c r="X41" s="92"/>
      <c r="Y41" s="2"/>
      <c r="Z41" s="92"/>
      <c r="AA41" s="92"/>
      <c r="AB41" s="92"/>
      <c r="AC41" s="2"/>
      <c r="AD41" s="92"/>
      <c r="AE41" s="92"/>
      <c r="AF41" s="92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2"/>
      <c r="E42" s="92"/>
      <c r="F42" s="92"/>
      <c r="G42" s="92"/>
      <c r="H42" s="92"/>
      <c r="I42" s="92"/>
      <c r="J42" s="92"/>
      <c r="K42" s="92"/>
      <c r="L42" s="92"/>
      <c r="M42" s="2"/>
      <c r="N42" s="92"/>
      <c r="O42" s="92"/>
      <c r="P42" s="92"/>
      <c r="Q42" s="2"/>
      <c r="R42" s="92"/>
      <c r="S42" s="92"/>
      <c r="T42" s="92"/>
      <c r="U42" s="2"/>
      <c r="V42" s="92"/>
      <c r="W42" s="92"/>
      <c r="X42" s="92"/>
      <c r="Y42" s="2"/>
      <c r="Z42" s="92"/>
      <c r="AA42" s="92"/>
      <c r="AB42" s="92"/>
      <c r="AC42" s="2"/>
      <c r="AD42" s="92"/>
      <c r="AE42" s="92"/>
      <c r="AF42" s="92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2"/>
      <c r="E43" s="92"/>
      <c r="F43" s="92"/>
      <c r="G43" s="92"/>
      <c r="H43" s="92"/>
      <c r="I43" s="92"/>
      <c r="J43" s="92"/>
      <c r="K43" s="92"/>
      <c r="L43" s="92"/>
      <c r="M43" s="2"/>
      <c r="N43" s="92"/>
      <c r="O43" s="92"/>
      <c r="P43" s="92"/>
      <c r="Q43" s="2"/>
      <c r="R43" s="92"/>
      <c r="S43" s="92"/>
      <c r="T43" s="92"/>
      <c r="U43" s="2"/>
      <c r="V43" s="92"/>
      <c r="W43" s="92"/>
      <c r="X43" s="92"/>
      <c r="Y43" s="2"/>
      <c r="Z43" s="92"/>
      <c r="AA43" s="92"/>
      <c r="AB43" s="92"/>
      <c r="AC43" s="2"/>
      <c r="AD43" s="92"/>
      <c r="AE43" s="92"/>
      <c r="AF43" s="92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2"/>
      <c r="E44" s="92"/>
      <c r="F44" s="92"/>
      <c r="G44" s="92"/>
      <c r="H44" s="92"/>
      <c r="I44" s="92"/>
      <c r="J44" s="92"/>
      <c r="K44" s="92"/>
      <c r="L44" s="92"/>
      <c r="M44" s="2"/>
      <c r="N44" s="92"/>
      <c r="O44" s="92"/>
      <c r="P44" s="92"/>
      <c r="Q44" s="2"/>
      <c r="R44" s="92"/>
      <c r="S44" s="92"/>
      <c r="T44" s="92"/>
      <c r="U44" s="2"/>
      <c r="V44" s="92"/>
      <c r="W44" s="92"/>
      <c r="X44" s="92"/>
      <c r="Y44" s="2"/>
      <c r="Z44" s="92"/>
      <c r="AA44" s="92"/>
      <c r="AB44" s="92"/>
      <c r="AC44" s="2"/>
      <c r="AD44" s="92"/>
      <c r="AE44" s="92"/>
      <c r="AF44" s="92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2"/>
      <c r="E45" s="92"/>
      <c r="F45" s="92"/>
      <c r="G45" s="92"/>
      <c r="H45" s="92"/>
      <c r="I45" s="92"/>
      <c r="J45" s="92"/>
      <c r="K45" s="92"/>
      <c r="L45" s="92"/>
      <c r="M45" s="2"/>
      <c r="N45" s="92"/>
      <c r="O45" s="92"/>
      <c r="P45" s="92"/>
      <c r="Q45" s="2"/>
      <c r="R45" s="92"/>
      <c r="S45" s="92"/>
      <c r="T45" s="92"/>
      <c r="U45" s="2"/>
      <c r="V45" s="92"/>
      <c r="W45" s="92"/>
      <c r="X45" s="92"/>
      <c r="Y45" s="2"/>
      <c r="Z45" s="92"/>
      <c r="AA45" s="92"/>
      <c r="AB45" s="92"/>
      <c r="AC45" s="2"/>
      <c r="AD45" s="92"/>
      <c r="AE45" s="92"/>
      <c r="AF45" s="92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2"/>
      <c r="E46" s="92"/>
      <c r="F46" s="92"/>
      <c r="G46" s="92"/>
      <c r="H46" s="92"/>
      <c r="I46" s="92"/>
      <c r="J46" s="92"/>
      <c r="K46" s="92"/>
      <c r="L46" s="92"/>
      <c r="M46" s="2"/>
      <c r="N46" s="92"/>
      <c r="O46" s="92"/>
      <c r="P46" s="92"/>
      <c r="Q46" s="2"/>
      <c r="R46" s="92"/>
      <c r="S46" s="92"/>
      <c r="T46" s="92"/>
      <c r="U46" s="2"/>
      <c r="V46" s="92"/>
      <c r="W46" s="92"/>
      <c r="X46" s="92"/>
      <c r="Y46" s="2"/>
      <c r="Z46" s="92"/>
      <c r="AA46" s="92"/>
      <c r="AB46" s="92"/>
      <c r="AC46" s="2"/>
      <c r="AD46" s="92"/>
      <c r="AE46" s="92"/>
      <c r="AF46" s="92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2"/>
      <c r="E47" s="92"/>
      <c r="F47" s="92"/>
      <c r="G47" s="92"/>
      <c r="H47" s="92"/>
      <c r="I47" s="92"/>
      <c r="J47" s="92"/>
      <c r="K47" s="92"/>
      <c r="L47" s="92"/>
      <c r="M47" s="2"/>
      <c r="N47" s="92"/>
      <c r="O47" s="92"/>
      <c r="P47" s="92"/>
      <c r="Q47" s="2"/>
      <c r="R47" s="92"/>
      <c r="S47" s="92"/>
      <c r="T47" s="92"/>
      <c r="U47" s="2"/>
      <c r="V47" s="92"/>
      <c r="W47" s="92"/>
      <c r="X47" s="92"/>
      <c r="Y47" s="2"/>
      <c r="Z47" s="92"/>
      <c r="AA47" s="92"/>
      <c r="AB47" s="92"/>
      <c r="AC47" s="2"/>
      <c r="AD47" s="92"/>
      <c r="AE47" s="92"/>
      <c r="AF47" s="92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2"/>
      <c r="E48" s="92"/>
      <c r="F48" s="92"/>
      <c r="G48" s="92"/>
      <c r="H48" s="92"/>
      <c r="I48" s="92"/>
      <c r="J48" s="92"/>
      <c r="K48" s="92"/>
      <c r="L48" s="92"/>
      <c r="M48" s="2"/>
      <c r="N48" s="92"/>
      <c r="O48" s="92"/>
      <c r="P48" s="92"/>
      <c r="Q48" s="2"/>
      <c r="R48" s="92"/>
      <c r="S48" s="92"/>
      <c r="T48" s="92"/>
      <c r="U48" s="2"/>
      <c r="V48" s="92"/>
      <c r="W48" s="92"/>
      <c r="X48" s="92"/>
      <c r="Y48" s="2"/>
      <c r="Z48" s="92"/>
      <c r="AA48" s="92"/>
      <c r="AB48" s="92"/>
      <c r="AC48" s="2"/>
      <c r="AD48" s="92"/>
      <c r="AE48" s="92"/>
      <c r="AF48" s="92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2"/>
      <c r="E49" s="92"/>
      <c r="F49" s="92"/>
      <c r="G49" s="92"/>
      <c r="H49" s="92"/>
      <c r="I49" s="92"/>
      <c r="J49" s="92"/>
      <c r="K49" s="92"/>
      <c r="L49" s="92"/>
      <c r="M49" s="2"/>
      <c r="N49" s="92"/>
      <c r="O49" s="92"/>
      <c r="P49" s="92"/>
      <c r="Q49" s="2"/>
      <c r="R49" s="92"/>
      <c r="S49" s="92"/>
      <c r="T49" s="92"/>
      <c r="U49" s="2"/>
      <c r="V49" s="92"/>
      <c r="W49" s="92"/>
      <c r="X49" s="92"/>
      <c r="Y49" s="2"/>
      <c r="Z49" s="92"/>
      <c r="AA49" s="92"/>
      <c r="AB49" s="92"/>
      <c r="AC49" s="2"/>
      <c r="AD49" s="92"/>
      <c r="AE49" s="92"/>
      <c r="AF49" s="92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2"/>
      <c r="E50" s="92"/>
      <c r="F50" s="92"/>
      <c r="G50" s="92"/>
      <c r="H50" s="92"/>
      <c r="I50" s="92"/>
      <c r="J50" s="92"/>
      <c r="K50" s="92"/>
      <c r="L50" s="92"/>
      <c r="M50" s="2"/>
      <c r="N50" s="92"/>
      <c r="O50" s="92"/>
      <c r="P50" s="92"/>
      <c r="Q50" s="2"/>
      <c r="R50" s="92"/>
      <c r="S50" s="92"/>
      <c r="T50" s="92"/>
      <c r="U50" s="2"/>
      <c r="V50" s="92"/>
      <c r="W50" s="92"/>
      <c r="X50" s="92"/>
      <c r="Y50" s="2"/>
      <c r="Z50" s="92"/>
      <c r="AA50" s="92"/>
      <c r="AB50" s="92"/>
      <c r="AC50" s="2"/>
      <c r="AD50" s="92"/>
      <c r="AE50" s="92"/>
      <c r="AF50" s="92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2"/>
      <c r="E51" s="92"/>
      <c r="F51" s="92"/>
      <c r="G51" s="92"/>
      <c r="H51" s="92"/>
      <c r="I51" s="92"/>
      <c r="J51" s="92"/>
      <c r="K51" s="92"/>
      <c r="L51" s="92"/>
      <c r="M51" s="2"/>
      <c r="N51" s="92"/>
      <c r="O51" s="92"/>
      <c r="P51" s="92"/>
      <c r="Q51" s="2"/>
      <c r="R51" s="92"/>
      <c r="S51" s="92"/>
      <c r="T51" s="92"/>
      <c r="U51" s="2"/>
      <c r="V51" s="92"/>
      <c r="W51" s="92"/>
      <c r="X51" s="92"/>
      <c r="Y51" s="2"/>
      <c r="Z51" s="92"/>
      <c r="AA51" s="92"/>
      <c r="AB51" s="92"/>
      <c r="AC51" s="2"/>
      <c r="AD51" s="92"/>
      <c r="AE51" s="92"/>
      <c r="AF51" s="92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2"/>
      <c r="E52" s="92"/>
      <c r="F52" s="92"/>
      <c r="G52" s="92"/>
      <c r="H52" s="92"/>
      <c r="I52" s="92"/>
      <c r="J52" s="92"/>
      <c r="K52" s="92"/>
      <c r="L52" s="92"/>
      <c r="M52" s="2"/>
      <c r="N52" s="92"/>
      <c r="O52" s="92"/>
      <c r="P52" s="92"/>
      <c r="Q52" s="2"/>
      <c r="R52" s="92"/>
      <c r="S52" s="92"/>
      <c r="T52" s="92"/>
      <c r="U52" s="2"/>
      <c r="V52" s="92"/>
      <c r="W52" s="92"/>
      <c r="X52" s="92"/>
      <c r="Y52" s="2"/>
      <c r="Z52" s="92"/>
      <c r="AA52" s="92"/>
      <c r="AB52" s="92"/>
      <c r="AC52" s="2"/>
      <c r="AD52" s="92"/>
      <c r="AE52" s="92"/>
      <c r="AF52" s="92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2"/>
      <c r="E53" s="92"/>
      <c r="F53" s="92"/>
      <c r="G53" s="92"/>
      <c r="H53" s="92"/>
      <c r="I53" s="92"/>
      <c r="J53" s="92"/>
      <c r="K53" s="92"/>
      <c r="L53" s="92"/>
      <c r="M53" s="2"/>
      <c r="N53" s="92"/>
      <c r="O53" s="92"/>
      <c r="P53" s="92"/>
      <c r="Q53" s="2"/>
      <c r="R53" s="92"/>
      <c r="S53" s="92"/>
      <c r="T53" s="92"/>
      <c r="U53" s="2"/>
      <c r="V53" s="92"/>
      <c r="W53" s="92"/>
      <c r="X53" s="92"/>
      <c r="Y53" s="2"/>
      <c r="Z53" s="92"/>
      <c r="AA53" s="92"/>
      <c r="AB53" s="92"/>
      <c r="AC53" s="2"/>
      <c r="AD53" s="92"/>
      <c r="AE53" s="92"/>
      <c r="AF53" s="92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2"/>
      <c r="E54" s="92"/>
      <c r="F54" s="92"/>
      <c r="G54" s="92"/>
      <c r="H54" s="92"/>
      <c r="I54" s="92"/>
      <c r="J54" s="92"/>
      <c r="K54" s="92"/>
      <c r="L54" s="92"/>
      <c r="M54" s="2"/>
      <c r="N54" s="92"/>
      <c r="O54" s="92"/>
      <c r="P54" s="92"/>
      <c r="Q54" s="2"/>
      <c r="R54" s="92"/>
      <c r="S54" s="92"/>
      <c r="T54" s="92"/>
      <c r="U54" s="2"/>
      <c r="V54" s="92"/>
      <c r="W54" s="92"/>
      <c r="X54" s="92"/>
      <c r="Y54" s="2"/>
      <c r="Z54" s="92"/>
      <c r="AA54" s="92"/>
      <c r="AB54" s="92"/>
      <c r="AC54" s="2"/>
      <c r="AD54" s="92"/>
      <c r="AE54" s="92"/>
      <c r="AF54" s="92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2"/>
      <c r="E55" s="92"/>
      <c r="F55" s="92"/>
      <c r="G55" s="92"/>
      <c r="H55" s="92"/>
      <c r="I55" s="92"/>
      <c r="J55" s="92"/>
      <c r="K55" s="92"/>
      <c r="L55" s="92"/>
      <c r="M55" s="2"/>
      <c r="N55" s="92"/>
      <c r="O55" s="92"/>
      <c r="P55" s="92"/>
      <c r="Q55" s="2"/>
      <c r="R55" s="92"/>
      <c r="S55" s="92"/>
      <c r="T55" s="92"/>
      <c r="U55" s="2"/>
      <c r="V55" s="92"/>
      <c r="W55" s="92"/>
      <c r="X55" s="92"/>
      <c r="Y55" s="2"/>
      <c r="Z55" s="92"/>
      <c r="AA55" s="92"/>
      <c r="AB55" s="92"/>
      <c r="AC55" s="2"/>
      <c r="AD55" s="92"/>
      <c r="AE55" s="92"/>
      <c r="AF55" s="92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2"/>
      <c r="E56" s="92"/>
      <c r="F56" s="92"/>
      <c r="G56" s="92"/>
      <c r="H56" s="92"/>
      <c r="I56" s="92"/>
      <c r="J56" s="92"/>
      <c r="K56" s="92"/>
      <c r="L56" s="92"/>
      <c r="M56" s="2"/>
      <c r="N56" s="92"/>
      <c r="O56" s="92"/>
      <c r="P56" s="92"/>
      <c r="Q56" s="2"/>
      <c r="R56" s="92"/>
      <c r="S56" s="92"/>
      <c r="T56" s="92"/>
      <c r="U56" s="2"/>
      <c r="V56" s="92"/>
      <c r="W56" s="92"/>
      <c r="X56" s="92"/>
      <c r="Y56" s="2"/>
      <c r="Z56" s="92"/>
      <c r="AA56" s="92"/>
      <c r="AB56" s="92"/>
      <c r="AC56" s="2"/>
      <c r="AD56" s="92"/>
      <c r="AE56" s="92"/>
      <c r="AF56" s="92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2"/>
      <c r="E57" s="92"/>
      <c r="F57" s="92"/>
      <c r="G57" s="92"/>
      <c r="H57" s="92"/>
      <c r="I57" s="92"/>
      <c r="J57" s="92"/>
      <c r="K57" s="92"/>
      <c r="L57" s="92"/>
      <c r="M57" s="2"/>
      <c r="N57" s="92"/>
      <c r="O57" s="92"/>
      <c r="P57" s="92"/>
      <c r="Q57" s="2"/>
      <c r="R57" s="92"/>
      <c r="S57" s="92"/>
      <c r="T57" s="92"/>
      <c r="U57" s="2"/>
      <c r="V57" s="92"/>
      <c r="W57" s="92"/>
      <c r="X57" s="92"/>
      <c r="Y57" s="2"/>
      <c r="Z57" s="92"/>
      <c r="AA57" s="92"/>
      <c r="AB57" s="92"/>
      <c r="AC57" s="2"/>
      <c r="AD57" s="92"/>
      <c r="AE57" s="92"/>
      <c r="AF57" s="92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2"/>
      <c r="E58" s="92"/>
      <c r="F58" s="92"/>
      <c r="G58" s="92"/>
      <c r="H58" s="92"/>
      <c r="I58" s="92"/>
      <c r="J58" s="92"/>
      <c r="K58" s="92"/>
      <c r="L58" s="92"/>
      <c r="M58" s="2"/>
      <c r="N58" s="92"/>
      <c r="O58" s="92"/>
      <c r="P58" s="92"/>
      <c r="Q58" s="2"/>
      <c r="R58" s="92"/>
      <c r="S58" s="92"/>
      <c r="T58" s="92"/>
      <c r="U58" s="2"/>
      <c r="V58" s="92"/>
      <c r="W58" s="92"/>
      <c r="X58" s="92"/>
      <c r="Y58" s="2"/>
      <c r="Z58" s="92"/>
      <c r="AA58" s="92"/>
      <c r="AB58" s="92"/>
      <c r="AC58" s="2"/>
      <c r="AD58" s="92"/>
      <c r="AE58" s="92"/>
      <c r="AF58" s="92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2"/>
      <c r="E59" s="92"/>
      <c r="F59" s="92"/>
      <c r="G59" s="92"/>
      <c r="H59" s="92"/>
      <c r="I59" s="92"/>
      <c r="J59" s="92"/>
      <c r="K59" s="92"/>
      <c r="L59" s="92"/>
      <c r="M59" s="2"/>
      <c r="N59" s="92"/>
      <c r="O59" s="92"/>
      <c r="P59" s="92"/>
      <c r="Q59" s="2"/>
      <c r="R59" s="92"/>
      <c r="S59" s="92"/>
      <c r="T59" s="92"/>
      <c r="U59" s="2"/>
      <c r="V59" s="92"/>
      <c r="W59" s="92"/>
      <c r="X59" s="92"/>
      <c r="Y59" s="2"/>
      <c r="Z59" s="92"/>
      <c r="AA59" s="92"/>
      <c r="AB59" s="92"/>
      <c r="AC59" s="2"/>
      <c r="AD59" s="92"/>
      <c r="AE59" s="92"/>
      <c r="AF59" s="92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2"/>
      <c r="E60" s="92"/>
      <c r="F60" s="92"/>
      <c r="G60" s="92"/>
      <c r="H60" s="92"/>
      <c r="I60" s="92"/>
      <c r="J60" s="92"/>
      <c r="K60" s="92"/>
      <c r="L60" s="92"/>
      <c r="M60" s="2"/>
      <c r="N60" s="92"/>
      <c r="O60" s="92"/>
      <c r="P60" s="92"/>
      <c r="Q60" s="2"/>
      <c r="R60" s="92"/>
      <c r="S60" s="92"/>
      <c r="T60" s="92"/>
      <c r="U60" s="2"/>
      <c r="V60" s="92"/>
      <c r="W60" s="92"/>
      <c r="X60" s="92"/>
      <c r="Y60" s="2"/>
      <c r="Z60" s="92"/>
      <c r="AA60" s="92"/>
      <c r="AB60" s="92"/>
      <c r="AC60" s="2"/>
      <c r="AD60" s="92"/>
      <c r="AE60" s="92"/>
      <c r="AF60" s="92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2"/>
      <c r="E61" s="92"/>
      <c r="F61" s="92"/>
      <c r="G61" s="92"/>
      <c r="H61" s="92"/>
      <c r="I61" s="92"/>
      <c r="J61" s="92"/>
      <c r="K61" s="92"/>
      <c r="L61" s="92"/>
      <c r="M61" s="2"/>
      <c r="N61" s="92"/>
      <c r="O61" s="92"/>
      <c r="P61" s="92"/>
      <c r="Q61" s="2"/>
      <c r="R61" s="92"/>
      <c r="S61" s="92"/>
      <c r="T61" s="92"/>
      <c r="U61" s="2"/>
      <c r="V61" s="92"/>
      <c r="W61" s="92"/>
      <c r="X61" s="92"/>
      <c r="Y61" s="2"/>
      <c r="Z61" s="92"/>
      <c r="AA61" s="92"/>
      <c r="AB61" s="92"/>
      <c r="AC61" s="2"/>
      <c r="AD61" s="92"/>
      <c r="AE61" s="92"/>
      <c r="AF61" s="92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2"/>
      <c r="E62" s="92"/>
      <c r="F62" s="92"/>
      <c r="G62" s="92"/>
      <c r="H62" s="92"/>
      <c r="I62" s="92"/>
      <c r="J62" s="92"/>
      <c r="K62" s="92"/>
      <c r="L62" s="92"/>
      <c r="M62" s="2"/>
      <c r="N62" s="92"/>
      <c r="O62" s="92"/>
      <c r="P62" s="92"/>
      <c r="Q62" s="2"/>
      <c r="R62" s="92"/>
      <c r="S62" s="92"/>
      <c r="T62" s="92"/>
      <c r="U62" s="2"/>
      <c r="V62" s="92"/>
      <c r="W62" s="92"/>
      <c r="X62" s="92"/>
      <c r="Y62" s="2"/>
      <c r="Z62" s="92"/>
      <c r="AA62" s="92"/>
      <c r="AB62" s="92"/>
      <c r="AC62" s="2"/>
      <c r="AD62" s="92"/>
      <c r="AE62" s="92"/>
      <c r="AF62" s="92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2"/>
      <c r="E63" s="92"/>
      <c r="F63" s="92"/>
      <c r="G63" s="92"/>
      <c r="H63" s="92"/>
      <c r="I63" s="92"/>
      <c r="J63" s="92"/>
      <c r="K63" s="92"/>
      <c r="L63" s="92"/>
      <c r="M63" s="2"/>
      <c r="N63" s="92"/>
      <c r="O63" s="92"/>
      <c r="P63" s="92"/>
      <c r="Q63" s="2"/>
      <c r="R63" s="92"/>
      <c r="S63" s="92"/>
      <c r="T63" s="92"/>
      <c r="U63" s="2"/>
      <c r="V63" s="92"/>
      <c r="W63" s="92"/>
      <c r="X63" s="92"/>
      <c r="Y63" s="2"/>
      <c r="Z63" s="92"/>
      <c r="AA63" s="92"/>
      <c r="AB63" s="92"/>
      <c r="AC63" s="2"/>
      <c r="AD63" s="92"/>
      <c r="AE63" s="92"/>
      <c r="AF63" s="92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2"/>
      <c r="E64" s="92"/>
      <c r="F64" s="92"/>
      <c r="G64" s="92"/>
      <c r="H64" s="92"/>
      <c r="I64" s="92"/>
      <c r="J64" s="92"/>
      <c r="K64" s="92"/>
      <c r="L64" s="92"/>
      <c r="M64" s="2"/>
      <c r="N64" s="92"/>
      <c r="O64" s="92"/>
      <c r="P64" s="92"/>
      <c r="Q64" s="2"/>
      <c r="R64" s="92"/>
      <c r="S64" s="92"/>
      <c r="T64" s="92"/>
      <c r="U64" s="2"/>
      <c r="V64" s="92"/>
      <c r="W64" s="92"/>
      <c r="X64" s="92"/>
      <c r="Y64" s="2"/>
      <c r="Z64" s="92"/>
      <c r="AA64" s="92"/>
      <c r="AB64" s="92"/>
      <c r="AC64" s="2"/>
      <c r="AD64" s="92"/>
      <c r="AE64" s="92"/>
      <c r="AF64" s="92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2"/>
      <c r="E65" s="92"/>
      <c r="F65" s="92"/>
      <c r="G65" s="92"/>
      <c r="H65" s="92"/>
      <c r="I65" s="92"/>
      <c r="J65" s="92"/>
      <c r="K65" s="92"/>
      <c r="L65" s="92"/>
      <c r="M65" s="2"/>
      <c r="N65" s="92"/>
      <c r="O65" s="92"/>
      <c r="P65" s="92"/>
      <c r="Q65" s="2"/>
      <c r="R65" s="92"/>
      <c r="S65" s="92"/>
      <c r="T65" s="92"/>
      <c r="U65" s="2"/>
      <c r="V65" s="92"/>
      <c r="W65" s="92"/>
      <c r="X65" s="92"/>
      <c r="Y65" s="2"/>
      <c r="Z65" s="92"/>
      <c r="AA65" s="92"/>
      <c r="AB65" s="92"/>
      <c r="AC65" s="2"/>
      <c r="AD65" s="92"/>
      <c r="AE65" s="92"/>
      <c r="AF65" s="92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2"/>
      <c r="E66" s="92"/>
      <c r="F66" s="92"/>
      <c r="G66" s="92"/>
      <c r="H66" s="92"/>
      <c r="I66" s="92"/>
      <c r="J66" s="92"/>
      <c r="K66" s="92"/>
      <c r="L66" s="92"/>
      <c r="M66" s="2"/>
      <c r="N66" s="92"/>
      <c r="O66" s="92"/>
      <c r="P66" s="92"/>
      <c r="Q66" s="2"/>
      <c r="R66" s="92"/>
      <c r="S66" s="92"/>
      <c r="T66" s="92"/>
      <c r="U66" s="2"/>
      <c r="V66" s="92"/>
      <c r="W66" s="92"/>
      <c r="X66" s="92"/>
      <c r="Y66" s="2"/>
      <c r="Z66" s="92"/>
      <c r="AA66" s="92"/>
      <c r="AB66" s="92"/>
      <c r="AC66" s="2"/>
      <c r="AD66" s="92"/>
      <c r="AE66" s="92"/>
      <c r="AF66" s="92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2"/>
      <c r="E67" s="92"/>
      <c r="F67" s="92"/>
      <c r="G67" s="92"/>
      <c r="H67" s="92"/>
      <c r="I67" s="92"/>
      <c r="J67" s="92"/>
      <c r="K67" s="92"/>
      <c r="L67" s="92"/>
      <c r="M67" s="2"/>
      <c r="N67" s="92"/>
      <c r="O67" s="92"/>
      <c r="P67" s="92"/>
      <c r="Q67" s="2"/>
      <c r="R67" s="92"/>
      <c r="S67" s="92"/>
      <c r="T67" s="92"/>
      <c r="U67" s="2"/>
      <c r="V67" s="92"/>
      <c r="W67" s="92"/>
      <c r="X67" s="92"/>
      <c r="Y67" s="2"/>
      <c r="Z67" s="92"/>
      <c r="AA67" s="92"/>
      <c r="AB67" s="92"/>
      <c r="AC67" s="2"/>
      <c r="AD67" s="92"/>
      <c r="AE67" s="92"/>
      <c r="AF67" s="92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2"/>
      <c r="E68" s="92"/>
      <c r="F68" s="92"/>
      <c r="G68" s="92"/>
      <c r="H68" s="92"/>
      <c r="I68" s="92"/>
      <c r="J68" s="92"/>
      <c r="K68" s="92"/>
      <c r="L68" s="92"/>
      <c r="M68" s="2"/>
      <c r="N68" s="92"/>
      <c r="O68" s="92"/>
      <c r="P68" s="92"/>
      <c r="Q68" s="2"/>
      <c r="R68" s="92"/>
      <c r="S68" s="92"/>
      <c r="T68" s="92"/>
      <c r="U68" s="2"/>
      <c r="V68" s="92"/>
      <c r="W68" s="92"/>
      <c r="X68" s="92"/>
      <c r="Y68" s="2"/>
      <c r="Z68" s="92"/>
      <c r="AA68" s="92"/>
      <c r="AB68" s="92"/>
      <c r="AC68" s="2"/>
      <c r="AD68" s="92"/>
      <c r="AE68" s="92"/>
      <c r="AF68" s="92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2"/>
      <c r="E69" s="92"/>
      <c r="F69" s="92"/>
      <c r="G69" s="92"/>
      <c r="H69" s="92"/>
      <c r="I69" s="92"/>
      <c r="J69" s="92"/>
      <c r="K69" s="92"/>
      <c r="L69" s="92"/>
      <c r="M69" s="2"/>
      <c r="N69" s="92"/>
      <c r="O69" s="92"/>
      <c r="P69" s="92"/>
      <c r="Q69" s="2"/>
      <c r="R69" s="92"/>
      <c r="S69" s="92"/>
      <c r="T69" s="92"/>
      <c r="U69" s="2"/>
      <c r="V69" s="92"/>
      <c r="W69" s="92"/>
      <c r="X69" s="92"/>
      <c r="Y69" s="2"/>
      <c r="Z69" s="92"/>
      <c r="AA69" s="92"/>
      <c r="AB69" s="92"/>
      <c r="AC69" s="2"/>
      <c r="AD69" s="92"/>
      <c r="AE69" s="92"/>
      <c r="AF69" s="92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2"/>
      <c r="E70" s="92"/>
      <c r="F70" s="92"/>
      <c r="G70" s="92"/>
      <c r="H70" s="92"/>
      <c r="I70" s="92"/>
      <c r="J70" s="92"/>
      <c r="K70" s="92"/>
      <c r="L70" s="92"/>
      <c r="M70" s="2"/>
      <c r="N70" s="92"/>
      <c r="O70" s="92"/>
      <c r="P70" s="92"/>
      <c r="Q70" s="2"/>
      <c r="R70" s="92"/>
      <c r="S70" s="92"/>
      <c r="T70" s="92"/>
      <c r="U70" s="2"/>
      <c r="V70" s="92"/>
      <c r="W70" s="92"/>
      <c r="X70" s="92"/>
      <c r="Y70" s="2"/>
      <c r="Z70" s="92"/>
      <c r="AA70" s="92"/>
      <c r="AB70" s="92"/>
      <c r="AC70" s="2"/>
      <c r="AD70" s="92"/>
      <c r="AE70" s="92"/>
      <c r="AF70" s="92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2"/>
      <c r="E71" s="92"/>
      <c r="F71" s="92"/>
      <c r="G71" s="92"/>
      <c r="H71" s="92"/>
      <c r="I71" s="92"/>
      <c r="J71" s="92"/>
      <c r="K71" s="92"/>
      <c r="L71" s="92"/>
      <c r="M71" s="2"/>
      <c r="N71" s="92"/>
      <c r="O71" s="92"/>
      <c r="P71" s="92"/>
      <c r="Q71" s="2"/>
      <c r="R71" s="92"/>
      <c r="S71" s="92"/>
      <c r="T71" s="92"/>
      <c r="U71" s="2"/>
      <c r="V71" s="92"/>
      <c r="W71" s="92"/>
      <c r="X71" s="92"/>
      <c r="Y71" s="2"/>
      <c r="Z71" s="92"/>
      <c r="AA71" s="92"/>
      <c r="AB71" s="92"/>
      <c r="AC71" s="2"/>
      <c r="AD71" s="92"/>
      <c r="AE71" s="92"/>
      <c r="AF71" s="92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2"/>
      <c r="E72" s="92"/>
      <c r="F72" s="92"/>
      <c r="G72" s="92"/>
      <c r="H72" s="92"/>
      <c r="I72" s="92"/>
      <c r="J72" s="92"/>
      <c r="K72" s="92"/>
      <c r="L72" s="92"/>
      <c r="M72" s="2"/>
      <c r="N72" s="92"/>
      <c r="O72" s="92"/>
      <c r="P72" s="92"/>
      <c r="Q72" s="2"/>
      <c r="R72" s="92"/>
      <c r="S72" s="92"/>
      <c r="T72" s="92"/>
      <c r="U72" s="2"/>
      <c r="V72" s="92"/>
      <c r="W72" s="92"/>
      <c r="X72" s="92"/>
      <c r="Y72" s="2"/>
      <c r="Z72" s="92"/>
      <c r="AA72" s="92"/>
      <c r="AB72" s="92"/>
      <c r="AC72" s="2"/>
      <c r="AD72" s="92"/>
      <c r="AE72" s="92"/>
      <c r="AF72" s="92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2"/>
      <c r="E73" s="92"/>
      <c r="F73" s="92"/>
      <c r="G73" s="92"/>
      <c r="H73" s="92"/>
      <c r="I73" s="92"/>
      <c r="J73" s="92"/>
      <c r="K73" s="92"/>
      <c r="L73" s="92"/>
      <c r="M73" s="2"/>
      <c r="N73" s="92"/>
      <c r="O73" s="92"/>
      <c r="P73" s="92"/>
      <c r="Q73" s="2"/>
      <c r="R73" s="92"/>
      <c r="S73" s="92"/>
      <c r="T73" s="92"/>
      <c r="U73" s="2"/>
      <c r="V73" s="92"/>
      <c r="W73" s="92"/>
      <c r="X73" s="92"/>
      <c r="Y73" s="2"/>
      <c r="Z73" s="92"/>
      <c r="AA73" s="92"/>
      <c r="AB73" s="92"/>
      <c r="AC73" s="2"/>
      <c r="AD73" s="92"/>
      <c r="AE73" s="92"/>
      <c r="AF73" s="92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2"/>
      <c r="E74" s="92"/>
      <c r="F74" s="92"/>
      <c r="G74" s="92"/>
      <c r="H74" s="92"/>
      <c r="I74" s="92"/>
      <c r="J74" s="92"/>
      <c r="K74" s="92"/>
      <c r="L74" s="92"/>
      <c r="M74" s="2"/>
      <c r="N74" s="92"/>
      <c r="O74" s="92"/>
      <c r="P74" s="92"/>
      <c r="Q74" s="2"/>
      <c r="R74" s="92"/>
      <c r="S74" s="92"/>
      <c r="T74" s="92"/>
      <c r="U74" s="2"/>
      <c r="V74" s="92"/>
      <c r="W74" s="92"/>
      <c r="X74" s="92"/>
      <c r="Y74" s="2"/>
      <c r="Z74" s="92"/>
      <c r="AA74" s="92"/>
      <c r="AB74" s="92"/>
      <c r="AC74" s="2"/>
      <c r="AD74" s="92"/>
      <c r="AE74" s="92"/>
      <c r="AF74" s="92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2"/>
      <c r="E75" s="92"/>
      <c r="F75" s="92"/>
      <c r="G75" s="92"/>
      <c r="H75" s="92"/>
      <c r="I75" s="92"/>
      <c r="J75" s="92"/>
      <c r="K75" s="92"/>
      <c r="L75" s="92"/>
      <c r="M75" s="2"/>
      <c r="N75" s="92"/>
      <c r="O75" s="92"/>
      <c r="P75" s="92"/>
      <c r="Q75" s="2"/>
      <c r="R75" s="92"/>
      <c r="S75" s="92"/>
      <c r="T75" s="92"/>
      <c r="U75" s="2"/>
      <c r="V75" s="92"/>
      <c r="W75" s="92"/>
      <c r="X75" s="92"/>
      <c r="Y75" s="2"/>
      <c r="Z75" s="92"/>
      <c r="AA75" s="92"/>
      <c r="AB75" s="92"/>
      <c r="AC75" s="2"/>
      <c r="AD75" s="92"/>
      <c r="AE75" s="92"/>
      <c r="AF75" s="92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2"/>
      <c r="E76" s="92"/>
      <c r="F76" s="92"/>
      <c r="G76" s="92"/>
      <c r="H76" s="92"/>
      <c r="I76" s="92"/>
      <c r="J76" s="92"/>
      <c r="K76" s="92"/>
      <c r="L76" s="92"/>
      <c r="M76" s="2"/>
      <c r="N76" s="92"/>
      <c r="O76" s="92"/>
      <c r="P76" s="92"/>
      <c r="Q76" s="2"/>
      <c r="R76" s="92"/>
      <c r="S76" s="92"/>
      <c r="T76" s="92"/>
      <c r="U76" s="2"/>
      <c r="V76" s="92"/>
      <c r="W76" s="92"/>
      <c r="X76" s="92"/>
      <c r="Y76" s="2"/>
      <c r="Z76" s="92"/>
      <c r="AA76" s="92"/>
      <c r="AB76" s="92"/>
      <c r="AC76" s="2"/>
      <c r="AD76" s="92"/>
      <c r="AE76" s="92"/>
      <c r="AF76" s="92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2"/>
      <c r="E77" s="92"/>
      <c r="F77" s="92"/>
      <c r="G77" s="92"/>
      <c r="H77" s="92"/>
      <c r="I77" s="92"/>
      <c r="J77" s="92"/>
      <c r="K77" s="92"/>
      <c r="L77" s="92"/>
      <c r="M77" s="2"/>
      <c r="N77" s="92"/>
      <c r="O77" s="92"/>
      <c r="P77" s="92"/>
      <c r="Q77" s="2"/>
      <c r="R77" s="92"/>
      <c r="S77" s="92"/>
      <c r="T77" s="92"/>
      <c r="U77" s="2"/>
      <c r="V77" s="92"/>
      <c r="W77" s="92"/>
      <c r="X77" s="92"/>
      <c r="Y77" s="2"/>
      <c r="Z77" s="92"/>
      <c r="AA77" s="92"/>
      <c r="AB77" s="92"/>
      <c r="AC77" s="2"/>
      <c r="AD77" s="92"/>
      <c r="AE77" s="92"/>
      <c r="AF77" s="92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2"/>
      <c r="E78" s="92"/>
      <c r="F78" s="92"/>
      <c r="G78" s="92"/>
      <c r="H78" s="92"/>
      <c r="I78" s="92"/>
      <c r="J78" s="92"/>
      <c r="K78" s="92"/>
      <c r="L78" s="92"/>
      <c r="M78" s="2"/>
      <c r="N78" s="92"/>
      <c r="O78" s="92"/>
      <c r="P78" s="92"/>
      <c r="Q78" s="2"/>
      <c r="R78" s="92"/>
      <c r="S78" s="92"/>
      <c r="T78" s="92"/>
      <c r="U78" s="2"/>
      <c r="V78" s="92"/>
      <c r="W78" s="92"/>
      <c r="X78" s="92"/>
      <c r="Y78" s="2"/>
      <c r="Z78" s="92"/>
      <c r="AA78" s="92"/>
      <c r="AB78" s="92"/>
      <c r="AC78" s="2"/>
      <c r="AD78" s="92"/>
      <c r="AE78" s="92"/>
      <c r="AF78" s="92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2"/>
      <c r="E79" s="92"/>
      <c r="F79" s="92"/>
      <c r="G79" s="92"/>
      <c r="H79" s="92"/>
      <c r="I79" s="92"/>
      <c r="J79" s="92"/>
      <c r="K79" s="92"/>
      <c r="L79" s="92"/>
      <c r="M79" s="2"/>
      <c r="N79" s="92"/>
      <c r="O79" s="92"/>
      <c r="P79" s="92"/>
      <c r="Q79" s="2"/>
      <c r="R79" s="92"/>
      <c r="S79" s="92"/>
      <c r="T79" s="92"/>
      <c r="U79" s="2"/>
      <c r="V79" s="92"/>
      <c r="W79" s="92"/>
      <c r="X79" s="92"/>
      <c r="Y79" s="2"/>
      <c r="Z79" s="92"/>
      <c r="AA79" s="92"/>
      <c r="AB79" s="92"/>
      <c r="AC79" s="2"/>
      <c r="AD79" s="92"/>
      <c r="AE79" s="92"/>
      <c r="AF79" s="92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2"/>
      <c r="E80" s="92"/>
      <c r="F80" s="92"/>
      <c r="G80" s="92"/>
      <c r="H80" s="92"/>
      <c r="I80" s="92"/>
      <c r="J80" s="92"/>
      <c r="K80" s="92"/>
      <c r="L80" s="92"/>
      <c r="M80" s="2"/>
      <c r="N80" s="92"/>
      <c r="O80" s="92"/>
      <c r="P80" s="92"/>
      <c r="Q80" s="2"/>
      <c r="R80" s="92"/>
      <c r="S80" s="92"/>
      <c r="T80" s="92"/>
      <c r="U80" s="2"/>
      <c r="V80" s="92"/>
      <c r="W80" s="92"/>
      <c r="X80" s="92"/>
      <c r="Y80" s="2"/>
      <c r="Z80" s="92"/>
      <c r="AA80" s="92"/>
      <c r="AB80" s="92"/>
      <c r="AC80" s="2"/>
      <c r="AD80" s="92"/>
      <c r="AE80" s="92"/>
      <c r="AF80" s="92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2"/>
      <c r="E81" s="92"/>
      <c r="F81" s="92"/>
      <c r="G81" s="92"/>
      <c r="H81" s="92"/>
      <c r="I81" s="92"/>
      <c r="J81" s="92"/>
      <c r="K81" s="92"/>
      <c r="L81" s="92"/>
      <c r="M81" s="2"/>
      <c r="N81" s="92"/>
      <c r="O81" s="92"/>
      <c r="P81" s="92"/>
      <c r="Q81" s="2"/>
      <c r="R81" s="92"/>
      <c r="S81" s="92"/>
      <c r="T81" s="92"/>
      <c r="U81" s="2"/>
      <c r="V81" s="92"/>
      <c r="W81" s="92"/>
      <c r="X81" s="92"/>
      <c r="Y81" s="2"/>
      <c r="Z81" s="92"/>
      <c r="AA81" s="92"/>
      <c r="AB81" s="92"/>
      <c r="AC81" s="2"/>
      <c r="AD81" s="92"/>
      <c r="AE81" s="92"/>
      <c r="AF81" s="92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cp:lastPrinted>2014-05-21T13:57:49Z</cp:lastPrinted>
  <dcterms:created xsi:type="dcterms:W3CDTF">2014-05-12T13:32:03Z</dcterms:created>
  <dcterms:modified xsi:type="dcterms:W3CDTF">2014-05-21T13:57:59Z</dcterms:modified>
  <cp:category/>
  <cp:version/>
  <cp:contentType/>
  <cp:contentStatus/>
</cp:coreProperties>
</file>