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<sst xmlns="http://schemas.openxmlformats.org/spreadsheetml/2006/main" count="855" uniqueCount="302">
  <si>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Ikwezi(EC103)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</si>
  <si>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</si>
  <si>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</si>
  <si>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</si>
  <si>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</si>
  <si>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</si>
  <si>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</si>
  <si>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</si>
  <si>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</si>
  <si>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</si>
  <si>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</si>
  <si>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</si>
  <si>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</si>
  <si>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</si>
  <si>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</si>
  <si>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</si>
  <si>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</si>
  <si>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</si>
  <si>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</si>
  <si>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</si>
  <si>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</si>
  <si>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</si>
  <si>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</si>
  <si>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</si>
  <si>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</si>
  <si>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</si>
  <si>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</si>
  <si>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</si>
  <si>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</si>
  <si>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</si>
  <si>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</si>
  <si>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</si>
  <si>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</si>
  <si>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</si>
  <si>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</si>
  <si>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</si>
  <si>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</si>
  <si>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</si>
  <si>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</si>
  <si>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</si>
  <si>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</si>
  <si>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</si>
  <si>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</si>
  <si>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</si>
  <si>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</si>
  <si>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</si>
  <si>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</si>
  <si>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</si>
  <si>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</si>
  <si>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</si>
  <si>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</si>
  <si>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</si>
  <si>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</si>
  <si>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</si>
  <si>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</si>
  <si>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</si>
  <si>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</si>
  <si>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</si>
  <si>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</si>
  <si>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</si>
  <si>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</si>
  <si>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</si>
  <si>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</si>
  <si>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</si>
  <si>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</si>
  <si>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</si>
  <si>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</si>
  <si>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</si>
  <si>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</si>
  <si>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</si>
  <si>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Ikwezi(EC103)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</si>
  <si>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</si>
  <si>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</si>
  <si>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</si>
  <si>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</si>
  <si>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</si>
  <si>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</si>
  <si>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</si>
  <si>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</si>
  <si>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</si>
  <si>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</si>
  <si>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</si>
  <si>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</si>
  <si>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</si>
  <si>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</si>
  <si>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</si>
  <si>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</si>
  <si>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</si>
  <si>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</si>
  <si>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</si>
  <si>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</si>
  <si>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</si>
  <si>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</si>
  <si>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</si>
  <si>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</si>
  <si>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</si>
  <si>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</si>
  <si>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</si>
  <si>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</si>
  <si>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</si>
  <si>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Ikwezi(EC103)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</si>
  <si>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</si>
  <si>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</si>
  <si>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</si>
  <si>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</si>
  <si>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</si>
  <si>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</si>
  <si>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</si>
  <si>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</si>
  <si>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</si>
  <si>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</si>
  <si>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</si>
  <si>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</si>
  <si>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</si>
  <si>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</si>
  <si>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</si>
  <si>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</si>
  <si>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</si>
  <si>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</si>
  <si>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</si>
  <si>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</si>
  <si>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</si>
  <si>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</si>
  <si>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</si>
  <si>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</si>
  <si>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</si>
  <si>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</si>
  <si>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</si>
  <si>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</si>
  <si>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Ikwezi(EC103)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</si>
  <si>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</si>
  <si>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</si>
  <si>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</si>
  <si>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</si>
  <si>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</si>
  <si>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</si>
  <si>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</si>
  <si>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</si>
  <si>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</si>
  <si>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</si>
  <si>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Ikwezi(EC103)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</si>
  <si>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</si>
  <si>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</si>
  <si>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</si>
  <si>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</si>
  <si>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</si>
  <si>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</si>
  <si>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</si>
  <si>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</si>
  <si>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</si>
  <si>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</si>
  <si>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</si>
  <si>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</si>
  <si>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</si>
  <si>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</si>
  <si>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</si>
  <si>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</si>
  <si>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</si>
  <si>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</si>
  <si>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</si>
  <si>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</si>
  <si>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</si>
  <si>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</si>
  <si>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</si>
  <si>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</si>
  <si>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</si>
  <si>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</si>
  <si>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</si>
  <si>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</si>
  <si>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</si>
  <si>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</si>
  <si>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</si>
  <si>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</si>
  <si>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</si>
  <si>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Ikwezi(EC103)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</si>
  <si>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</si>
  <si>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</si>
  <si>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</si>
  <si>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</si>
  <si>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</si>
  <si>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</si>
  <si>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</si>
  <si>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</si>
  <si>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</si>
  <si>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</si>
  <si>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</si>
  <si>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</si>
  <si>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</si>
  <si>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</si>
  <si>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</si>
  <si>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</si>
  <si>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</si>
  <si>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</si>
  <si>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</si>
  <si>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</si>
  <si>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</si>
  <si>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</si>
  <si>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</si>
  <si>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</si>
  <si>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</si>
  <si>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</si>
  <si>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Ikwezi(EC103)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</si>
  <si>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</si>
  <si>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</si>
  <si>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</si>
  <si>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</si>
  <si>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</si>
  <si>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</si>
  <si>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</si>
  <si>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</si>
  <si>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</si>
  <si>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</si>
  <si>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</si>
  <si>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</si>
  <si>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</si>
  <si>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</si>
  <si>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</si>
  <si>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</si>
  <si>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</si>
  <si>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</si>
  <si>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</si>
  <si>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</si>
  <si>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</si>
  <si>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</si>
  <si>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</si>
  <si>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</si>
  <si>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Ikwezi(EC103)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</si>
  <si>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</si>
  <si>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</si>
  <si>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</si>
  <si>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</si>
  <si>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</si>
  <si>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</si>
  <si>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</si>
  <si>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</si>
  <si>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</si>
  <si>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</si>
  <si>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</si>
  <si>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</si>
  <si>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</si>
  <si>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</si>
  <si>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</si>
  <si>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</si>
  <si>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</si>
  <si>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</si>
  <si>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</si>
  <si>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</si>
  <si>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</si>
  <si>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</si>
  <si>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</si>
  <si>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</si>
  <si>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</si>
  <si>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</si>
  <si>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</si>
  <si>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</si>
  <si>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</si>
  <si>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</si>
  <si>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</si>
  <si>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</si>
  <si>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</si>
  <si>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</si>
  <si>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</si>
  <si>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Ikwezi(EC103)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</si>
  <si>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</si>
  <si>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</si>
  <si>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Eastern Cape: Ikwezi(EC103)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</si>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</sst>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1581683</v>
      </c>
      <c r="C5" s="19">
        <v>0</v>
      </c>
      <c r="D5" s="59">
        <v>1220874</v>
      </c>
      <c r="E5" s="60">
        <v>2255178</v>
      </c>
      <c r="F5" s="60">
        <v>3473083</v>
      </c>
      <c r="G5" s="60">
        <v>7918</v>
      </c>
      <c r="H5" s="60">
        <v>1388622</v>
      </c>
      <c r="I5" s="60">
        <v>4869623</v>
      </c>
      <c r="J5" s="60">
        <v>21805</v>
      </c>
      <c r="K5" s="60">
        <v>21582</v>
      </c>
      <c r="L5" s="60">
        <v>26115</v>
      </c>
      <c r="M5" s="60">
        <v>69502</v>
      </c>
      <c r="N5" s="60">
        <v>26955</v>
      </c>
      <c r="O5" s="60">
        <v>26931</v>
      </c>
      <c r="P5" s="60">
        <v>12299</v>
      </c>
      <c r="Q5" s="60">
        <v>66185</v>
      </c>
      <c r="R5" s="60">
        <v>0</v>
      </c>
      <c r="S5" s="60">
        <v>0</v>
      </c>
      <c r="T5" s="60">
        <v>0</v>
      </c>
      <c r="U5" s="60">
        <v>0</v>
      </c>
      <c r="V5" s="60">
        <v>5005310</v>
      </c>
      <c r="W5" s="60">
        <v>1691384</v>
      </c>
      <c r="X5" s="60">
        <v>3313926</v>
      </c>
      <c r="Y5" s="61">
        <v>195.93</v>
      </c>
      <c r="Z5" s="62">
        <v>2255178</v>
      </c>
    </row>
    <row r="6" spans="1:26" ht="13.5">
      <c r="A6" s="58" t="s">
        <v>32</v>
      </c>
      <c r="B6" s="19">
        <v>11024551</v>
      </c>
      <c r="C6" s="19">
        <v>0</v>
      </c>
      <c r="D6" s="59">
        <v>9468710</v>
      </c>
      <c r="E6" s="60">
        <v>12635196</v>
      </c>
      <c r="F6" s="60">
        <v>878847</v>
      </c>
      <c r="G6" s="60">
        <v>1090494</v>
      </c>
      <c r="H6" s="60">
        <v>-672586</v>
      </c>
      <c r="I6" s="60">
        <v>1296755</v>
      </c>
      <c r="J6" s="60">
        <v>772272</v>
      </c>
      <c r="K6" s="60">
        <v>898478</v>
      </c>
      <c r="L6" s="60">
        <v>729163</v>
      </c>
      <c r="M6" s="60">
        <v>2399913</v>
      </c>
      <c r="N6" s="60">
        <v>1048987</v>
      </c>
      <c r="O6" s="60">
        <v>869411</v>
      </c>
      <c r="P6" s="60">
        <v>832995</v>
      </c>
      <c r="Q6" s="60">
        <v>2751393</v>
      </c>
      <c r="R6" s="60">
        <v>0</v>
      </c>
      <c r="S6" s="60">
        <v>0</v>
      </c>
      <c r="T6" s="60">
        <v>0</v>
      </c>
      <c r="U6" s="60">
        <v>0</v>
      </c>
      <c r="V6" s="60">
        <v>6448061</v>
      </c>
      <c r="W6" s="60">
        <v>9476397</v>
      </c>
      <c r="X6" s="60">
        <v>-3028336</v>
      </c>
      <c r="Y6" s="61">
        <v>-31.96</v>
      </c>
      <c r="Z6" s="62">
        <v>12635196</v>
      </c>
    </row>
    <row r="7" spans="1:26" ht="13.5">
      <c r="A7" s="58" t="s">
        <v>33</v>
      </c>
      <c r="B7" s="19">
        <v>116524</v>
      </c>
      <c r="C7" s="19">
        <v>0</v>
      </c>
      <c r="D7" s="59">
        <v>250745</v>
      </c>
      <c r="E7" s="60">
        <v>43197</v>
      </c>
      <c r="F7" s="60">
        <v>320</v>
      </c>
      <c r="G7" s="60">
        <v>20842</v>
      </c>
      <c r="H7" s="60">
        <v>-437</v>
      </c>
      <c r="I7" s="60">
        <v>20725</v>
      </c>
      <c r="J7" s="60">
        <v>0</v>
      </c>
      <c r="K7" s="60">
        <v>0</v>
      </c>
      <c r="L7" s="60">
        <v>0</v>
      </c>
      <c r="M7" s="60">
        <v>0</v>
      </c>
      <c r="N7" s="60">
        <v>8840</v>
      </c>
      <c r="O7" s="60">
        <v>702</v>
      </c>
      <c r="P7" s="60">
        <v>7201</v>
      </c>
      <c r="Q7" s="60">
        <v>16743</v>
      </c>
      <c r="R7" s="60">
        <v>0</v>
      </c>
      <c r="S7" s="60">
        <v>0</v>
      </c>
      <c r="T7" s="60">
        <v>0</v>
      </c>
      <c r="U7" s="60">
        <v>0</v>
      </c>
      <c r="V7" s="60">
        <v>37468</v>
      </c>
      <c r="W7" s="60">
        <v>32398</v>
      </c>
      <c r="X7" s="60">
        <v>5070</v>
      </c>
      <c r="Y7" s="61">
        <v>15.65</v>
      </c>
      <c r="Z7" s="62">
        <v>43197</v>
      </c>
    </row>
    <row r="8" spans="1:26" ht="13.5">
      <c r="A8" s="58" t="s">
        <v>34</v>
      </c>
      <c r="B8" s="19">
        <v>19887889</v>
      </c>
      <c r="C8" s="19">
        <v>0</v>
      </c>
      <c r="D8" s="59">
        <v>22181250</v>
      </c>
      <c r="E8" s="60">
        <v>19494000</v>
      </c>
      <c r="F8" s="60">
        <v>7303349</v>
      </c>
      <c r="G8" s="60">
        <v>-1645</v>
      </c>
      <c r="H8" s="60">
        <v>43500</v>
      </c>
      <c r="I8" s="60">
        <v>7345204</v>
      </c>
      <c r="J8" s="60">
        <v>-57500</v>
      </c>
      <c r="K8" s="60">
        <v>-20481</v>
      </c>
      <c r="L8" s="60">
        <v>773455</v>
      </c>
      <c r="M8" s="60">
        <v>695474</v>
      </c>
      <c r="N8" s="60">
        <v>-134100</v>
      </c>
      <c r="O8" s="60">
        <v>5590750</v>
      </c>
      <c r="P8" s="60">
        <v>243100</v>
      </c>
      <c r="Q8" s="60">
        <v>5699750</v>
      </c>
      <c r="R8" s="60">
        <v>0</v>
      </c>
      <c r="S8" s="60">
        <v>0</v>
      </c>
      <c r="T8" s="60">
        <v>0</v>
      </c>
      <c r="U8" s="60">
        <v>0</v>
      </c>
      <c r="V8" s="60">
        <v>13740428</v>
      </c>
      <c r="W8" s="60">
        <v>14620500</v>
      </c>
      <c r="X8" s="60">
        <v>-880072</v>
      </c>
      <c r="Y8" s="61">
        <v>-6.02</v>
      </c>
      <c r="Z8" s="62">
        <v>19494000</v>
      </c>
    </row>
    <row r="9" spans="1:26" ht="13.5">
      <c r="A9" s="58" t="s">
        <v>35</v>
      </c>
      <c r="B9" s="19">
        <v>1591156</v>
      </c>
      <c r="C9" s="19">
        <v>0</v>
      </c>
      <c r="D9" s="59">
        <v>7574769</v>
      </c>
      <c r="E9" s="60">
        <v>8488590</v>
      </c>
      <c r="F9" s="60">
        <v>4439</v>
      </c>
      <c r="G9" s="60">
        <v>12678</v>
      </c>
      <c r="H9" s="60">
        <v>-387</v>
      </c>
      <c r="I9" s="60">
        <v>16730</v>
      </c>
      <c r="J9" s="60">
        <v>80349</v>
      </c>
      <c r="K9" s="60">
        <v>88541</v>
      </c>
      <c r="L9" s="60">
        <v>84599</v>
      </c>
      <c r="M9" s="60">
        <v>253489</v>
      </c>
      <c r="N9" s="60">
        <v>93434</v>
      </c>
      <c r="O9" s="60">
        <v>96226</v>
      </c>
      <c r="P9" s="60">
        <v>69950</v>
      </c>
      <c r="Q9" s="60">
        <v>259610</v>
      </c>
      <c r="R9" s="60">
        <v>0</v>
      </c>
      <c r="S9" s="60">
        <v>0</v>
      </c>
      <c r="T9" s="60">
        <v>0</v>
      </c>
      <c r="U9" s="60">
        <v>0</v>
      </c>
      <c r="V9" s="60">
        <v>529829</v>
      </c>
      <c r="W9" s="60">
        <v>6366443</v>
      </c>
      <c r="X9" s="60">
        <v>-5836614</v>
      </c>
      <c r="Y9" s="61">
        <v>-91.68</v>
      </c>
      <c r="Z9" s="62">
        <v>8488590</v>
      </c>
    </row>
    <row r="10" spans="1:26" ht="25.5">
      <c r="A10" s="63" t="s">
        <v>277</v>
      </c>
      <c r="B10" s="64">
        <f>SUM(B5:B9)</f>
        <v>34201803</v>
      </c>
      <c r="C10" s="64">
        <f>SUM(C5:C9)</f>
        <v>0</v>
      </c>
      <c r="D10" s="65">
        <f aca="true" t="shared" si="0" ref="D10:Z10">SUM(D5:D9)</f>
        <v>40696348</v>
      </c>
      <c r="E10" s="66">
        <f t="shared" si="0"/>
        <v>42916161</v>
      </c>
      <c r="F10" s="66">
        <f t="shared" si="0"/>
        <v>11660038</v>
      </c>
      <c r="G10" s="66">
        <f t="shared" si="0"/>
        <v>1130287</v>
      </c>
      <c r="H10" s="66">
        <f t="shared" si="0"/>
        <v>758712</v>
      </c>
      <c r="I10" s="66">
        <f t="shared" si="0"/>
        <v>13549037</v>
      </c>
      <c r="J10" s="66">
        <f t="shared" si="0"/>
        <v>816926</v>
      </c>
      <c r="K10" s="66">
        <f t="shared" si="0"/>
        <v>988120</v>
      </c>
      <c r="L10" s="66">
        <f t="shared" si="0"/>
        <v>1613332</v>
      </c>
      <c r="M10" s="66">
        <f t="shared" si="0"/>
        <v>3418378</v>
      </c>
      <c r="N10" s="66">
        <f t="shared" si="0"/>
        <v>1044116</v>
      </c>
      <c r="O10" s="66">
        <f t="shared" si="0"/>
        <v>6584020</v>
      </c>
      <c r="P10" s="66">
        <f t="shared" si="0"/>
        <v>1165545</v>
      </c>
      <c r="Q10" s="66">
        <f t="shared" si="0"/>
        <v>8793681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25761096</v>
      </c>
      <c r="W10" s="66">
        <f t="shared" si="0"/>
        <v>32187122</v>
      </c>
      <c r="X10" s="66">
        <f t="shared" si="0"/>
        <v>-6426026</v>
      </c>
      <c r="Y10" s="67">
        <f>+IF(W10&lt;&gt;0,(X10/W10)*100,0)</f>
        <v>-19.964587079267293</v>
      </c>
      <c r="Z10" s="68">
        <f t="shared" si="0"/>
        <v>42916161</v>
      </c>
    </row>
    <row r="11" spans="1:26" ht="13.5">
      <c r="A11" s="58" t="s">
        <v>37</v>
      </c>
      <c r="B11" s="19">
        <v>17490348</v>
      </c>
      <c r="C11" s="19">
        <v>0</v>
      </c>
      <c r="D11" s="59">
        <v>20618671</v>
      </c>
      <c r="E11" s="60">
        <v>18976260</v>
      </c>
      <c r="F11" s="60">
        <v>1301774</v>
      </c>
      <c r="G11" s="60">
        <v>28175</v>
      </c>
      <c r="H11" s="60">
        <v>43505</v>
      </c>
      <c r="I11" s="60">
        <v>1373454</v>
      </c>
      <c r="J11" s="60">
        <v>1316787</v>
      </c>
      <c r="K11" s="60">
        <v>4839490</v>
      </c>
      <c r="L11" s="60">
        <v>1337430</v>
      </c>
      <c r="M11" s="60">
        <v>7493707</v>
      </c>
      <c r="N11" s="60">
        <v>1452764</v>
      </c>
      <c r="O11" s="60">
        <v>1432146</v>
      </c>
      <c r="P11" s="60">
        <v>1360317</v>
      </c>
      <c r="Q11" s="60">
        <v>4245227</v>
      </c>
      <c r="R11" s="60">
        <v>0</v>
      </c>
      <c r="S11" s="60">
        <v>0</v>
      </c>
      <c r="T11" s="60">
        <v>0</v>
      </c>
      <c r="U11" s="60">
        <v>0</v>
      </c>
      <c r="V11" s="60">
        <v>13112388</v>
      </c>
      <c r="W11" s="60">
        <v>14232195</v>
      </c>
      <c r="X11" s="60">
        <v>-1119807</v>
      </c>
      <c r="Y11" s="61">
        <v>-7.87</v>
      </c>
      <c r="Z11" s="62">
        <v>18976260</v>
      </c>
    </row>
    <row r="12" spans="1:26" ht="13.5">
      <c r="A12" s="58" t="s">
        <v>38</v>
      </c>
      <c r="B12" s="19">
        <v>1517080</v>
      </c>
      <c r="C12" s="19">
        <v>0</v>
      </c>
      <c r="D12" s="59">
        <v>1641193</v>
      </c>
      <c r="E12" s="60">
        <v>1659876</v>
      </c>
      <c r="F12" s="60">
        <v>138062</v>
      </c>
      <c r="G12" s="60">
        <v>0</v>
      </c>
      <c r="H12" s="60">
        <v>0</v>
      </c>
      <c r="I12" s="60">
        <v>138062</v>
      </c>
      <c r="J12" s="60">
        <v>141462</v>
      </c>
      <c r="K12" s="60">
        <v>420986</v>
      </c>
      <c r="L12" s="60">
        <v>141462</v>
      </c>
      <c r="M12" s="60">
        <v>703910</v>
      </c>
      <c r="N12" s="60">
        <v>23751</v>
      </c>
      <c r="O12" s="60">
        <v>143375</v>
      </c>
      <c r="P12" s="60">
        <v>143375</v>
      </c>
      <c r="Q12" s="60">
        <v>310501</v>
      </c>
      <c r="R12" s="60">
        <v>0</v>
      </c>
      <c r="S12" s="60">
        <v>0</v>
      </c>
      <c r="T12" s="60">
        <v>0</v>
      </c>
      <c r="U12" s="60">
        <v>0</v>
      </c>
      <c r="V12" s="60">
        <v>1152473</v>
      </c>
      <c r="W12" s="60">
        <v>1244907</v>
      </c>
      <c r="X12" s="60">
        <v>-92434</v>
      </c>
      <c r="Y12" s="61">
        <v>-7.42</v>
      </c>
      <c r="Z12" s="62">
        <v>1659876</v>
      </c>
    </row>
    <row r="13" spans="1:26" ht="13.5">
      <c r="A13" s="58" t="s">
        <v>278</v>
      </c>
      <c r="B13" s="19">
        <v>2526105</v>
      </c>
      <c r="C13" s="19">
        <v>0</v>
      </c>
      <c r="D13" s="59">
        <v>1218257</v>
      </c>
      <c r="E13" s="60">
        <v>1218256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913692</v>
      </c>
      <c r="X13" s="60">
        <v>-913692</v>
      </c>
      <c r="Y13" s="61">
        <v>-100</v>
      </c>
      <c r="Z13" s="62">
        <v>1218256</v>
      </c>
    </row>
    <row r="14" spans="1:26" ht="13.5">
      <c r="A14" s="58" t="s">
        <v>40</v>
      </c>
      <c r="B14" s="19">
        <v>77696</v>
      </c>
      <c r="C14" s="19">
        <v>0</v>
      </c>
      <c r="D14" s="59">
        <v>1543382</v>
      </c>
      <c r="E14" s="60">
        <v>95067</v>
      </c>
      <c r="F14" s="60">
        <v>0</v>
      </c>
      <c r="G14" s="60">
        <v>0</v>
      </c>
      <c r="H14" s="60">
        <v>9945</v>
      </c>
      <c r="I14" s="60">
        <v>9945</v>
      </c>
      <c r="J14" s="60">
        <v>4466</v>
      </c>
      <c r="K14" s="60">
        <v>9524</v>
      </c>
      <c r="L14" s="60">
        <v>4161</v>
      </c>
      <c r="M14" s="60">
        <v>18151</v>
      </c>
      <c r="N14" s="60">
        <v>0</v>
      </c>
      <c r="O14" s="60">
        <v>3976</v>
      </c>
      <c r="P14" s="60">
        <v>0</v>
      </c>
      <c r="Q14" s="60">
        <v>3976</v>
      </c>
      <c r="R14" s="60">
        <v>0</v>
      </c>
      <c r="S14" s="60">
        <v>0</v>
      </c>
      <c r="T14" s="60">
        <v>0</v>
      </c>
      <c r="U14" s="60">
        <v>0</v>
      </c>
      <c r="V14" s="60">
        <v>32072</v>
      </c>
      <c r="W14" s="60">
        <v>71300</v>
      </c>
      <c r="X14" s="60">
        <v>-39228</v>
      </c>
      <c r="Y14" s="61">
        <v>-55.02</v>
      </c>
      <c r="Z14" s="62">
        <v>95067</v>
      </c>
    </row>
    <row r="15" spans="1:26" ht="13.5">
      <c r="A15" s="58" t="s">
        <v>41</v>
      </c>
      <c r="B15" s="19">
        <v>5374105</v>
      </c>
      <c r="C15" s="19">
        <v>0</v>
      </c>
      <c r="D15" s="59">
        <v>6191000</v>
      </c>
      <c r="E15" s="60">
        <v>5931212</v>
      </c>
      <c r="F15" s="60">
        <v>0</v>
      </c>
      <c r="G15" s="60">
        <v>77665</v>
      </c>
      <c r="H15" s="60">
        <v>639780</v>
      </c>
      <c r="I15" s="60">
        <v>717445</v>
      </c>
      <c r="J15" s="60">
        <v>100227</v>
      </c>
      <c r="K15" s="60">
        <v>495244</v>
      </c>
      <c r="L15" s="60">
        <v>507610</v>
      </c>
      <c r="M15" s="60">
        <v>1103081</v>
      </c>
      <c r="N15" s="60">
        <v>488755</v>
      </c>
      <c r="O15" s="60">
        <v>516155</v>
      </c>
      <c r="P15" s="60">
        <v>511849</v>
      </c>
      <c r="Q15" s="60">
        <v>1516759</v>
      </c>
      <c r="R15" s="60">
        <v>0</v>
      </c>
      <c r="S15" s="60">
        <v>0</v>
      </c>
      <c r="T15" s="60">
        <v>0</v>
      </c>
      <c r="U15" s="60">
        <v>0</v>
      </c>
      <c r="V15" s="60">
        <v>3337285</v>
      </c>
      <c r="W15" s="60">
        <v>4448409</v>
      </c>
      <c r="X15" s="60">
        <v>-1111124</v>
      </c>
      <c r="Y15" s="61">
        <v>-24.98</v>
      </c>
      <c r="Z15" s="62">
        <v>5931212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1490000</v>
      </c>
      <c r="F16" s="60">
        <v>771235</v>
      </c>
      <c r="G16" s="60">
        <v>110081</v>
      </c>
      <c r="H16" s="60">
        <v>-65440</v>
      </c>
      <c r="I16" s="60">
        <v>815876</v>
      </c>
      <c r="J16" s="60">
        <v>110081</v>
      </c>
      <c r="K16" s="60">
        <v>168045</v>
      </c>
      <c r="L16" s="60">
        <v>114033</v>
      </c>
      <c r="M16" s="60">
        <v>392159</v>
      </c>
      <c r="N16" s="60">
        <v>124950</v>
      </c>
      <c r="O16" s="60">
        <v>146029</v>
      </c>
      <c r="P16" s="60">
        <v>151713</v>
      </c>
      <c r="Q16" s="60">
        <v>422692</v>
      </c>
      <c r="R16" s="60">
        <v>0</v>
      </c>
      <c r="S16" s="60">
        <v>0</v>
      </c>
      <c r="T16" s="60">
        <v>0</v>
      </c>
      <c r="U16" s="60">
        <v>0</v>
      </c>
      <c r="V16" s="60">
        <v>1630727</v>
      </c>
      <c r="W16" s="60">
        <v>1117500</v>
      </c>
      <c r="X16" s="60">
        <v>513227</v>
      </c>
      <c r="Y16" s="61">
        <v>45.93</v>
      </c>
      <c r="Z16" s="62">
        <v>1490000</v>
      </c>
    </row>
    <row r="17" spans="1:26" ht="13.5">
      <c r="A17" s="58" t="s">
        <v>43</v>
      </c>
      <c r="B17" s="19">
        <v>14289863</v>
      </c>
      <c r="C17" s="19">
        <v>0</v>
      </c>
      <c r="D17" s="59">
        <v>9534000</v>
      </c>
      <c r="E17" s="60">
        <v>11075262</v>
      </c>
      <c r="F17" s="60">
        <v>278456</v>
      </c>
      <c r="G17" s="60">
        <v>920262</v>
      </c>
      <c r="H17" s="60">
        <v>471638</v>
      </c>
      <c r="I17" s="60">
        <v>1670356</v>
      </c>
      <c r="J17" s="60">
        <v>478136</v>
      </c>
      <c r="K17" s="60">
        <v>841751</v>
      </c>
      <c r="L17" s="60">
        <v>363718</v>
      </c>
      <c r="M17" s="60">
        <v>1683605</v>
      </c>
      <c r="N17" s="60">
        <v>384299</v>
      </c>
      <c r="O17" s="60">
        <v>493828</v>
      </c>
      <c r="P17" s="60">
        <v>482353</v>
      </c>
      <c r="Q17" s="60">
        <v>1360480</v>
      </c>
      <c r="R17" s="60">
        <v>0</v>
      </c>
      <c r="S17" s="60">
        <v>0</v>
      </c>
      <c r="T17" s="60">
        <v>0</v>
      </c>
      <c r="U17" s="60">
        <v>0</v>
      </c>
      <c r="V17" s="60">
        <v>4714441</v>
      </c>
      <c r="W17" s="60">
        <v>8306447</v>
      </c>
      <c r="X17" s="60">
        <v>-3592006</v>
      </c>
      <c r="Y17" s="61">
        <v>-43.24</v>
      </c>
      <c r="Z17" s="62">
        <v>11075262</v>
      </c>
    </row>
    <row r="18" spans="1:26" ht="13.5">
      <c r="A18" s="70" t="s">
        <v>44</v>
      </c>
      <c r="B18" s="71">
        <f>SUM(B11:B17)</f>
        <v>41275197</v>
      </c>
      <c r="C18" s="71">
        <f>SUM(C11:C17)</f>
        <v>0</v>
      </c>
      <c r="D18" s="72">
        <f aca="true" t="shared" si="1" ref="D18:Z18">SUM(D11:D17)</f>
        <v>40746503</v>
      </c>
      <c r="E18" s="73">
        <f t="shared" si="1"/>
        <v>40445933</v>
      </c>
      <c r="F18" s="73">
        <f t="shared" si="1"/>
        <v>2489527</v>
      </c>
      <c r="G18" s="73">
        <f t="shared" si="1"/>
        <v>1136183</v>
      </c>
      <c r="H18" s="73">
        <f t="shared" si="1"/>
        <v>1099428</v>
      </c>
      <c r="I18" s="73">
        <f t="shared" si="1"/>
        <v>4725138</v>
      </c>
      <c r="J18" s="73">
        <f t="shared" si="1"/>
        <v>2151159</v>
      </c>
      <c r="K18" s="73">
        <f t="shared" si="1"/>
        <v>6775040</v>
      </c>
      <c r="L18" s="73">
        <f t="shared" si="1"/>
        <v>2468414</v>
      </c>
      <c r="M18" s="73">
        <f t="shared" si="1"/>
        <v>11394613</v>
      </c>
      <c r="N18" s="73">
        <f t="shared" si="1"/>
        <v>2474519</v>
      </c>
      <c r="O18" s="73">
        <f t="shared" si="1"/>
        <v>2735509</v>
      </c>
      <c r="P18" s="73">
        <f t="shared" si="1"/>
        <v>2649607</v>
      </c>
      <c r="Q18" s="73">
        <f t="shared" si="1"/>
        <v>7859635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23979386</v>
      </c>
      <c r="W18" s="73">
        <f t="shared" si="1"/>
        <v>30334450</v>
      </c>
      <c r="X18" s="73">
        <f t="shared" si="1"/>
        <v>-6355064</v>
      </c>
      <c r="Y18" s="67">
        <f>+IF(W18&lt;&gt;0,(X18/W18)*100,0)</f>
        <v>-20.949989203694148</v>
      </c>
      <c r="Z18" s="74">
        <f t="shared" si="1"/>
        <v>40445933</v>
      </c>
    </row>
    <row r="19" spans="1:26" ht="13.5">
      <c r="A19" s="70" t="s">
        <v>45</v>
      </c>
      <c r="B19" s="75">
        <f>+B10-B18</f>
        <v>-7073394</v>
      </c>
      <c r="C19" s="75">
        <f>+C10-C18</f>
        <v>0</v>
      </c>
      <c r="D19" s="76">
        <f aca="true" t="shared" si="2" ref="D19:Z19">+D10-D18</f>
        <v>-50155</v>
      </c>
      <c r="E19" s="77">
        <f t="shared" si="2"/>
        <v>2470228</v>
      </c>
      <c r="F19" s="77">
        <f t="shared" si="2"/>
        <v>9170511</v>
      </c>
      <c r="G19" s="77">
        <f t="shared" si="2"/>
        <v>-5896</v>
      </c>
      <c r="H19" s="77">
        <f t="shared" si="2"/>
        <v>-340716</v>
      </c>
      <c r="I19" s="77">
        <f t="shared" si="2"/>
        <v>8823899</v>
      </c>
      <c r="J19" s="77">
        <f t="shared" si="2"/>
        <v>-1334233</v>
      </c>
      <c r="K19" s="77">
        <f t="shared" si="2"/>
        <v>-5786920</v>
      </c>
      <c r="L19" s="77">
        <f t="shared" si="2"/>
        <v>-855082</v>
      </c>
      <c r="M19" s="77">
        <f t="shared" si="2"/>
        <v>-7976235</v>
      </c>
      <c r="N19" s="77">
        <f t="shared" si="2"/>
        <v>-1430403</v>
      </c>
      <c r="O19" s="77">
        <f t="shared" si="2"/>
        <v>3848511</v>
      </c>
      <c r="P19" s="77">
        <f t="shared" si="2"/>
        <v>-1484062</v>
      </c>
      <c r="Q19" s="77">
        <f t="shared" si="2"/>
        <v>934046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1781710</v>
      </c>
      <c r="W19" s="77">
        <f>IF(E10=E18,0,W10-W18)</f>
        <v>1852672</v>
      </c>
      <c r="X19" s="77">
        <f t="shared" si="2"/>
        <v>-70962</v>
      </c>
      <c r="Y19" s="78">
        <f>+IF(W19&lt;&gt;0,(X19/W19)*100,0)</f>
        <v>-3.8302516581456407</v>
      </c>
      <c r="Z19" s="79">
        <f t="shared" si="2"/>
        <v>2470228</v>
      </c>
    </row>
    <row r="20" spans="1:26" ht="13.5">
      <c r="A20" s="58" t="s">
        <v>46</v>
      </c>
      <c r="B20" s="19">
        <v>8489195</v>
      </c>
      <c r="C20" s="19">
        <v>0</v>
      </c>
      <c r="D20" s="59">
        <v>9238750</v>
      </c>
      <c r="E20" s="60">
        <v>10238750</v>
      </c>
      <c r="F20" s="60">
        <v>0</v>
      </c>
      <c r="G20" s="60">
        <v>0</v>
      </c>
      <c r="H20" s="60">
        <v>0</v>
      </c>
      <c r="I20" s="60">
        <v>0</v>
      </c>
      <c r="J20" s="60">
        <v>486250</v>
      </c>
      <c r="K20" s="60">
        <v>0</v>
      </c>
      <c r="L20" s="60">
        <v>2607623</v>
      </c>
      <c r="M20" s="60">
        <v>3093873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3093873</v>
      </c>
      <c r="W20" s="60">
        <v>7679063</v>
      </c>
      <c r="X20" s="60">
        <v>-4585190</v>
      </c>
      <c r="Y20" s="61">
        <v>-59.71</v>
      </c>
      <c r="Z20" s="62">
        <v>10238750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1415801</v>
      </c>
      <c r="C22" s="86">
        <f>SUM(C19:C21)</f>
        <v>0</v>
      </c>
      <c r="D22" s="87">
        <f aca="true" t="shared" si="3" ref="D22:Z22">SUM(D19:D21)</f>
        <v>9188595</v>
      </c>
      <c r="E22" s="88">
        <f t="shared" si="3"/>
        <v>12708978</v>
      </c>
      <c r="F22" s="88">
        <f t="shared" si="3"/>
        <v>9170511</v>
      </c>
      <c r="G22" s="88">
        <f t="shared" si="3"/>
        <v>-5896</v>
      </c>
      <c r="H22" s="88">
        <f t="shared" si="3"/>
        <v>-340716</v>
      </c>
      <c r="I22" s="88">
        <f t="shared" si="3"/>
        <v>8823899</v>
      </c>
      <c r="J22" s="88">
        <f t="shared" si="3"/>
        <v>-847983</v>
      </c>
      <c r="K22" s="88">
        <f t="shared" si="3"/>
        <v>-5786920</v>
      </c>
      <c r="L22" s="88">
        <f t="shared" si="3"/>
        <v>1752541</v>
      </c>
      <c r="M22" s="88">
        <f t="shared" si="3"/>
        <v>-4882362</v>
      </c>
      <c r="N22" s="88">
        <f t="shared" si="3"/>
        <v>-1430403</v>
      </c>
      <c r="O22" s="88">
        <f t="shared" si="3"/>
        <v>3848511</v>
      </c>
      <c r="P22" s="88">
        <f t="shared" si="3"/>
        <v>-1484062</v>
      </c>
      <c r="Q22" s="88">
        <f t="shared" si="3"/>
        <v>934046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4875583</v>
      </c>
      <c r="W22" s="88">
        <f t="shared" si="3"/>
        <v>9531735</v>
      </c>
      <c r="X22" s="88">
        <f t="shared" si="3"/>
        <v>-4656152</v>
      </c>
      <c r="Y22" s="89">
        <f>+IF(W22&lt;&gt;0,(X22/W22)*100,0)</f>
        <v>-48.8489451290872</v>
      </c>
      <c r="Z22" s="90">
        <f t="shared" si="3"/>
        <v>12708978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1415801</v>
      </c>
      <c r="C24" s="75">
        <f>SUM(C22:C23)</f>
        <v>0</v>
      </c>
      <c r="D24" s="76">
        <f aca="true" t="shared" si="4" ref="D24:Z24">SUM(D22:D23)</f>
        <v>9188595</v>
      </c>
      <c r="E24" s="77">
        <f t="shared" si="4"/>
        <v>12708978</v>
      </c>
      <c r="F24" s="77">
        <f t="shared" si="4"/>
        <v>9170511</v>
      </c>
      <c r="G24" s="77">
        <f t="shared" si="4"/>
        <v>-5896</v>
      </c>
      <c r="H24" s="77">
        <f t="shared" si="4"/>
        <v>-340716</v>
      </c>
      <c r="I24" s="77">
        <f t="shared" si="4"/>
        <v>8823899</v>
      </c>
      <c r="J24" s="77">
        <f t="shared" si="4"/>
        <v>-847983</v>
      </c>
      <c r="K24" s="77">
        <f t="shared" si="4"/>
        <v>-5786920</v>
      </c>
      <c r="L24" s="77">
        <f t="shared" si="4"/>
        <v>1752541</v>
      </c>
      <c r="M24" s="77">
        <f t="shared" si="4"/>
        <v>-4882362</v>
      </c>
      <c r="N24" s="77">
        <f t="shared" si="4"/>
        <v>-1430403</v>
      </c>
      <c r="O24" s="77">
        <f t="shared" si="4"/>
        <v>3848511</v>
      </c>
      <c r="P24" s="77">
        <f t="shared" si="4"/>
        <v>-1484062</v>
      </c>
      <c r="Q24" s="77">
        <f t="shared" si="4"/>
        <v>934046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4875583</v>
      </c>
      <c r="W24" s="77">
        <f t="shared" si="4"/>
        <v>9531735</v>
      </c>
      <c r="X24" s="77">
        <f t="shared" si="4"/>
        <v>-4656152</v>
      </c>
      <c r="Y24" s="78">
        <f>+IF(W24&lt;&gt;0,(X24/W24)*100,0)</f>
        <v>-48.8489451290872</v>
      </c>
      <c r="Z24" s="79">
        <f t="shared" si="4"/>
        <v>12708978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9925188</v>
      </c>
      <c r="C27" s="22">
        <v>0</v>
      </c>
      <c r="D27" s="99">
        <v>16588750</v>
      </c>
      <c r="E27" s="100">
        <v>13960469</v>
      </c>
      <c r="F27" s="100">
        <v>70737</v>
      </c>
      <c r="G27" s="100">
        <v>87670</v>
      </c>
      <c r="H27" s="100">
        <v>0</v>
      </c>
      <c r="I27" s="100">
        <v>158407</v>
      </c>
      <c r="J27" s="100">
        <v>2935468</v>
      </c>
      <c r="K27" s="100">
        <v>0</v>
      </c>
      <c r="L27" s="100">
        <v>431430</v>
      </c>
      <c r="M27" s="100">
        <v>3366898</v>
      </c>
      <c r="N27" s="100">
        <v>0</v>
      </c>
      <c r="O27" s="100">
        <v>3928980</v>
      </c>
      <c r="P27" s="100">
        <v>0</v>
      </c>
      <c r="Q27" s="100">
        <v>3928980</v>
      </c>
      <c r="R27" s="100">
        <v>0</v>
      </c>
      <c r="S27" s="100">
        <v>0</v>
      </c>
      <c r="T27" s="100">
        <v>0</v>
      </c>
      <c r="U27" s="100">
        <v>0</v>
      </c>
      <c r="V27" s="100">
        <v>7454285</v>
      </c>
      <c r="W27" s="100">
        <v>10470352</v>
      </c>
      <c r="X27" s="100">
        <v>-3016067</v>
      </c>
      <c r="Y27" s="101">
        <v>-28.81</v>
      </c>
      <c r="Z27" s="102">
        <v>13960469</v>
      </c>
    </row>
    <row r="28" spans="1:26" ht="13.5">
      <c r="A28" s="103" t="s">
        <v>46</v>
      </c>
      <c r="B28" s="19">
        <v>9419303</v>
      </c>
      <c r="C28" s="19">
        <v>0</v>
      </c>
      <c r="D28" s="59">
        <v>10238750</v>
      </c>
      <c r="E28" s="60">
        <v>13960469</v>
      </c>
      <c r="F28" s="60">
        <v>70737</v>
      </c>
      <c r="G28" s="60">
        <v>87670</v>
      </c>
      <c r="H28" s="60">
        <v>0</v>
      </c>
      <c r="I28" s="60">
        <v>158407</v>
      </c>
      <c r="J28" s="60">
        <v>2935468</v>
      </c>
      <c r="K28" s="60">
        <v>0</v>
      </c>
      <c r="L28" s="60">
        <v>431430</v>
      </c>
      <c r="M28" s="60">
        <v>3366898</v>
      </c>
      <c r="N28" s="60">
        <v>0</v>
      </c>
      <c r="O28" s="60">
        <v>3928980</v>
      </c>
      <c r="P28" s="60">
        <v>0</v>
      </c>
      <c r="Q28" s="60">
        <v>3928980</v>
      </c>
      <c r="R28" s="60">
        <v>0</v>
      </c>
      <c r="S28" s="60">
        <v>0</v>
      </c>
      <c r="T28" s="60">
        <v>0</v>
      </c>
      <c r="U28" s="60">
        <v>0</v>
      </c>
      <c r="V28" s="60">
        <v>7454285</v>
      </c>
      <c r="W28" s="60">
        <v>10470352</v>
      </c>
      <c r="X28" s="60">
        <v>-3016067</v>
      </c>
      <c r="Y28" s="61">
        <v>-28.81</v>
      </c>
      <c r="Z28" s="62">
        <v>13960469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6000000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505885</v>
      </c>
      <c r="C31" s="19">
        <v>0</v>
      </c>
      <c r="D31" s="59">
        <v>350000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9925188</v>
      </c>
      <c r="C32" s="22">
        <f>SUM(C28:C31)</f>
        <v>0</v>
      </c>
      <c r="D32" s="99">
        <f aca="true" t="shared" si="5" ref="D32:Z32">SUM(D28:D31)</f>
        <v>16588750</v>
      </c>
      <c r="E32" s="100">
        <f t="shared" si="5"/>
        <v>13960469</v>
      </c>
      <c r="F32" s="100">
        <f t="shared" si="5"/>
        <v>70737</v>
      </c>
      <c r="G32" s="100">
        <f t="shared" si="5"/>
        <v>87670</v>
      </c>
      <c r="H32" s="100">
        <f t="shared" si="5"/>
        <v>0</v>
      </c>
      <c r="I32" s="100">
        <f t="shared" si="5"/>
        <v>158407</v>
      </c>
      <c r="J32" s="100">
        <f t="shared" si="5"/>
        <v>2935468</v>
      </c>
      <c r="K32" s="100">
        <f t="shared" si="5"/>
        <v>0</v>
      </c>
      <c r="L32" s="100">
        <f t="shared" si="5"/>
        <v>431430</v>
      </c>
      <c r="M32" s="100">
        <f t="shared" si="5"/>
        <v>3366898</v>
      </c>
      <c r="N32" s="100">
        <f t="shared" si="5"/>
        <v>0</v>
      </c>
      <c r="O32" s="100">
        <f t="shared" si="5"/>
        <v>3928980</v>
      </c>
      <c r="P32" s="100">
        <f t="shared" si="5"/>
        <v>0</v>
      </c>
      <c r="Q32" s="100">
        <f t="shared" si="5"/>
        <v>3928980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7454285</v>
      </c>
      <c r="W32" s="100">
        <f t="shared" si="5"/>
        <v>10470352</v>
      </c>
      <c r="X32" s="100">
        <f t="shared" si="5"/>
        <v>-3016067</v>
      </c>
      <c r="Y32" s="101">
        <f>+IF(W32&lt;&gt;0,(X32/W32)*100,0)</f>
        <v>-28.805784179939703</v>
      </c>
      <c r="Z32" s="102">
        <f t="shared" si="5"/>
        <v>13960469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7202953</v>
      </c>
      <c r="C35" s="19">
        <v>0</v>
      </c>
      <c r="D35" s="59">
        <v>1929456</v>
      </c>
      <c r="E35" s="60">
        <v>1929456</v>
      </c>
      <c r="F35" s="60">
        <v>17130924</v>
      </c>
      <c r="G35" s="60">
        <v>13106739</v>
      </c>
      <c r="H35" s="60">
        <v>9199079</v>
      </c>
      <c r="I35" s="60">
        <v>9199079</v>
      </c>
      <c r="J35" s="60">
        <v>9655948</v>
      </c>
      <c r="K35" s="60">
        <v>10557781</v>
      </c>
      <c r="L35" s="60">
        <v>11196985</v>
      </c>
      <c r="M35" s="60">
        <v>11196985</v>
      </c>
      <c r="N35" s="60">
        <v>10874883</v>
      </c>
      <c r="O35" s="60">
        <v>11518705</v>
      </c>
      <c r="P35" s="60">
        <v>11782495</v>
      </c>
      <c r="Q35" s="60">
        <v>11782495</v>
      </c>
      <c r="R35" s="60">
        <v>0</v>
      </c>
      <c r="S35" s="60">
        <v>0</v>
      </c>
      <c r="T35" s="60">
        <v>0</v>
      </c>
      <c r="U35" s="60">
        <v>0</v>
      </c>
      <c r="V35" s="60">
        <v>11782495</v>
      </c>
      <c r="W35" s="60">
        <v>1447092</v>
      </c>
      <c r="X35" s="60">
        <v>10335403</v>
      </c>
      <c r="Y35" s="61">
        <v>714.22</v>
      </c>
      <c r="Z35" s="62">
        <v>1929456</v>
      </c>
    </row>
    <row r="36" spans="1:26" ht="13.5">
      <c r="A36" s="58" t="s">
        <v>57</v>
      </c>
      <c r="B36" s="19">
        <v>109659706</v>
      </c>
      <c r="C36" s="19">
        <v>0</v>
      </c>
      <c r="D36" s="59">
        <v>68908836</v>
      </c>
      <c r="E36" s="60">
        <v>68908836</v>
      </c>
      <c r="F36" s="60">
        <v>109659706</v>
      </c>
      <c r="G36" s="60">
        <v>109659706</v>
      </c>
      <c r="H36" s="60">
        <v>109659706</v>
      </c>
      <c r="I36" s="60">
        <v>109659706</v>
      </c>
      <c r="J36" s="60">
        <v>109659706</v>
      </c>
      <c r="K36" s="60">
        <v>109659706</v>
      </c>
      <c r="L36" s="60">
        <v>109659706</v>
      </c>
      <c r="M36" s="60">
        <v>109659706</v>
      </c>
      <c r="N36" s="60">
        <v>109659706</v>
      </c>
      <c r="O36" s="60">
        <v>109659706</v>
      </c>
      <c r="P36" s="60">
        <v>109659706</v>
      </c>
      <c r="Q36" s="60">
        <v>109659706</v>
      </c>
      <c r="R36" s="60">
        <v>0</v>
      </c>
      <c r="S36" s="60">
        <v>0</v>
      </c>
      <c r="T36" s="60">
        <v>0</v>
      </c>
      <c r="U36" s="60">
        <v>0</v>
      </c>
      <c r="V36" s="60">
        <v>109659706</v>
      </c>
      <c r="W36" s="60">
        <v>51681627</v>
      </c>
      <c r="X36" s="60">
        <v>57978079</v>
      </c>
      <c r="Y36" s="61">
        <v>112.18</v>
      </c>
      <c r="Z36" s="62">
        <v>68908836</v>
      </c>
    </row>
    <row r="37" spans="1:26" ht="13.5">
      <c r="A37" s="58" t="s">
        <v>58</v>
      </c>
      <c r="B37" s="19">
        <v>23541638</v>
      </c>
      <c r="C37" s="19">
        <v>0</v>
      </c>
      <c r="D37" s="59">
        <v>15862735</v>
      </c>
      <c r="E37" s="60">
        <v>15862735</v>
      </c>
      <c r="F37" s="60">
        <v>25544499</v>
      </c>
      <c r="G37" s="60">
        <v>21691759</v>
      </c>
      <c r="H37" s="60">
        <v>20474302</v>
      </c>
      <c r="I37" s="60">
        <v>20474302</v>
      </c>
      <c r="J37" s="60">
        <v>23564714</v>
      </c>
      <c r="K37" s="60">
        <v>30077274</v>
      </c>
      <c r="L37" s="60">
        <v>29243314</v>
      </c>
      <c r="M37" s="60">
        <v>29243314</v>
      </c>
      <c r="N37" s="60">
        <v>28328720</v>
      </c>
      <c r="O37" s="60">
        <v>23837327</v>
      </c>
      <c r="P37" s="60">
        <v>27246902</v>
      </c>
      <c r="Q37" s="60">
        <v>27246902</v>
      </c>
      <c r="R37" s="60">
        <v>0</v>
      </c>
      <c r="S37" s="60">
        <v>0</v>
      </c>
      <c r="T37" s="60">
        <v>0</v>
      </c>
      <c r="U37" s="60">
        <v>0</v>
      </c>
      <c r="V37" s="60">
        <v>27246902</v>
      </c>
      <c r="W37" s="60">
        <v>11897051</v>
      </c>
      <c r="X37" s="60">
        <v>15349851</v>
      </c>
      <c r="Y37" s="61">
        <v>129.02</v>
      </c>
      <c r="Z37" s="62">
        <v>15862735</v>
      </c>
    </row>
    <row r="38" spans="1:26" ht="13.5">
      <c r="A38" s="58" t="s">
        <v>59</v>
      </c>
      <c r="B38" s="19">
        <v>1386786</v>
      </c>
      <c r="C38" s="19">
        <v>0</v>
      </c>
      <c r="D38" s="59">
        <v>10626967</v>
      </c>
      <c r="E38" s="60">
        <v>10626967</v>
      </c>
      <c r="F38" s="60">
        <v>1386786</v>
      </c>
      <c r="G38" s="60">
        <v>1386786</v>
      </c>
      <c r="H38" s="60">
        <v>1386786</v>
      </c>
      <c r="I38" s="60">
        <v>1386786</v>
      </c>
      <c r="J38" s="60">
        <v>1386786</v>
      </c>
      <c r="K38" s="60">
        <v>1386786</v>
      </c>
      <c r="L38" s="60">
        <v>1386786</v>
      </c>
      <c r="M38" s="60">
        <v>1386786</v>
      </c>
      <c r="N38" s="60">
        <v>1386786</v>
      </c>
      <c r="O38" s="60">
        <v>1386786</v>
      </c>
      <c r="P38" s="60">
        <v>1386786</v>
      </c>
      <c r="Q38" s="60">
        <v>1386786</v>
      </c>
      <c r="R38" s="60">
        <v>0</v>
      </c>
      <c r="S38" s="60">
        <v>0</v>
      </c>
      <c r="T38" s="60">
        <v>0</v>
      </c>
      <c r="U38" s="60">
        <v>0</v>
      </c>
      <c r="V38" s="60">
        <v>1386786</v>
      </c>
      <c r="W38" s="60">
        <v>7970225</v>
      </c>
      <c r="X38" s="60">
        <v>-6583439</v>
      </c>
      <c r="Y38" s="61">
        <v>-82.6</v>
      </c>
      <c r="Z38" s="62">
        <v>10626967</v>
      </c>
    </row>
    <row r="39" spans="1:26" ht="13.5">
      <c r="A39" s="58" t="s">
        <v>60</v>
      </c>
      <c r="B39" s="19">
        <v>91934235</v>
      </c>
      <c r="C39" s="19">
        <v>0</v>
      </c>
      <c r="D39" s="59">
        <v>44348590</v>
      </c>
      <c r="E39" s="60">
        <v>44348590</v>
      </c>
      <c r="F39" s="60">
        <v>99859345</v>
      </c>
      <c r="G39" s="60">
        <v>99687900</v>
      </c>
      <c r="H39" s="60">
        <v>96997697</v>
      </c>
      <c r="I39" s="60">
        <v>96997697</v>
      </c>
      <c r="J39" s="60">
        <v>94364154</v>
      </c>
      <c r="K39" s="60">
        <v>88753427</v>
      </c>
      <c r="L39" s="60">
        <v>90226591</v>
      </c>
      <c r="M39" s="60">
        <v>90226591</v>
      </c>
      <c r="N39" s="60">
        <v>90819083</v>
      </c>
      <c r="O39" s="60">
        <v>95954298</v>
      </c>
      <c r="P39" s="60">
        <v>92808513</v>
      </c>
      <c r="Q39" s="60">
        <v>92808513</v>
      </c>
      <c r="R39" s="60">
        <v>0</v>
      </c>
      <c r="S39" s="60">
        <v>0</v>
      </c>
      <c r="T39" s="60">
        <v>0</v>
      </c>
      <c r="U39" s="60">
        <v>0</v>
      </c>
      <c r="V39" s="60">
        <v>92808513</v>
      </c>
      <c r="W39" s="60">
        <v>33261443</v>
      </c>
      <c r="X39" s="60">
        <v>59547070</v>
      </c>
      <c r="Y39" s="61">
        <v>179.03</v>
      </c>
      <c r="Z39" s="62">
        <v>44348590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9695901</v>
      </c>
      <c r="C42" s="19">
        <v>0</v>
      </c>
      <c r="D42" s="59">
        <v>17505159</v>
      </c>
      <c r="E42" s="60">
        <v>21090716</v>
      </c>
      <c r="F42" s="60">
        <v>9001098</v>
      </c>
      <c r="G42" s="60">
        <v>-2579764</v>
      </c>
      <c r="H42" s="60">
        <v>-3280291</v>
      </c>
      <c r="I42" s="60">
        <v>3141043</v>
      </c>
      <c r="J42" s="60">
        <v>-4127928</v>
      </c>
      <c r="K42" s="60">
        <v>8333737</v>
      </c>
      <c r="L42" s="60">
        <v>-2755501</v>
      </c>
      <c r="M42" s="60">
        <v>1450308</v>
      </c>
      <c r="N42" s="60">
        <v>905984</v>
      </c>
      <c r="O42" s="60">
        <v>-3402888</v>
      </c>
      <c r="P42" s="60">
        <v>4473583</v>
      </c>
      <c r="Q42" s="60">
        <v>1976679</v>
      </c>
      <c r="R42" s="60">
        <v>0</v>
      </c>
      <c r="S42" s="60">
        <v>0</v>
      </c>
      <c r="T42" s="60">
        <v>0</v>
      </c>
      <c r="U42" s="60">
        <v>0</v>
      </c>
      <c r="V42" s="60">
        <v>6568030</v>
      </c>
      <c r="W42" s="60">
        <v>24915995</v>
      </c>
      <c r="X42" s="60">
        <v>-18347965</v>
      </c>
      <c r="Y42" s="61">
        <v>-73.64</v>
      </c>
      <c r="Z42" s="62">
        <v>21090716</v>
      </c>
    </row>
    <row r="43" spans="1:26" ht="13.5">
      <c r="A43" s="58" t="s">
        <v>63</v>
      </c>
      <c r="B43" s="19">
        <v>-9925188</v>
      </c>
      <c r="C43" s="19">
        <v>0</v>
      </c>
      <c r="D43" s="59">
        <v>-8752500</v>
      </c>
      <c r="E43" s="60">
        <v>-13758750</v>
      </c>
      <c r="F43" s="60">
        <v>-771234</v>
      </c>
      <c r="G43" s="60">
        <v>-110081</v>
      </c>
      <c r="H43" s="60">
        <v>-65441</v>
      </c>
      <c r="I43" s="60">
        <v>-946756</v>
      </c>
      <c r="J43" s="60">
        <v>-110081</v>
      </c>
      <c r="K43" s="60">
        <v>-168044</v>
      </c>
      <c r="L43" s="60">
        <v>-114032</v>
      </c>
      <c r="M43" s="60">
        <v>-392157</v>
      </c>
      <c r="N43" s="60">
        <v>-190722</v>
      </c>
      <c r="O43" s="60">
        <v>-161467</v>
      </c>
      <c r="P43" s="60">
        <v>0</v>
      </c>
      <c r="Q43" s="60">
        <v>-352189</v>
      </c>
      <c r="R43" s="60">
        <v>0</v>
      </c>
      <c r="S43" s="60">
        <v>0</v>
      </c>
      <c r="T43" s="60">
        <v>0</v>
      </c>
      <c r="U43" s="60">
        <v>0</v>
      </c>
      <c r="V43" s="60">
        <v>-1691102</v>
      </c>
      <c r="W43" s="60">
        <v>-12137873</v>
      </c>
      <c r="X43" s="60">
        <v>10446771</v>
      </c>
      <c r="Y43" s="61">
        <v>-86.07</v>
      </c>
      <c r="Z43" s="62">
        <v>-13758750</v>
      </c>
    </row>
    <row r="44" spans="1:26" ht="13.5">
      <c r="A44" s="58" t="s">
        <v>64</v>
      </c>
      <c r="B44" s="19">
        <v>-110577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911163</v>
      </c>
      <c r="C45" s="22">
        <v>0</v>
      </c>
      <c r="D45" s="99">
        <v>60284659</v>
      </c>
      <c r="E45" s="100">
        <v>7331966</v>
      </c>
      <c r="F45" s="100">
        <v>7948494</v>
      </c>
      <c r="G45" s="100">
        <v>5258649</v>
      </c>
      <c r="H45" s="100">
        <v>1912917</v>
      </c>
      <c r="I45" s="100">
        <v>1912917</v>
      </c>
      <c r="J45" s="100">
        <v>-2325092</v>
      </c>
      <c r="K45" s="100">
        <v>5840601</v>
      </c>
      <c r="L45" s="100">
        <v>2971068</v>
      </c>
      <c r="M45" s="100">
        <v>2971068</v>
      </c>
      <c r="N45" s="100">
        <v>3686330</v>
      </c>
      <c r="O45" s="100">
        <v>121975</v>
      </c>
      <c r="P45" s="100">
        <v>4595558</v>
      </c>
      <c r="Q45" s="100">
        <v>4595558</v>
      </c>
      <c r="R45" s="100">
        <v>0</v>
      </c>
      <c r="S45" s="100">
        <v>0</v>
      </c>
      <c r="T45" s="100">
        <v>0</v>
      </c>
      <c r="U45" s="100">
        <v>0</v>
      </c>
      <c r="V45" s="100">
        <v>4595558</v>
      </c>
      <c r="W45" s="100">
        <v>12778122</v>
      </c>
      <c r="X45" s="100">
        <v>-8182564</v>
      </c>
      <c r="Y45" s="101">
        <v>-64.04</v>
      </c>
      <c r="Z45" s="102">
        <v>7331966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479962</v>
      </c>
      <c r="C49" s="52">
        <v>0</v>
      </c>
      <c r="D49" s="129">
        <v>607671</v>
      </c>
      <c r="E49" s="54">
        <v>489562</v>
      </c>
      <c r="F49" s="54">
        <v>0</v>
      </c>
      <c r="G49" s="54">
        <v>0</v>
      </c>
      <c r="H49" s="54">
        <v>0</v>
      </c>
      <c r="I49" s="54">
        <v>565279</v>
      </c>
      <c r="J49" s="54">
        <v>0</v>
      </c>
      <c r="K49" s="54">
        <v>0</v>
      </c>
      <c r="L49" s="54">
        <v>0</v>
      </c>
      <c r="M49" s="54">
        <v>1059723</v>
      </c>
      <c r="N49" s="54">
        <v>0</v>
      </c>
      <c r="O49" s="54">
        <v>0</v>
      </c>
      <c r="P49" s="54">
        <v>0</v>
      </c>
      <c r="Q49" s="54">
        <v>865110</v>
      </c>
      <c r="R49" s="54">
        <v>0</v>
      </c>
      <c r="S49" s="54">
        <v>0</v>
      </c>
      <c r="T49" s="54">
        <v>0</v>
      </c>
      <c r="U49" s="54">
        <v>0</v>
      </c>
      <c r="V49" s="54">
        <v>3306922</v>
      </c>
      <c r="W49" s="54">
        <v>17729229</v>
      </c>
      <c r="X49" s="54">
        <v>25103458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1900044</v>
      </c>
      <c r="C51" s="52">
        <v>0</v>
      </c>
      <c r="D51" s="129">
        <v>1530823</v>
      </c>
      <c r="E51" s="54">
        <v>929625</v>
      </c>
      <c r="F51" s="54">
        <v>0</v>
      </c>
      <c r="G51" s="54">
        <v>0</v>
      </c>
      <c r="H51" s="54">
        <v>0</v>
      </c>
      <c r="I51" s="54">
        <v>1478501</v>
      </c>
      <c r="J51" s="54">
        <v>0</v>
      </c>
      <c r="K51" s="54">
        <v>0</v>
      </c>
      <c r="L51" s="54">
        <v>0</v>
      </c>
      <c r="M51" s="54">
        <v>7515367</v>
      </c>
      <c r="N51" s="54">
        <v>0</v>
      </c>
      <c r="O51" s="54">
        <v>0</v>
      </c>
      <c r="P51" s="54">
        <v>0</v>
      </c>
      <c r="Q51" s="54">
        <v>871361</v>
      </c>
      <c r="R51" s="54">
        <v>0</v>
      </c>
      <c r="S51" s="54">
        <v>0</v>
      </c>
      <c r="T51" s="54">
        <v>0</v>
      </c>
      <c r="U51" s="54">
        <v>0</v>
      </c>
      <c r="V51" s="54">
        <v>2279133</v>
      </c>
      <c r="W51" s="54">
        <v>0</v>
      </c>
      <c r="X51" s="54">
        <v>16504854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57.64426678168052</v>
      </c>
      <c r="C58" s="5">
        <f>IF(C67=0,0,+(C76/C67)*100)</f>
        <v>0</v>
      </c>
      <c r="D58" s="6">
        <f aca="true" t="shared" si="6" ref="D58:Z58">IF(D67=0,0,+(D76/D67)*100)</f>
        <v>85.38464469313182</v>
      </c>
      <c r="E58" s="7">
        <f t="shared" si="6"/>
        <v>96.89941716413128</v>
      </c>
      <c r="F58" s="7">
        <f t="shared" si="6"/>
        <v>5.192948517926326</v>
      </c>
      <c r="G58" s="7">
        <f t="shared" si="6"/>
        <v>32.49719851736919</v>
      </c>
      <c r="H58" s="7">
        <f t="shared" si="6"/>
        <v>0.41031456518945975</v>
      </c>
      <c r="I58" s="7">
        <f t="shared" si="6"/>
        <v>9.48276970779231</v>
      </c>
      <c r="J58" s="7">
        <f t="shared" si="6"/>
        <v>2.7717024832155737</v>
      </c>
      <c r="K58" s="7">
        <f t="shared" si="6"/>
        <v>28.620532930055475</v>
      </c>
      <c r="L58" s="7">
        <f t="shared" si="6"/>
        <v>7.2585704586667115</v>
      </c>
      <c r="M58" s="7">
        <f t="shared" si="6"/>
        <v>13.72867213133323</v>
      </c>
      <c r="N58" s="7">
        <f t="shared" si="6"/>
        <v>22.84472663188837</v>
      </c>
      <c r="O58" s="7">
        <f t="shared" si="6"/>
        <v>18.246422601119374</v>
      </c>
      <c r="P58" s="7">
        <f t="shared" si="6"/>
        <v>33.379071903192695</v>
      </c>
      <c r="Q58" s="7">
        <f t="shared" si="6"/>
        <v>24.32631948653014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14.157472179470387</v>
      </c>
      <c r="W58" s="7">
        <f t="shared" si="6"/>
        <v>96.89938008329132</v>
      </c>
      <c r="X58" s="7">
        <f t="shared" si="6"/>
        <v>0</v>
      </c>
      <c r="Y58" s="7">
        <f t="shared" si="6"/>
        <v>0</v>
      </c>
      <c r="Z58" s="8">
        <f t="shared" si="6"/>
        <v>96.89941716413128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58.384833562958285</v>
      </c>
      <c r="E59" s="10">
        <f t="shared" si="7"/>
        <v>77.05227343922219</v>
      </c>
      <c r="F59" s="10">
        <f t="shared" si="7"/>
        <v>2.6532697212720326</v>
      </c>
      <c r="G59" s="10">
        <f t="shared" si="7"/>
        <v>0</v>
      </c>
      <c r="H59" s="10">
        <f t="shared" si="7"/>
        <v>0.07035751990102418</v>
      </c>
      <c r="I59" s="10">
        <f t="shared" si="7"/>
        <v>5.6141901858671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13.216028303109395</v>
      </c>
      <c r="W59" s="10">
        <f t="shared" si="7"/>
        <v>77.05219286880946</v>
      </c>
      <c r="X59" s="10">
        <f t="shared" si="7"/>
        <v>0</v>
      </c>
      <c r="Y59" s="10">
        <f t="shared" si="7"/>
        <v>0</v>
      </c>
      <c r="Z59" s="11">
        <f t="shared" si="7"/>
        <v>77.05227343922219</v>
      </c>
    </row>
    <row r="60" spans="1:26" ht="13.5">
      <c r="A60" s="38" t="s">
        <v>32</v>
      </c>
      <c r="B60" s="12">
        <f t="shared" si="7"/>
        <v>49.956057167316835</v>
      </c>
      <c r="C60" s="12">
        <f t="shared" si="7"/>
        <v>0</v>
      </c>
      <c r="D60" s="3">
        <f t="shared" si="7"/>
        <v>99.99997887779855</v>
      </c>
      <c r="E60" s="13">
        <f t="shared" si="7"/>
        <v>100</v>
      </c>
      <c r="F60" s="13">
        <f t="shared" si="7"/>
        <v>15.183530239051848</v>
      </c>
      <c r="G60" s="13">
        <f t="shared" si="7"/>
        <v>16.050707294125417</v>
      </c>
      <c r="H60" s="13">
        <f t="shared" si="7"/>
        <v>-0.29156122785785016</v>
      </c>
      <c r="I60" s="13">
        <f t="shared" si="7"/>
        <v>23.93921750831884</v>
      </c>
      <c r="J60" s="13">
        <f t="shared" si="7"/>
        <v>2.0807435722128993</v>
      </c>
      <c r="K60" s="13">
        <f t="shared" si="7"/>
        <v>13.891937253889356</v>
      </c>
      <c r="L60" s="13">
        <f t="shared" si="7"/>
        <v>4.311655967184292</v>
      </c>
      <c r="M60" s="13">
        <f t="shared" si="7"/>
        <v>7.1804269571438635</v>
      </c>
      <c r="N60" s="13">
        <f t="shared" si="7"/>
        <v>11.500237848514805</v>
      </c>
      <c r="O60" s="13">
        <f t="shared" si="7"/>
        <v>4.869388586065739</v>
      </c>
      <c r="P60" s="13">
        <f t="shared" si="7"/>
        <v>22.723065564619237</v>
      </c>
      <c r="Q60" s="13">
        <f t="shared" si="7"/>
        <v>12.802714842990442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12.94978443907401</v>
      </c>
      <c r="W60" s="13">
        <f t="shared" si="7"/>
        <v>99.99996834239849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66.82126010771105</v>
      </c>
      <c r="C61" s="12">
        <f t="shared" si="7"/>
        <v>0</v>
      </c>
      <c r="D61" s="3">
        <f t="shared" si="7"/>
        <v>100.00005754511395</v>
      </c>
      <c r="E61" s="13">
        <f t="shared" si="7"/>
        <v>100</v>
      </c>
      <c r="F61" s="13">
        <f t="shared" si="7"/>
        <v>16.884295390958624</v>
      </c>
      <c r="G61" s="13">
        <f t="shared" si="7"/>
        <v>16.855581983053366</v>
      </c>
      <c r="H61" s="13">
        <f t="shared" si="7"/>
        <v>-0.39271826243657226</v>
      </c>
      <c r="I61" s="13">
        <f t="shared" si="7"/>
        <v>22.93810564237704</v>
      </c>
      <c r="J61" s="13">
        <f t="shared" si="7"/>
        <v>1.651814225837982</v>
      </c>
      <c r="K61" s="13">
        <f t="shared" si="7"/>
        <v>10.912880485427914</v>
      </c>
      <c r="L61" s="13">
        <f t="shared" si="7"/>
        <v>4.150637729515336</v>
      </c>
      <c r="M61" s="13">
        <f t="shared" si="7"/>
        <v>6.096713520653562</v>
      </c>
      <c r="N61" s="13">
        <f t="shared" si="7"/>
        <v>12.647302206202053</v>
      </c>
      <c r="O61" s="13">
        <f t="shared" si="7"/>
        <v>3.4265887550185754</v>
      </c>
      <c r="P61" s="13">
        <f t="shared" si="7"/>
        <v>29.545967741935485</v>
      </c>
      <c r="Q61" s="13">
        <f t="shared" si="7"/>
        <v>14.632676844792474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13.674708165885194</v>
      </c>
      <c r="W61" s="13">
        <f t="shared" si="7"/>
        <v>99.99996901264687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28.07917794251366</v>
      </c>
      <c r="C62" s="12">
        <f t="shared" si="7"/>
        <v>0</v>
      </c>
      <c r="D62" s="3">
        <f t="shared" si="7"/>
        <v>99.99977550337755</v>
      </c>
      <c r="E62" s="13">
        <f t="shared" si="7"/>
        <v>100</v>
      </c>
      <c r="F62" s="13">
        <f t="shared" si="7"/>
        <v>16.219175427547114</v>
      </c>
      <c r="G62" s="13">
        <f t="shared" si="7"/>
        <v>16.25405745845647</v>
      </c>
      <c r="H62" s="13">
        <f t="shared" si="7"/>
        <v>-0.2926214815173684</v>
      </c>
      <c r="I62" s="13">
        <f t="shared" si="7"/>
        <v>32.76585436752095</v>
      </c>
      <c r="J62" s="13">
        <f t="shared" si="7"/>
        <v>3.210115788963713</v>
      </c>
      <c r="K62" s="13">
        <f t="shared" si="7"/>
        <v>22.790562472748412</v>
      </c>
      <c r="L62" s="13">
        <f t="shared" si="7"/>
        <v>6.213846228380407</v>
      </c>
      <c r="M62" s="13">
        <f t="shared" si="7"/>
        <v>10.738174830030845</v>
      </c>
      <c r="N62" s="13">
        <f t="shared" si="7"/>
        <v>12.345260137460375</v>
      </c>
      <c r="O62" s="13">
        <f t="shared" si="7"/>
        <v>9.762123928104259</v>
      </c>
      <c r="P62" s="13">
        <f t="shared" si="7"/>
        <v>17.244319558160942</v>
      </c>
      <c r="Q62" s="13">
        <f t="shared" si="7"/>
        <v>13.117354239954517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14.904753269369467</v>
      </c>
      <c r="W62" s="13">
        <f t="shared" si="7"/>
        <v>99.9998923396426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25.13684696150357</v>
      </c>
      <c r="C63" s="12">
        <f t="shared" si="7"/>
        <v>0</v>
      </c>
      <c r="D63" s="3">
        <f t="shared" si="7"/>
        <v>99.9998770061829</v>
      </c>
      <c r="E63" s="13">
        <f t="shared" si="7"/>
        <v>100</v>
      </c>
      <c r="F63" s="13">
        <f t="shared" si="7"/>
        <v>8.6392143130014</v>
      </c>
      <c r="G63" s="13">
        <f t="shared" si="7"/>
        <v>7.071120164214202</v>
      </c>
      <c r="H63" s="13">
        <f t="shared" si="7"/>
        <v>-0.01436838954300539</v>
      </c>
      <c r="I63" s="13">
        <f t="shared" si="7"/>
        <v>15.576675762993633</v>
      </c>
      <c r="J63" s="13">
        <f t="shared" si="7"/>
        <v>2.2247011952191236</v>
      </c>
      <c r="K63" s="13">
        <f t="shared" si="7"/>
        <v>9.136561294564004</v>
      </c>
      <c r="L63" s="13">
        <f t="shared" si="7"/>
        <v>1.942993821008571</v>
      </c>
      <c r="M63" s="13">
        <f t="shared" si="7"/>
        <v>4.444609413112182</v>
      </c>
      <c r="N63" s="13">
        <f t="shared" si="7"/>
        <v>5.808553132132894</v>
      </c>
      <c r="O63" s="13">
        <f t="shared" si="7"/>
        <v>3.4153907337442835</v>
      </c>
      <c r="P63" s="13">
        <f t="shared" si="7"/>
        <v>8.317070099782807</v>
      </c>
      <c r="Q63" s="13">
        <f t="shared" si="7"/>
        <v>5.855764333983329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6.656278255516439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27.54799377591459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13.228817212362015</v>
      </c>
      <c r="G64" s="13">
        <f t="shared" si="7"/>
        <v>20.870738609741927</v>
      </c>
      <c r="H64" s="13">
        <f t="shared" si="7"/>
        <v>-0.29611859737241597</v>
      </c>
      <c r="I64" s="13">
        <f t="shared" si="7"/>
        <v>34.39567441947636</v>
      </c>
      <c r="J64" s="13">
        <f t="shared" si="7"/>
        <v>2.575107296137339</v>
      </c>
      <c r="K64" s="13">
        <f t="shared" si="7"/>
        <v>26.609442060085836</v>
      </c>
      <c r="L64" s="13">
        <f t="shared" si="7"/>
        <v>5.850216466443016</v>
      </c>
      <c r="M64" s="13">
        <f t="shared" si="7"/>
        <v>11.678255274222064</v>
      </c>
      <c r="N64" s="13">
        <f t="shared" si="7"/>
        <v>9.748368709217731</v>
      </c>
      <c r="O64" s="13">
        <f t="shared" si="7"/>
        <v>9.06722641827689</v>
      </c>
      <c r="P64" s="13">
        <f t="shared" si="7"/>
        <v>13.464025338755928</v>
      </c>
      <c r="Q64" s="13">
        <f t="shared" si="7"/>
        <v>10.760031490946353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14.530328751131268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99.99983576429548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0.8066268988335306</v>
      </c>
      <c r="L66" s="16">
        <f t="shared" si="7"/>
        <v>0</v>
      </c>
      <c r="M66" s="16">
        <f t="shared" si="7"/>
        <v>0.2686863730155219</v>
      </c>
      <c r="N66" s="16">
        <f t="shared" si="7"/>
        <v>100</v>
      </c>
      <c r="O66" s="16">
        <f t="shared" si="7"/>
        <v>99.99892577075948</v>
      </c>
      <c r="P66" s="16">
        <f t="shared" si="7"/>
        <v>0</v>
      </c>
      <c r="Q66" s="16">
        <f t="shared" si="7"/>
        <v>99.99945677563747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42.697416010519916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13025677</v>
      </c>
      <c r="C67" s="24"/>
      <c r="D67" s="25">
        <v>12519333</v>
      </c>
      <c r="E67" s="26">
        <v>15309799</v>
      </c>
      <c r="F67" s="26">
        <v>4336053</v>
      </c>
      <c r="G67" s="26">
        <v>1090494</v>
      </c>
      <c r="H67" s="26">
        <v>716036</v>
      </c>
      <c r="I67" s="26">
        <v>6142583</v>
      </c>
      <c r="J67" s="26">
        <v>852725</v>
      </c>
      <c r="K67" s="26">
        <v>981292</v>
      </c>
      <c r="L67" s="26">
        <v>814513</v>
      </c>
      <c r="M67" s="26">
        <v>2648530</v>
      </c>
      <c r="N67" s="26">
        <v>1139983</v>
      </c>
      <c r="O67" s="26">
        <v>962501</v>
      </c>
      <c r="P67" s="26">
        <v>832995</v>
      </c>
      <c r="Q67" s="26">
        <v>2935479</v>
      </c>
      <c r="R67" s="26"/>
      <c r="S67" s="26"/>
      <c r="T67" s="26"/>
      <c r="U67" s="26"/>
      <c r="V67" s="26">
        <v>11726592</v>
      </c>
      <c r="W67" s="26">
        <v>11482349</v>
      </c>
      <c r="X67" s="26"/>
      <c r="Y67" s="25"/>
      <c r="Z67" s="27">
        <v>15309799</v>
      </c>
    </row>
    <row r="68" spans="1:26" ht="13.5" hidden="1">
      <c r="A68" s="37" t="s">
        <v>31</v>
      </c>
      <c r="B68" s="19">
        <v>1392245</v>
      </c>
      <c r="C68" s="19"/>
      <c r="D68" s="20">
        <v>2091091</v>
      </c>
      <c r="E68" s="21">
        <v>2068584</v>
      </c>
      <c r="F68" s="21">
        <v>3457206</v>
      </c>
      <c r="G68" s="21"/>
      <c r="H68" s="21">
        <v>1388622</v>
      </c>
      <c r="I68" s="21">
        <v>4845828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4845828</v>
      </c>
      <c r="W68" s="21">
        <v>1551438</v>
      </c>
      <c r="X68" s="21"/>
      <c r="Y68" s="20"/>
      <c r="Z68" s="23">
        <v>2068584</v>
      </c>
    </row>
    <row r="69" spans="1:26" ht="13.5" hidden="1">
      <c r="A69" s="38" t="s">
        <v>32</v>
      </c>
      <c r="B69" s="19">
        <v>11024551</v>
      </c>
      <c r="C69" s="19"/>
      <c r="D69" s="20">
        <v>9468710</v>
      </c>
      <c r="E69" s="21">
        <v>12635196</v>
      </c>
      <c r="F69" s="21">
        <v>878847</v>
      </c>
      <c r="G69" s="21">
        <v>1090494</v>
      </c>
      <c r="H69" s="21">
        <v>-672586</v>
      </c>
      <c r="I69" s="21">
        <v>1296755</v>
      </c>
      <c r="J69" s="21">
        <v>772272</v>
      </c>
      <c r="K69" s="21">
        <v>898478</v>
      </c>
      <c r="L69" s="21">
        <v>729163</v>
      </c>
      <c r="M69" s="21">
        <v>2399913</v>
      </c>
      <c r="N69" s="21">
        <v>1048987</v>
      </c>
      <c r="O69" s="21">
        <v>869411</v>
      </c>
      <c r="P69" s="21">
        <v>832995</v>
      </c>
      <c r="Q69" s="21">
        <v>2751393</v>
      </c>
      <c r="R69" s="21"/>
      <c r="S69" s="21"/>
      <c r="T69" s="21"/>
      <c r="U69" s="21"/>
      <c r="V69" s="21">
        <v>6448061</v>
      </c>
      <c r="W69" s="21">
        <v>9476397</v>
      </c>
      <c r="X69" s="21"/>
      <c r="Y69" s="20"/>
      <c r="Z69" s="23">
        <v>12635196</v>
      </c>
    </row>
    <row r="70" spans="1:26" ht="13.5" hidden="1">
      <c r="A70" s="39" t="s">
        <v>103</v>
      </c>
      <c r="B70" s="19">
        <v>6377804</v>
      </c>
      <c r="C70" s="19"/>
      <c r="D70" s="20">
        <v>5213301</v>
      </c>
      <c r="E70" s="21">
        <v>8605661</v>
      </c>
      <c r="F70" s="21">
        <v>543280</v>
      </c>
      <c r="G70" s="21">
        <v>753424</v>
      </c>
      <c r="H70" s="21">
        <v>-337392</v>
      </c>
      <c r="I70" s="21">
        <v>959312</v>
      </c>
      <c r="J70" s="21">
        <v>436853</v>
      </c>
      <c r="K70" s="21">
        <v>562308</v>
      </c>
      <c r="L70" s="21">
        <v>393819</v>
      </c>
      <c r="M70" s="21">
        <v>1392980</v>
      </c>
      <c r="N70" s="21">
        <v>712990</v>
      </c>
      <c r="O70" s="21">
        <v>533767</v>
      </c>
      <c r="P70" s="21">
        <v>496000</v>
      </c>
      <c r="Q70" s="21">
        <v>1742757</v>
      </c>
      <c r="R70" s="21"/>
      <c r="S70" s="21"/>
      <c r="T70" s="21"/>
      <c r="U70" s="21"/>
      <c r="V70" s="21">
        <v>4095049</v>
      </c>
      <c r="W70" s="21">
        <v>6454246</v>
      </c>
      <c r="X70" s="21"/>
      <c r="Y70" s="20"/>
      <c r="Z70" s="23">
        <v>8605661</v>
      </c>
    </row>
    <row r="71" spans="1:26" ht="13.5" hidden="1">
      <c r="A71" s="39" t="s">
        <v>104</v>
      </c>
      <c r="B71" s="19">
        <v>1476977</v>
      </c>
      <c r="C71" s="19"/>
      <c r="D71" s="20">
        <v>1336323</v>
      </c>
      <c r="E71" s="21">
        <v>1238463</v>
      </c>
      <c r="F71" s="21">
        <v>103205</v>
      </c>
      <c r="G71" s="21">
        <v>103205</v>
      </c>
      <c r="H71" s="21">
        <v>-103205</v>
      </c>
      <c r="I71" s="21">
        <v>103205</v>
      </c>
      <c r="J71" s="21">
        <v>103205</v>
      </c>
      <c r="K71" s="21">
        <v>103205</v>
      </c>
      <c r="L71" s="21">
        <v>103205</v>
      </c>
      <c r="M71" s="21">
        <v>309615</v>
      </c>
      <c r="N71" s="21">
        <v>103157</v>
      </c>
      <c r="O71" s="21">
        <v>103205</v>
      </c>
      <c r="P71" s="21">
        <v>103205</v>
      </c>
      <c r="Q71" s="21">
        <v>309567</v>
      </c>
      <c r="R71" s="21"/>
      <c r="S71" s="21"/>
      <c r="T71" s="21"/>
      <c r="U71" s="21"/>
      <c r="V71" s="21">
        <v>722387</v>
      </c>
      <c r="W71" s="21">
        <v>928847</v>
      </c>
      <c r="X71" s="21"/>
      <c r="Y71" s="20"/>
      <c r="Z71" s="23">
        <v>1238463</v>
      </c>
    </row>
    <row r="72" spans="1:26" ht="13.5" hidden="1">
      <c r="A72" s="39" t="s">
        <v>105</v>
      </c>
      <c r="B72" s="19">
        <v>1751409</v>
      </c>
      <c r="C72" s="19"/>
      <c r="D72" s="20">
        <v>1626098</v>
      </c>
      <c r="E72" s="21">
        <v>1510500</v>
      </c>
      <c r="F72" s="21">
        <v>125648</v>
      </c>
      <c r="G72" s="21">
        <v>127151</v>
      </c>
      <c r="H72" s="21">
        <v>-125275</v>
      </c>
      <c r="I72" s="21">
        <v>127524</v>
      </c>
      <c r="J72" s="21">
        <v>125500</v>
      </c>
      <c r="K72" s="21">
        <v>126251</v>
      </c>
      <c r="L72" s="21">
        <v>125425</v>
      </c>
      <c r="M72" s="21">
        <v>377176</v>
      </c>
      <c r="N72" s="21">
        <v>126176</v>
      </c>
      <c r="O72" s="21">
        <v>125725</v>
      </c>
      <c r="P72" s="21">
        <v>127076</v>
      </c>
      <c r="Q72" s="21">
        <v>378977</v>
      </c>
      <c r="R72" s="21"/>
      <c r="S72" s="21"/>
      <c r="T72" s="21"/>
      <c r="U72" s="21"/>
      <c r="V72" s="21">
        <v>883677</v>
      </c>
      <c r="W72" s="21">
        <v>1132875</v>
      </c>
      <c r="X72" s="21"/>
      <c r="Y72" s="20"/>
      <c r="Z72" s="23">
        <v>1510500</v>
      </c>
    </row>
    <row r="73" spans="1:26" ht="13.5" hidden="1">
      <c r="A73" s="39" t="s">
        <v>106</v>
      </c>
      <c r="B73" s="19">
        <v>1418361</v>
      </c>
      <c r="C73" s="19"/>
      <c r="D73" s="20">
        <v>1292988</v>
      </c>
      <c r="E73" s="21">
        <v>1280572</v>
      </c>
      <c r="F73" s="21">
        <v>106714</v>
      </c>
      <c r="G73" s="21">
        <v>106714</v>
      </c>
      <c r="H73" s="21">
        <v>-106714</v>
      </c>
      <c r="I73" s="21">
        <v>106714</v>
      </c>
      <c r="J73" s="21">
        <v>106714</v>
      </c>
      <c r="K73" s="21">
        <v>106714</v>
      </c>
      <c r="L73" s="21">
        <v>106714</v>
      </c>
      <c r="M73" s="21">
        <v>320142</v>
      </c>
      <c r="N73" s="21">
        <v>106664</v>
      </c>
      <c r="O73" s="21">
        <v>106714</v>
      </c>
      <c r="P73" s="21">
        <v>106714</v>
      </c>
      <c r="Q73" s="21">
        <v>320092</v>
      </c>
      <c r="R73" s="21"/>
      <c r="S73" s="21"/>
      <c r="T73" s="21"/>
      <c r="U73" s="21"/>
      <c r="V73" s="21">
        <v>746948</v>
      </c>
      <c r="W73" s="21">
        <v>960429</v>
      </c>
      <c r="X73" s="21"/>
      <c r="Y73" s="20"/>
      <c r="Z73" s="23">
        <v>1280572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608881</v>
      </c>
      <c r="C75" s="28"/>
      <c r="D75" s="29">
        <v>959532</v>
      </c>
      <c r="E75" s="30">
        <v>606019</v>
      </c>
      <c r="F75" s="30"/>
      <c r="G75" s="30"/>
      <c r="H75" s="30"/>
      <c r="I75" s="30"/>
      <c r="J75" s="30">
        <v>80453</v>
      </c>
      <c r="K75" s="30">
        <v>82814</v>
      </c>
      <c r="L75" s="30">
        <v>85350</v>
      </c>
      <c r="M75" s="30">
        <v>248617</v>
      </c>
      <c r="N75" s="30">
        <v>90996</v>
      </c>
      <c r="O75" s="30">
        <v>93090</v>
      </c>
      <c r="P75" s="30"/>
      <c r="Q75" s="30">
        <v>184086</v>
      </c>
      <c r="R75" s="30"/>
      <c r="S75" s="30"/>
      <c r="T75" s="30"/>
      <c r="U75" s="30"/>
      <c r="V75" s="30">
        <v>432703</v>
      </c>
      <c r="W75" s="30">
        <v>454514</v>
      </c>
      <c r="X75" s="30"/>
      <c r="Y75" s="29"/>
      <c r="Z75" s="31">
        <v>606019</v>
      </c>
    </row>
    <row r="76" spans="1:26" ht="13.5" hidden="1">
      <c r="A76" s="42" t="s">
        <v>286</v>
      </c>
      <c r="B76" s="32">
        <v>7508556</v>
      </c>
      <c r="C76" s="32"/>
      <c r="D76" s="33">
        <v>10689588</v>
      </c>
      <c r="E76" s="34">
        <v>14835106</v>
      </c>
      <c r="F76" s="34">
        <v>225169</v>
      </c>
      <c r="G76" s="34">
        <v>354380</v>
      </c>
      <c r="H76" s="34">
        <v>2938</v>
      </c>
      <c r="I76" s="34">
        <v>582487</v>
      </c>
      <c r="J76" s="34">
        <v>23635</v>
      </c>
      <c r="K76" s="34">
        <v>280851</v>
      </c>
      <c r="L76" s="34">
        <v>59122</v>
      </c>
      <c r="M76" s="34">
        <v>363608</v>
      </c>
      <c r="N76" s="34">
        <v>260426</v>
      </c>
      <c r="O76" s="34">
        <v>175622</v>
      </c>
      <c r="P76" s="34">
        <v>278046</v>
      </c>
      <c r="Q76" s="34">
        <v>714094</v>
      </c>
      <c r="R76" s="34"/>
      <c r="S76" s="34"/>
      <c r="T76" s="34"/>
      <c r="U76" s="34"/>
      <c r="V76" s="34">
        <v>1660189</v>
      </c>
      <c r="W76" s="34">
        <v>11126325</v>
      </c>
      <c r="X76" s="34"/>
      <c r="Y76" s="33"/>
      <c r="Z76" s="35">
        <v>14835106</v>
      </c>
    </row>
    <row r="77" spans="1:26" ht="13.5" hidden="1">
      <c r="A77" s="37" t="s">
        <v>31</v>
      </c>
      <c r="B77" s="19">
        <v>1392245</v>
      </c>
      <c r="C77" s="19"/>
      <c r="D77" s="20">
        <v>1220880</v>
      </c>
      <c r="E77" s="21">
        <v>1593891</v>
      </c>
      <c r="F77" s="21">
        <v>91729</v>
      </c>
      <c r="G77" s="21">
        <v>179348</v>
      </c>
      <c r="H77" s="21">
        <v>977</v>
      </c>
      <c r="I77" s="21">
        <v>272054</v>
      </c>
      <c r="J77" s="21">
        <v>7566</v>
      </c>
      <c r="K77" s="21">
        <v>155367</v>
      </c>
      <c r="L77" s="21">
        <v>27683</v>
      </c>
      <c r="M77" s="21">
        <v>190616</v>
      </c>
      <c r="N77" s="21">
        <v>48794</v>
      </c>
      <c r="O77" s="21">
        <v>40198</v>
      </c>
      <c r="P77" s="21">
        <v>88764</v>
      </c>
      <c r="Q77" s="21">
        <v>177756</v>
      </c>
      <c r="R77" s="21"/>
      <c r="S77" s="21"/>
      <c r="T77" s="21"/>
      <c r="U77" s="21"/>
      <c r="V77" s="21">
        <v>640426</v>
      </c>
      <c r="W77" s="21">
        <v>1195417</v>
      </c>
      <c r="X77" s="21"/>
      <c r="Y77" s="20"/>
      <c r="Z77" s="23">
        <v>1593891</v>
      </c>
    </row>
    <row r="78" spans="1:26" ht="13.5" hidden="1">
      <c r="A78" s="38" t="s">
        <v>32</v>
      </c>
      <c r="B78" s="19">
        <v>5507431</v>
      </c>
      <c r="C78" s="19"/>
      <c r="D78" s="20">
        <v>9468708</v>
      </c>
      <c r="E78" s="21">
        <v>12635196</v>
      </c>
      <c r="F78" s="21">
        <v>133440</v>
      </c>
      <c r="G78" s="21">
        <v>175032</v>
      </c>
      <c r="H78" s="21">
        <v>1961</v>
      </c>
      <c r="I78" s="21">
        <v>310433</v>
      </c>
      <c r="J78" s="21">
        <v>16069</v>
      </c>
      <c r="K78" s="21">
        <v>124816</v>
      </c>
      <c r="L78" s="21">
        <v>31439</v>
      </c>
      <c r="M78" s="21">
        <v>172324</v>
      </c>
      <c r="N78" s="21">
        <v>120636</v>
      </c>
      <c r="O78" s="21">
        <v>42335</v>
      </c>
      <c r="P78" s="21">
        <v>189282</v>
      </c>
      <c r="Q78" s="21">
        <v>352253</v>
      </c>
      <c r="R78" s="21"/>
      <c r="S78" s="21"/>
      <c r="T78" s="21"/>
      <c r="U78" s="21"/>
      <c r="V78" s="21">
        <v>835010</v>
      </c>
      <c r="W78" s="21">
        <v>9476394</v>
      </c>
      <c r="X78" s="21"/>
      <c r="Y78" s="20"/>
      <c r="Z78" s="23">
        <v>12635196</v>
      </c>
    </row>
    <row r="79" spans="1:26" ht="13.5" hidden="1">
      <c r="A79" s="39" t="s">
        <v>103</v>
      </c>
      <c r="B79" s="19">
        <v>4261729</v>
      </c>
      <c r="C79" s="19"/>
      <c r="D79" s="20">
        <v>5213304</v>
      </c>
      <c r="E79" s="21">
        <v>8605661</v>
      </c>
      <c r="F79" s="21">
        <v>91729</v>
      </c>
      <c r="G79" s="21">
        <v>126994</v>
      </c>
      <c r="H79" s="21">
        <v>1325</v>
      </c>
      <c r="I79" s="21">
        <v>220048</v>
      </c>
      <c r="J79" s="21">
        <v>7216</v>
      </c>
      <c r="K79" s="21">
        <v>61364</v>
      </c>
      <c r="L79" s="21">
        <v>16346</v>
      </c>
      <c r="M79" s="21">
        <v>84926</v>
      </c>
      <c r="N79" s="21">
        <v>90174</v>
      </c>
      <c r="O79" s="21">
        <v>18290</v>
      </c>
      <c r="P79" s="21">
        <v>146548</v>
      </c>
      <c r="Q79" s="21">
        <v>255012</v>
      </c>
      <c r="R79" s="21"/>
      <c r="S79" s="21"/>
      <c r="T79" s="21"/>
      <c r="U79" s="21"/>
      <c r="V79" s="21">
        <v>559986</v>
      </c>
      <c r="W79" s="21">
        <v>6454244</v>
      </c>
      <c r="X79" s="21"/>
      <c r="Y79" s="20"/>
      <c r="Z79" s="23">
        <v>8605661</v>
      </c>
    </row>
    <row r="80" spans="1:26" ht="13.5" hidden="1">
      <c r="A80" s="39" t="s">
        <v>104</v>
      </c>
      <c r="B80" s="19">
        <v>414723</v>
      </c>
      <c r="C80" s="19"/>
      <c r="D80" s="20">
        <v>1336320</v>
      </c>
      <c r="E80" s="21">
        <v>1238463</v>
      </c>
      <c r="F80" s="21">
        <v>16739</v>
      </c>
      <c r="G80" s="21">
        <v>16775</v>
      </c>
      <c r="H80" s="21">
        <v>302</v>
      </c>
      <c r="I80" s="21">
        <v>33816</v>
      </c>
      <c r="J80" s="21">
        <v>3313</v>
      </c>
      <c r="K80" s="21">
        <v>23521</v>
      </c>
      <c r="L80" s="21">
        <v>6413</v>
      </c>
      <c r="M80" s="21">
        <v>33247</v>
      </c>
      <c r="N80" s="21">
        <v>12735</v>
      </c>
      <c r="O80" s="21">
        <v>10075</v>
      </c>
      <c r="P80" s="21">
        <v>17797</v>
      </c>
      <c r="Q80" s="21">
        <v>40607</v>
      </c>
      <c r="R80" s="21"/>
      <c r="S80" s="21"/>
      <c r="T80" s="21"/>
      <c r="U80" s="21"/>
      <c r="V80" s="21">
        <v>107670</v>
      </c>
      <c r="W80" s="21">
        <v>928846</v>
      </c>
      <c r="X80" s="21"/>
      <c r="Y80" s="20"/>
      <c r="Z80" s="23">
        <v>1238463</v>
      </c>
    </row>
    <row r="81" spans="1:26" ht="13.5" hidden="1">
      <c r="A81" s="39" t="s">
        <v>105</v>
      </c>
      <c r="B81" s="19">
        <v>440249</v>
      </c>
      <c r="C81" s="19"/>
      <c r="D81" s="20">
        <v>1626096</v>
      </c>
      <c r="E81" s="21">
        <v>1510500</v>
      </c>
      <c r="F81" s="21">
        <v>10855</v>
      </c>
      <c r="G81" s="21">
        <v>8991</v>
      </c>
      <c r="H81" s="21">
        <v>18</v>
      </c>
      <c r="I81" s="21">
        <v>19864</v>
      </c>
      <c r="J81" s="21">
        <v>2792</v>
      </c>
      <c r="K81" s="21">
        <v>11535</v>
      </c>
      <c r="L81" s="21">
        <v>2437</v>
      </c>
      <c r="M81" s="21">
        <v>16764</v>
      </c>
      <c r="N81" s="21">
        <v>7329</v>
      </c>
      <c r="O81" s="21">
        <v>4294</v>
      </c>
      <c r="P81" s="21">
        <v>10569</v>
      </c>
      <c r="Q81" s="21">
        <v>22192</v>
      </c>
      <c r="R81" s="21"/>
      <c r="S81" s="21"/>
      <c r="T81" s="21"/>
      <c r="U81" s="21"/>
      <c r="V81" s="21">
        <v>58820</v>
      </c>
      <c r="W81" s="21">
        <v>1132875</v>
      </c>
      <c r="X81" s="21"/>
      <c r="Y81" s="20"/>
      <c r="Z81" s="23">
        <v>1510500</v>
      </c>
    </row>
    <row r="82" spans="1:26" ht="13.5" hidden="1">
      <c r="A82" s="39" t="s">
        <v>106</v>
      </c>
      <c r="B82" s="19">
        <v>390730</v>
      </c>
      <c r="C82" s="19"/>
      <c r="D82" s="20">
        <v>1292988</v>
      </c>
      <c r="E82" s="21">
        <v>1280572</v>
      </c>
      <c r="F82" s="21">
        <v>14117</v>
      </c>
      <c r="G82" s="21">
        <v>22272</v>
      </c>
      <c r="H82" s="21">
        <v>316</v>
      </c>
      <c r="I82" s="21">
        <v>36705</v>
      </c>
      <c r="J82" s="21">
        <v>2748</v>
      </c>
      <c r="K82" s="21">
        <v>28396</v>
      </c>
      <c r="L82" s="21">
        <v>6243</v>
      </c>
      <c r="M82" s="21">
        <v>37387</v>
      </c>
      <c r="N82" s="21">
        <v>10398</v>
      </c>
      <c r="O82" s="21">
        <v>9676</v>
      </c>
      <c r="P82" s="21">
        <v>14368</v>
      </c>
      <c r="Q82" s="21">
        <v>34442</v>
      </c>
      <c r="R82" s="21"/>
      <c r="S82" s="21"/>
      <c r="T82" s="21"/>
      <c r="U82" s="21"/>
      <c r="V82" s="21">
        <v>108534</v>
      </c>
      <c r="W82" s="21">
        <v>960429</v>
      </c>
      <c r="X82" s="21"/>
      <c r="Y82" s="20"/>
      <c r="Z82" s="23">
        <v>1280572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608880</v>
      </c>
      <c r="C84" s="28"/>
      <c r="D84" s="29"/>
      <c r="E84" s="30">
        <v>606019</v>
      </c>
      <c r="F84" s="30"/>
      <c r="G84" s="30"/>
      <c r="H84" s="30"/>
      <c r="I84" s="30"/>
      <c r="J84" s="30"/>
      <c r="K84" s="30">
        <v>668</v>
      </c>
      <c r="L84" s="30"/>
      <c r="M84" s="30">
        <v>668</v>
      </c>
      <c r="N84" s="30">
        <v>90996</v>
      </c>
      <c r="O84" s="30">
        <v>93089</v>
      </c>
      <c r="P84" s="30"/>
      <c r="Q84" s="30">
        <v>184085</v>
      </c>
      <c r="R84" s="30"/>
      <c r="S84" s="30"/>
      <c r="T84" s="30"/>
      <c r="U84" s="30"/>
      <c r="V84" s="30">
        <v>184753</v>
      </c>
      <c r="W84" s="30">
        <v>454514</v>
      </c>
      <c r="X84" s="30"/>
      <c r="Y84" s="29"/>
      <c r="Z84" s="31">
        <v>606019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633919</v>
      </c>
      <c r="D5" s="357">
        <f t="shared" si="0"/>
        <v>0</v>
      </c>
      <c r="E5" s="356">
        <f t="shared" si="0"/>
        <v>1015611</v>
      </c>
      <c r="F5" s="358">
        <f t="shared" si="0"/>
        <v>974880</v>
      </c>
      <c r="G5" s="358">
        <f t="shared" si="0"/>
        <v>9590</v>
      </c>
      <c r="H5" s="356">
        <f t="shared" si="0"/>
        <v>0</v>
      </c>
      <c r="I5" s="356">
        <f t="shared" si="0"/>
        <v>176277</v>
      </c>
      <c r="J5" s="358">
        <f t="shared" si="0"/>
        <v>185867</v>
      </c>
      <c r="K5" s="358">
        <f t="shared" si="0"/>
        <v>138280</v>
      </c>
      <c r="L5" s="356">
        <f t="shared" si="0"/>
        <v>12240</v>
      </c>
      <c r="M5" s="356">
        <f t="shared" si="0"/>
        <v>19093</v>
      </c>
      <c r="N5" s="358">
        <f t="shared" si="0"/>
        <v>169613</v>
      </c>
      <c r="O5" s="358">
        <f t="shared" si="0"/>
        <v>65682</v>
      </c>
      <c r="P5" s="356">
        <f t="shared" si="0"/>
        <v>47799</v>
      </c>
      <c r="Q5" s="356">
        <f t="shared" si="0"/>
        <v>33960</v>
      </c>
      <c r="R5" s="358">
        <f t="shared" si="0"/>
        <v>147441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502921</v>
      </c>
      <c r="X5" s="356">
        <f t="shared" si="0"/>
        <v>731160</v>
      </c>
      <c r="Y5" s="358">
        <f t="shared" si="0"/>
        <v>-228239</v>
      </c>
      <c r="Z5" s="359">
        <f>+IF(X5&lt;&gt;0,+(Y5/X5)*100,0)</f>
        <v>-31.216012910990752</v>
      </c>
      <c r="AA5" s="360">
        <f>+AA6+AA8+AA11+AA13+AA15</f>
        <v>974880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40000</v>
      </c>
      <c r="F6" s="59">
        <f t="shared" si="1"/>
        <v>95085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7877</v>
      </c>
      <c r="L6" s="60">
        <f t="shared" si="1"/>
        <v>0</v>
      </c>
      <c r="M6" s="60">
        <f t="shared" si="1"/>
        <v>0</v>
      </c>
      <c r="N6" s="59">
        <f t="shared" si="1"/>
        <v>7877</v>
      </c>
      <c r="O6" s="59">
        <f t="shared" si="1"/>
        <v>0</v>
      </c>
      <c r="P6" s="60">
        <f t="shared" si="1"/>
        <v>3795</v>
      </c>
      <c r="Q6" s="60">
        <f t="shared" si="1"/>
        <v>0</v>
      </c>
      <c r="R6" s="59">
        <f t="shared" si="1"/>
        <v>3795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11672</v>
      </c>
      <c r="X6" s="60">
        <f t="shared" si="1"/>
        <v>71314</v>
      </c>
      <c r="Y6" s="59">
        <f t="shared" si="1"/>
        <v>-59642</v>
      </c>
      <c r="Z6" s="61">
        <f>+IF(X6&lt;&gt;0,+(Y6/X6)*100,0)</f>
        <v>-83.6329472473848</v>
      </c>
      <c r="AA6" s="62">
        <f t="shared" si="1"/>
        <v>95085</v>
      </c>
    </row>
    <row r="7" spans="1:27" ht="13.5">
      <c r="A7" s="291" t="s">
        <v>228</v>
      </c>
      <c r="B7" s="142"/>
      <c r="C7" s="60"/>
      <c r="D7" s="340"/>
      <c r="E7" s="60">
        <v>40000</v>
      </c>
      <c r="F7" s="59">
        <v>95085</v>
      </c>
      <c r="G7" s="59"/>
      <c r="H7" s="60"/>
      <c r="I7" s="60"/>
      <c r="J7" s="59"/>
      <c r="K7" s="59">
        <v>7877</v>
      </c>
      <c r="L7" s="60"/>
      <c r="M7" s="60"/>
      <c r="N7" s="59">
        <v>7877</v>
      </c>
      <c r="O7" s="59"/>
      <c r="P7" s="60">
        <v>3795</v>
      </c>
      <c r="Q7" s="60"/>
      <c r="R7" s="59">
        <v>3795</v>
      </c>
      <c r="S7" s="59"/>
      <c r="T7" s="60"/>
      <c r="U7" s="60"/>
      <c r="V7" s="59"/>
      <c r="W7" s="59">
        <v>11672</v>
      </c>
      <c r="X7" s="60">
        <v>71314</v>
      </c>
      <c r="Y7" s="59">
        <v>-59642</v>
      </c>
      <c r="Z7" s="61">
        <v>-83.63</v>
      </c>
      <c r="AA7" s="62">
        <v>95085</v>
      </c>
    </row>
    <row r="8" spans="1:27" ht="13.5">
      <c r="A8" s="361" t="s">
        <v>205</v>
      </c>
      <c r="B8" s="142"/>
      <c r="C8" s="60">
        <f aca="true" t="shared" si="2" ref="C8:Y8">SUM(C9:C10)</f>
        <v>270855</v>
      </c>
      <c r="D8" s="340">
        <f t="shared" si="2"/>
        <v>0</v>
      </c>
      <c r="E8" s="60">
        <f t="shared" si="2"/>
        <v>0</v>
      </c>
      <c r="F8" s="59">
        <f t="shared" si="2"/>
        <v>280999</v>
      </c>
      <c r="G8" s="59">
        <f t="shared" si="2"/>
        <v>1455</v>
      </c>
      <c r="H8" s="60">
        <f t="shared" si="2"/>
        <v>0</v>
      </c>
      <c r="I8" s="60">
        <f t="shared" si="2"/>
        <v>95190</v>
      </c>
      <c r="J8" s="59">
        <f t="shared" si="2"/>
        <v>96645</v>
      </c>
      <c r="K8" s="59">
        <f t="shared" si="2"/>
        <v>46940</v>
      </c>
      <c r="L8" s="60">
        <f t="shared" si="2"/>
        <v>11429</v>
      </c>
      <c r="M8" s="60">
        <f t="shared" si="2"/>
        <v>0</v>
      </c>
      <c r="N8" s="59">
        <f t="shared" si="2"/>
        <v>58369</v>
      </c>
      <c r="O8" s="59">
        <f t="shared" si="2"/>
        <v>3289</v>
      </c>
      <c r="P8" s="60">
        <f t="shared" si="2"/>
        <v>23204</v>
      </c>
      <c r="Q8" s="60">
        <f t="shared" si="2"/>
        <v>32620</v>
      </c>
      <c r="R8" s="59">
        <f t="shared" si="2"/>
        <v>59113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214127</v>
      </c>
      <c r="X8" s="60">
        <f t="shared" si="2"/>
        <v>210749</v>
      </c>
      <c r="Y8" s="59">
        <f t="shared" si="2"/>
        <v>3378</v>
      </c>
      <c r="Z8" s="61">
        <f>+IF(X8&lt;&gt;0,+(Y8/X8)*100,0)</f>
        <v>1.602854580567405</v>
      </c>
      <c r="AA8" s="62">
        <f>SUM(AA9:AA10)</f>
        <v>280999</v>
      </c>
    </row>
    <row r="9" spans="1:27" ht="13.5">
      <c r="A9" s="291" t="s">
        <v>229</v>
      </c>
      <c r="B9" s="142"/>
      <c r="C9" s="60">
        <v>270855</v>
      </c>
      <c r="D9" s="340"/>
      <c r="E9" s="60"/>
      <c r="F9" s="59">
        <v>280999</v>
      </c>
      <c r="G9" s="59">
        <v>869</v>
      </c>
      <c r="H9" s="60"/>
      <c r="I9" s="60">
        <v>81155</v>
      </c>
      <c r="J9" s="59">
        <v>82024</v>
      </c>
      <c r="K9" s="59">
        <v>46940</v>
      </c>
      <c r="L9" s="60">
        <v>3868</v>
      </c>
      <c r="M9" s="60"/>
      <c r="N9" s="59">
        <v>50808</v>
      </c>
      <c r="O9" s="59"/>
      <c r="P9" s="60">
        <v>23204</v>
      </c>
      <c r="Q9" s="60">
        <v>32620</v>
      </c>
      <c r="R9" s="59">
        <v>55824</v>
      </c>
      <c r="S9" s="59"/>
      <c r="T9" s="60"/>
      <c r="U9" s="60"/>
      <c r="V9" s="59"/>
      <c r="W9" s="59">
        <v>188656</v>
      </c>
      <c r="X9" s="60">
        <v>210749</v>
      </c>
      <c r="Y9" s="59">
        <v>-22093</v>
      </c>
      <c r="Z9" s="61">
        <v>-10.48</v>
      </c>
      <c r="AA9" s="62">
        <v>280999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>
        <v>586</v>
      </c>
      <c r="H10" s="60"/>
      <c r="I10" s="60">
        <v>14035</v>
      </c>
      <c r="J10" s="59">
        <v>14621</v>
      </c>
      <c r="K10" s="59"/>
      <c r="L10" s="60">
        <v>7561</v>
      </c>
      <c r="M10" s="60"/>
      <c r="N10" s="59">
        <v>7561</v>
      </c>
      <c r="O10" s="59">
        <v>3289</v>
      </c>
      <c r="P10" s="60"/>
      <c r="Q10" s="60"/>
      <c r="R10" s="59">
        <v>3289</v>
      </c>
      <c r="S10" s="59"/>
      <c r="T10" s="60"/>
      <c r="U10" s="60"/>
      <c r="V10" s="59"/>
      <c r="W10" s="59">
        <v>25471</v>
      </c>
      <c r="X10" s="60"/>
      <c r="Y10" s="59">
        <v>25471</v>
      </c>
      <c r="Z10" s="61"/>
      <c r="AA10" s="62"/>
    </row>
    <row r="11" spans="1:27" ht="13.5">
      <c r="A11" s="361" t="s">
        <v>206</v>
      </c>
      <c r="B11" s="142"/>
      <c r="C11" s="362">
        <f>+C12</f>
        <v>363064</v>
      </c>
      <c r="D11" s="363">
        <f aca="true" t="shared" si="3" ref="D11:AA11">+D12</f>
        <v>0</v>
      </c>
      <c r="E11" s="362">
        <f t="shared" si="3"/>
        <v>975611</v>
      </c>
      <c r="F11" s="364">
        <f t="shared" si="3"/>
        <v>140500</v>
      </c>
      <c r="G11" s="364">
        <f t="shared" si="3"/>
        <v>811</v>
      </c>
      <c r="H11" s="362">
        <f t="shared" si="3"/>
        <v>0</v>
      </c>
      <c r="I11" s="362">
        <f t="shared" si="3"/>
        <v>0</v>
      </c>
      <c r="J11" s="364">
        <f t="shared" si="3"/>
        <v>811</v>
      </c>
      <c r="K11" s="364">
        <f t="shared" si="3"/>
        <v>5000</v>
      </c>
      <c r="L11" s="362">
        <f t="shared" si="3"/>
        <v>811</v>
      </c>
      <c r="M11" s="362">
        <f t="shared" si="3"/>
        <v>0</v>
      </c>
      <c r="N11" s="364">
        <f t="shared" si="3"/>
        <v>5811</v>
      </c>
      <c r="O11" s="364">
        <f t="shared" si="3"/>
        <v>3940</v>
      </c>
      <c r="P11" s="362">
        <f t="shared" si="3"/>
        <v>10541</v>
      </c>
      <c r="Q11" s="362">
        <f t="shared" si="3"/>
        <v>1340</v>
      </c>
      <c r="R11" s="364">
        <f t="shared" si="3"/>
        <v>15821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22443</v>
      </c>
      <c r="X11" s="362">
        <f t="shared" si="3"/>
        <v>105375</v>
      </c>
      <c r="Y11" s="364">
        <f t="shared" si="3"/>
        <v>-82932</v>
      </c>
      <c r="Z11" s="365">
        <f>+IF(X11&lt;&gt;0,+(Y11/X11)*100,0)</f>
        <v>-78.7017793594306</v>
      </c>
      <c r="AA11" s="366">
        <f t="shared" si="3"/>
        <v>140500</v>
      </c>
    </row>
    <row r="12" spans="1:27" ht="13.5">
      <c r="A12" s="291" t="s">
        <v>231</v>
      </c>
      <c r="B12" s="136"/>
      <c r="C12" s="60">
        <v>363064</v>
      </c>
      <c r="D12" s="340"/>
      <c r="E12" s="60">
        <v>975611</v>
      </c>
      <c r="F12" s="59">
        <v>140500</v>
      </c>
      <c r="G12" s="59">
        <v>811</v>
      </c>
      <c r="H12" s="60"/>
      <c r="I12" s="60"/>
      <c r="J12" s="59">
        <v>811</v>
      </c>
      <c r="K12" s="59">
        <v>5000</v>
      </c>
      <c r="L12" s="60">
        <v>811</v>
      </c>
      <c r="M12" s="60"/>
      <c r="N12" s="59">
        <v>5811</v>
      </c>
      <c r="O12" s="59">
        <v>3940</v>
      </c>
      <c r="P12" s="60">
        <v>10541</v>
      </c>
      <c r="Q12" s="60">
        <v>1340</v>
      </c>
      <c r="R12" s="59">
        <v>15821</v>
      </c>
      <c r="S12" s="59"/>
      <c r="T12" s="60"/>
      <c r="U12" s="60"/>
      <c r="V12" s="59"/>
      <c r="W12" s="59">
        <v>22443</v>
      </c>
      <c r="X12" s="60">
        <v>105375</v>
      </c>
      <c r="Y12" s="59">
        <v>-82932</v>
      </c>
      <c r="Z12" s="61">
        <v>-78.7</v>
      </c>
      <c r="AA12" s="62">
        <v>140500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378216</v>
      </c>
      <c r="G13" s="342">
        <f t="shared" si="4"/>
        <v>7324</v>
      </c>
      <c r="H13" s="275">
        <f t="shared" si="4"/>
        <v>0</v>
      </c>
      <c r="I13" s="275">
        <f t="shared" si="4"/>
        <v>81087</v>
      </c>
      <c r="J13" s="342">
        <f t="shared" si="4"/>
        <v>88411</v>
      </c>
      <c r="K13" s="342">
        <f t="shared" si="4"/>
        <v>78463</v>
      </c>
      <c r="L13" s="275">
        <f t="shared" si="4"/>
        <v>0</v>
      </c>
      <c r="M13" s="275">
        <f t="shared" si="4"/>
        <v>19093</v>
      </c>
      <c r="N13" s="342">
        <f t="shared" si="4"/>
        <v>97556</v>
      </c>
      <c r="O13" s="342">
        <f t="shared" si="4"/>
        <v>58453</v>
      </c>
      <c r="P13" s="275">
        <f t="shared" si="4"/>
        <v>10259</v>
      </c>
      <c r="Q13" s="275">
        <f t="shared" si="4"/>
        <v>0</v>
      </c>
      <c r="R13" s="342">
        <f t="shared" si="4"/>
        <v>68712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254679</v>
      </c>
      <c r="X13" s="275">
        <f t="shared" si="4"/>
        <v>283662</v>
      </c>
      <c r="Y13" s="342">
        <f t="shared" si="4"/>
        <v>-28983</v>
      </c>
      <c r="Z13" s="335">
        <f>+IF(X13&lt;&gt;0,+(Y13/X13)*100,0)</f>
        <v>-10.217441885060389</v>
      </c>
      <c r="AA13" s="273">
        <f t="shared" si="4"/>
        <v>378216</v>
      </c>
    </row>
    <row r="14" spans="1:27" ht="13.5">
      <c r="A14" s="291" t="s">
        <v>232</v>
      </c>
      <c r="B14" s="136"/>
      <c r="C14" s="60"/>
      <c r="D14" s="340"/>
      <c r="E14" s="60"/>
      <c r="F14" s="59">
        <v>378216</v>
      </c>
      <c r="G14" s="59">
        <v>7324</v>
      </c>
      <c r="H14" s="60"/>
      <c r="I14" s="60">
        <v>81087</v>
      </c>
      <c r="J14" s="59">
        <v>88411</v>
      </c>
      <c r="K14" s="59">
        <v>78463</v>
      </c>
      <c r="L14" s="60"/>
      <c r="M14" s="60">
        <v>19093</v>
      </c>
      <c r="N14" s="59">
        <v>97556</v>
      </c>
      <c r="O14" s="59">
        <v>58453</v>
      </c>
      <c r="P14" s="60">
        <v>10259</v>
      </c>
      <c r="Q14" s="60"/>
      <c r="R14" s="59">
        <v>68712</v>
      </c>
      <c r="S14" s="59"/>
      <c r="T14" s="60"/>
      <c r="U14" s="60"/>
      <c r="V14" s="59"/>
      <c r="W14" s="59">
        <v>254679</v>
      </c>
      <c r="X14" s="60">
        <v>283662</v>
      </c>
      <c r="Y14" s="59">
        <v>-28983</v>
      </c>
      <c r="Z14" s="61">
        <v>-10.22</v>
      </c>
      <c r="AA14" s="62">
        <v>378216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80080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60060</v>
      </c>
      <c r="Y15" s="59">
        <f t="shared" si="5"/>
        <v>-60060</v>
      </c>
      <c r="Z15" s="61">
        <f>+IF(X15&lt;&gt;0,+(Y15/X15)*100,0)</f>
        <v>-100</v>
      </c>
      <c r="AA15" s="62">
        <f>SUM(AA16:AA20)</f>
        <v>80080</v>
      </c>
    </row>
    <row r="16" spans="1:27" ht="13.5">
      <c r="A16" s="291" t="s">
        <v>233</v>
      </c>
      <c r="B16" s="300"/>
      <c r="C16" s="60"/>
      <c r="D16" s="340"/>
      <c r="E16" s="60"/>
      <c r="F16" s="59">
        <v>80080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60060</v>
      </c>
      <c r="Y16" s="59">
        <v>-60060</v>
      </c>
      <c r="Z16" s="61">
        <v>-100</v>
      </c>
      <c r="AA16" s="62">
        <v>80080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547083</v>
      </c>
      <c r="D40" s="344">
        <f t="shared" si="9"/>
        <v>0</v>
      </c>
      <c r="E40" s="343">
        <f t="shared" si="9"/>
        <v>464793</v>
      </c>
      <c r="F40" s="345">
        <f t="shared" si="9"/>
        <v>98759</v>
      </c>
      <c r="G40" s="345">
        <f t="shared" si="9"/>
        <v>33740</v>
      </c>
      <c r="H40" s="343">
        <f t="shared" si="9"/>
        <v>0</v>
      </c>
      <c r="I40" s="343">
        <f t="shared" si="9"/>
        <v>23821</v>
      </c>
      <c r="J40" s="345">
        <f t="shared" si="9"/>
        <v>57561</v>
      </c>
      <c r="K40" s="345">
        <f t="shared" si="9"/>
        <v>63352</v>
      </c>
      <c r="L40" s="343">
        <f t="shared" si="9"/>
        <v>35734</v>
      </c>
      <c r="M40" s="343">
        <f t="shared" si="9"/>
        <v>3771</v>
      </c>
      <c r="N40" s="345">
        <f t="shared" si="9"/>
        <v>102857</v>
      </c>
      <c r="O40" s="345">
        <f t="shared" si="9"/>
        <v>2624</v>
      </c>
      <c r="P40" s="343">
        <f t="shared" si="9"/>
        <v>44574</v>
      </c>
      <c r="Q40" s="343">
        <f t="shared" si="9"/>
        <v>4793</v>
      </c>
      <c r="R40" s="345">
        <f t="shared" si="9"/>
        <v>51991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212409</v>
      </c>
      <c r="X40" s="343">
        <f t="shared" si="9"/>
        <v>74070</v>
      </c>
      <c r="Y40" s="345">
        <f t="shared" si="9"/>
        <v>138339</v>
      </c>
      <c r="Z40" s="336">
        <f>+IF(X40&lt;&gt;0,+(Y40/X40)*100,0)</f>
        <v>186.76792223572295</v>
      </c>
      <c r="AA40" s="350">
        <f>SUM(AA41:AA49)</f>
        <v>98759</v>
      </c>
    </row>
    <row r="41" spans="1:27" ht="13.5">
      <c r="A41" s="361" t="s">
        <v>247</v>
      </c>
      <c r="B41" s="142"/>
      <c r="C41" s="362">
        <v>338188</v>
      </c>
      <c r="D41" s="363"/>
      <c r="E41" s="362"/>
      <c r="F41" s="364">
        <v>9706</v>
      </c>
      <c r="G41" s="364">
        <v>3224</v>
      </c>
      <c r="H41" s="362"/>
      <c r="I41" s="362">
        <v>23502</v>
      </c>
      <c r="J41" s="364">
        <v>26726</v>
      </c>
      <c r="K41" s="364">
        <v>62137</v>
      </c>
      <c r="L41" s="362">
        <v>22970</v>
      </c>
      <c r="M41" s="362"/>
      <c r="N41" s="364">
        <v>85107</v>
      </c>
      <c r="O41" s="364">
        <v>1229</v>
      </c>
      <c r="P41" s="362">
        <v>39446</v>
      </c>
      <c r="Q41" s="362">
        <v>940</v>
      </c>
      <c r="R41" s="364">
        <v>41615</v>
      </c>
      <c r="S41" s="364"/>
      <c r="T41" s="362"/>
      <c r="U41" s="362"/>
      <c r="V41" s="364"/>
      <c r="W41" s="364">
        <v>153448</v>
      </c>
      <c r="X41" s="362">
        <v>7280</v>
      </c>
      <c r="Y41" s="364">
        <v>146168</v>
      </c>
      <c r="Z41" s="365">
        <v>2007.8</v>
      </c>
      <c r="AA41" s="366">
        <v>9706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64873</v>
      </c>
      <c r="D43" s="369"/>
      <c r="E43" s="305">
        <v>59236</v>
      </c>
      <c r="F43" s="370"/>
      <c r="G43" s="370"/>
      <c r="H43" s="305"/>
      <c r="I43" s="305"/>
      <c r="J43" s="370"/>
      <c r="K43" s="370"/>
      <c r="L43" s="305">
        <v>10530</v>
      </c>
      <c r="M43" s="305"/>
      <c r="N43" s="370">
        <v>10530</v>
      </c>
      <c r="O43" s="370"/>
      <c r="P43" s="305"/>
      <c r="Q43" s="305">
        <v>231</v>
      </c>
      <c r="R43" s="370">
        <v>231</v>
      </c>
      <c r="S43" s="370"/>
      <c r="T43" s="305"/>
      <c r="U43" s="305"/>
      <c r="V43" s="370"/>
      <c r="W43" s="370">
        <v>10761</v>
      </c>
      <c r="X43" s="305"/>
      <c r="Y43" s="370">
        <v>10761</v>
      </c>
      <c r="Z43" s="371"/>
      <c r="AA43" s="303"/>
    </row>
    <row r="44" spans="1:27" ht="13.5">
      <c r="A44" s="361" t="s">
        <v>250</v>
      </c>
      <c r="B44" s="136"/>
      <c r="C44" s="60">
        <v>26873</v>
      </c>
      <c r="D44" s="368"/>
      <c r="E44" s="54">
        <v>46406</v>
      </c>
      <c r="F44" s="53">
        <v>13672</v>
      </c>
      <c r="G44" s="53"/>
      <c r="H44" s="54"/>
      <c r="I44" s="54"/>
      <c r="J44" s="53"/>
      <c r="K44" s="53"/>
      <c r="L44" s="54"/>
      <c r="M44" s="54">
        <v>2906</v>
      </c>
      <c r="N44" s="53">
        <v>2906</v>
      </c>
      <c r="O44" s="53"/>
      <c r="P44" s="54"/>
      <c r="Q44" s="54"/>
      <c r="R44" s="53"/>
      <c r="S44" s="53"/>
      <c r="T44" s="54"/>
      <c r="U44" s="54"/>
      <c r="V44" s="53"/>
      <c r="W44" s="53">
        <v>2906</v>
      </c>
      <c r="X44" s="54">
        <v>10254</v>
      </c>
      <c r="Y44" s="53">
        <v>-7348</v>
      </c>
      <c r="Z44" s="94">
        <v>-71.66</v>
      </c>
      <c r="AA44" s="95">
        <v>13672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117149</v>
      </c>
      <c r="D48" s="368"/>
      <c r="E48" s="54">
        <v>117361</v>
      </c>
      <c r="F48" s="53">
        <v>75381</v>
      </c>
      <c r="G48" s="53">
        <v>30516</v>
      </c>
      <c r="H48" s="54"/>
      <c r="I48" s="54">
        <v>319</v>
      </c>
      <c r="J48" s="53">
        <v>30835</v>
      </c>
      <c r="K48" s="53">
        <v>1215</v>
      </c>
      <c r="L48" s="54">
        <v>2234</v>
      </c>
      <c r="M48" s="54"/>
      <c r="N48" s="53">
        <v>3449</v>
      </c>
      <c r="O48" s="53">
        <v>1395</v>
      </c>
      <c r="P48" s="54">
        <v>5128</v>
      </c>
      <c r="Q48" s="54">
        <v>3622</v>
      </c>
      <c r="R48" s="53">
        <v>10145</v>
      </c>
      <c r="S48" s="53"/>
      <c r="T48" s="54"/>
      <c r="U48" s="54"/>
      <c r="V48" s="53"/>
      <c r="W48" s="53">
        <v>44429</v>
      </c>
      <c r="X48" s="54">
        <v>56536</v>
      </c>
      <c r="Y48" s="53">
        <v>-12107</v>
      </c>
      <c r="Z48" s="94">
        <v>-21.41</v>
      </c>
      <c r="AA48" s="95">
        <v>75381</v>
      </c>
    </row>
    <row r="49" spans="1:27" ht="13.5">
      <c r="A49" s="361" t="s">
        <v>93</v>
      </c>
      <c r="B49" s="136"/>
      <c r="C49" s="54"/>
      <c r="D49" s="368"/>
      <c r="E49" s="54">
        <v>241790</v>
      </c>
      <c r="F49" s="53"/>
      <c r="G49" s="53"/>
      <c r="H49" s="54"/>
      <c r="I49" s="54"/>
      <c r="J49" s="53"/>
      <c r="K49" s="53"/>
      <c r="L49" s="54"/>
      <c r="M49" s="54">
        <v>865</v>
      </c>
      <c r="N49" s="53">
        <v>865</v>
      </c>
      <c r="O49" s="53"/>
      <c r="P49" s="54"/>
      <c r="Q49" s="54"/>
      <c r="R49" s="53"/>
      <c r="S49" s="53"/>
      <c r="T49" s="54"/>
      <c r="U49" s="54"/>
      <c r="V49" s="53"/>
      <c r="W49" s="53">
        <v>865</v>
      </c>
      <c r="X49" s="54"/>
      <c r="Y49" s="53">
        <v>865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1181002</v>
      </c>
      <c r="D60" s="346">
        <f t="shared" si="14"/>
        <v>0</v>
      </c>
      <c r="E60" s="219">
        <f t="shared" si="14"/>
        <v>1480404</v>
      </c>
      <c r="F60" s="264">
        <f t="shared" si="14"/>
        <v>1073639</v>
      </c>
      <c r="G60" s="264">
        <f t="shared" si="14"/>
        <v>43330</v>
      </c>
      <c r="H60" s="219">
        <f t="shared" si="14"/>
        <v>0</v>
      </c>
      <c r="I60" s="219">
        <f t="shared" si="14"/>
        <v>200098</v>
      </c>
      <c r="J60" s="264">
        <f t="shared" si="14"/>
        <v>243428</v>
      </c>
      <c r="K60" s="264">
        <f t="shared" si="14"/>
        <v>201632</v>
      </c>
      <c r="L60" s="219">
        <f t="shared" si="14"/>
        <v>47974</v>
      </c>
      <c r="M60" s="219">
        <f t="shared" si="14"/>
        <v>22864</v>
      </c>
      <c r="N60" s="264">
        <f t="shared" si="14"/>
        <v>272470</v>
      </c>
      <c r="O60" s="264">
        <f t="shared" si="14"/>
        <v>68306</v>
      </c>
      <c r="P60" s="219">
        <f t="shared" si="14"/>
        <v>92373</v>
      </c>
      <c r="Q60" s="219">
        <f t="shared" si="14"/>
        <v>38753</v>
      </c>
      <c r="R60" s="264">
        <f t="shared" si="14"/>
        <v>199432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715330</v>
      </c>
      <c r="X60" s="219">
        <f t="shared" si="14"/>
        <v>805230</v>
      </c>
      <c r="Y60" s="264">
        <f t="shared" si="14"/>
        <v>-89900</v>
      </c>
      <c r="Z60" s="337">
        <f>+IF(X60&lt;&gt;0,+(Y60/X60)*100,0)</f>
        <v>-11.164512002781814</v>
      </c>
      <c r="AA60" s="232">
        <f>+AA57+AA54+AA51+AA40+AA37+AA34+AA22+AA5</f>
        <v>1073639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31041170</v>
      </c>
      <c r="D5" s="153">
        <f>SUM(D6:D8)</f>
        <v>0</v>
      </c>
      <c r="E5" s="154">
        <f t="shared" si="0"/>
        <v>28217563</v>
      </c>
      <c r="F5" s="100">
        <f t="shared" si="0"/>
        <v>34111030</v>
      </c>
      <c r="G5" s="100">
        <f t="shared" si="0"/>
        <v>10779475</v>
      </c>
      <c r="H5" s="100">
        <f t="shared" si="0"/>
        <v>37093</v>
      </c>
      <c r="I5" s="100">
        <f t="shared" si="0"/>
        <v>1431298</v>
      </c>
      <c r="J5" s="100">
        <f t="shared" si="0"/>
        <v>12247866</v>
      </c>
      <c r="K5" s="100">
        <f t="shared" si="0"/>
        <v>451122</v>
      </c>
      <c r="L5" s="100">
        <f t="shared" si="0"/>
        <v>4691</v>
      </c>
      <c r="M5" s="100">
        <f t="shared" si="0"/>
        <v>3407110</v>
      </c>
      <c r="N5" s="100">
        <f t="shared" si="0"/>
        <v>3862923</v>
      </c>
      <c r="O5" s="100">
        <f t="shared" si="0"/>
        <v>-95165</v>
      </c>
      <c r="P5" s="100">
        <f t="shared" si="0"/>
        <v>5621519</v>
      </c>
      <c r="Q5" s="100">
        <f t="shared" si="0"/>
        <v>331503</v>
      </c>
      <c r="R5" s="100">
        <f t="shared" si="0"/>
        <v>5857857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21968646</v>
      </c>
      <c r="X5" s="100">
        <f t="shared" si="0"/>
        <v>25583273</v>
      </c>
      <c r="Y5" s="100">
        <f t="shared" si="0"/>
        <v>-3614627</v>
      </c>
      <c r="Z5" s="137">
        <f>+IF(X5&lt;&gt;0,+(Y5/X5)*100,0)</f>
        <v>-14.12886849935112</v>
      </c>
      <c r="AA5" s="153">
        <f>SUM(AA6:AA8)</f>
        <v>34111030</v>
      </c>
    </row>
    <row r="6" spans="1:27" ht="13.5">
      <c r="A6" s="138" t="s">
        <v>75</v>
      </c>
      <c r="B6" s="136"/>
      <c r="C6" s="155">
        <v>29459487</v>
      </c>
      <c r="D6" s="155"/>
      <c r="E6" s="156">
        <v>25346689</v>
      </c>
      <c r="F6" s="60">
        <v>32495852</v>
      </c>
      <c r="G6" s="60">
        <v>7496043</v>
      </c>
      <c r="H6" s="60">
        <v>30820</v>
      </c>
      <c r="I6" s="60">
        <v>-824</v>
      </c>
      <c r="J6" s="60">
        <v>7526039</v>
      </c>
      <c r="K6" s="60">
        <v>486817</v>
      </c>
      <c r="L6" s="60">
        <v>3590</v>
      </c>
      <c r="M6" s="60">
        <v>3398556</v>
      </c>
      <c r="N6" s="60">
        <v>3888963</v>
      </c>
      <c r="O6" s="60">
        <v>11980</v>
      </c>
      <c r="P6" s="60">
        <v>5623136</v>
      </c>
      <c r="Q6" s="60">
        <v>342104</v>
      </c>
      <c r="R6" s="60">
        <v>5977220</v>
      </c>
      <c r="S6" s="60"/>
      <c r="T6" s="60"/>
      <c r="U6" s="60"/>
      <c r="V6" s="60"/>
      <c r="W6" s="60">
        <v>17392222</v>
      </c>
      <c r="X6" s="60">
        <v>24371889</v>
      </c>
      <c r="Y6" s="60">
        <v>-6979667</v>
      </c>
      <c r="Z6" s="140">
        <v>-28.64</v>
      </c>
      <c r="AA6" s="155">
        <v>32495852</v>
      </c>
    </row>
    <row r="7" spans="1:27" ht="13.5">
      <c r="A7" s="138" t="s">
        <v>76</v>
      </c>
      <c r="B7" s="136"/>
      <c r="C7" s="157">
        <v>1581683</v>
      </c>
      <c r="D7" s="157"/>
      <c r="E7" s="158">
        <v>2870874</v>
      </c>
      <c r="F7" s="159">
        <v>1615178</v>
      </c>
      <c r="G7" s="159">
        <v>3283432</v>
      </c>
      <c r="H7" s="159">
        <v>6273</v>
      </c>
      <c r="I7" s="159">
        <v>1432122</v>
      </c>
      <c r="J7" s="159">
        <v>4721827</v>
      </c>
      <c r="K7" s="159">
        <v>-35695</v>
      </c>
      <c r="L7" s="159">
        <v>1101</v>
      </c>
      <c r="M7" s="159">
        <v>8554</v>
      </c>
      <c r="N7" s="159">
        <v>-26040</v>
      </c>
      <c r="O7" s="159">
        <v>-107145</v>
      </c>
      <c r="P7" s="159">
        <v>-1617</v>
      </c>
      <c r="Q7" s="159">
        <v>-10601</v>
      </c>
      <c r="R7" s="159">
        <v>-119363</v>
      </c>
      <c r="S7" s="159"/>
      <c r="T7" s="159"/>
      <c r="U7" s="159"/>
      <c r="V7" s="159"/>
      <c r="W7" s="159">
        <v>4576424</v>
      </c>
      <c r="X7" s="159">
        <v>1211384</v>
      </c>
      <c r="Y7" s="159">
        <v>3365040</v>
      </c>
      <c r="Z7" s="141">
        <v>277.78</v>
      </c>
      <c r="AA7" s="157">
        <v>1615178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476</v>
      </c>
      <c r="D9" s="153">
        <f>SUM(D10:D14)</f>
        <v>0</v>
      </c>
      <c r="E9" s="154">
        <f t="shared" si="1"/>
        <v>1216000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>
        <v>476</v>
      </c>
      <c r="D10" s="155"/>
      <c r="E10" s="156">
        <v>1216000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16884</v>
      </c>
      <c r="D15" s="153">
        <f>SUM(D16:D18)</f>
        <v>0</v>
      </c>
      <c r="E15" s="154">
        <f t="shared" si="2"/>
        <v>1669325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>
        <v>1440499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16884</v>
      </c>
      <c r="D17" s="155"/>
      <c r="E17" s="156">
        <v>228826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11632468</v>
      </c>
      <c r="D19" s="153">
        <f>SUM(D20:D23)</f>
        <v>0</v>
      </c>
      <c r="E19" s="154">
        <f t="shared" si="3"/>
        <v>18832210</v>
      </c>
      <c r="F19" s="100">
        <f t="shared" si="3"/>
        <v>19043881</v>
      </c>
      <c r="G19" s="100">
        <f t="shared" si="3"/>
        <v>880563</v>
      </c>
      <c r="H19" s="100">
        <f t="shared" si="3"/>
        <v>1093194</v>
      </c>
      <c r="I19" s="100">
        <f t="shared" si="3"/>
        <v>-672586</v>
      </c>
      <c r="J19" s="100">
        <f t="shared" si="3"/>
        <v>1301171</v>
      </c>
      <c r="K19" s="100">
        <f t="shared" si="3"/>
        <v>852054</v>
      </c>
      <c r="L19" s="100">
        <f t="shared" si="3"/>
        <v>983429</v>
      </c>
      <c r="M19" s="100">
        <f t="shared" si="3"/>
        <v>813845</v>
      </c>
      <c r="N19" s="100">
        <f t="shared" si="3"/>
        <v>2649328</v>
      </c>
      <c r="O19" s="100">
        <f t="shared" si="3"/>
        <v>1139281</v>
      </c>
      <c r="P19" s="100">
        <f t="shared" si="3"/>
        <v>962501</v>
      </c>
      <c r="Q19" s="100">
        <f t="shared" si="3"/>
        <v>834042</v>
      </c>
      <c r="R19" s="100">
        <f t="shared" si="3"/>
        <v>2935824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6886323</v>
      </c>
      <c r="X19" s="100">
        <f t="shared" si="3"/>
        <v>14282911</v>
      </c>
      <c r="Y19" s="100">
        <f t="shared" si="3"/>
        <v>-7396588</v>
      </c>
      <c r="Z19" s="137">
        <f>+IF(X19&lt;&gt;0,+(Y19/X19)*100,0)</f>
        <v>-51.78627802133613</v>
      </c>
      <c r="AA19" s="153">
        <f>SUM(AA20:AA23)</f>
        <v>19043881</v>
      </c>
    </row>
    <row r="20" spans="1:27" ht="13.5">
      <c r="A20" s="138" t="s">
        <v>89</v>
      </c>
      <c r="B20" s="136"/>
      <c r="C20" s="155">
        <v>6411934</v>
      </c>
      <c r="D20" s="155"/>
      <c r="E20" s="156">
        <v>5774301</v>
      </c>
      <c r="F20" s="60">
        <v>10580784</v>
      </c>
      <c r="G20" s="60">
        <v>544996</v>
      </c>
      <c r="H20" s="60">
        <v>756124</v>
      </c>
      <c r="I20" s="60">
        <v>-337392</v>
      </c>
      <c r="J20" s="60">
        <v>963728</v>
      </c>
      <c r="K20" s="60">
        <v>439883</v>
      </c>
      <c r="L20" s="60">
        <v>569164</v>
      </c>
      <c r="M20" s="60">
        <v>398750</v>
      </c>
      <c r="N20" s="60">
        <v>1407797</v>
      </c>
      <c r="O20" s="60">
        <v>717770</v>
      </c>
      <c r="P20" s="60">
        <v>539655</v>
      </c>
      <c r="Q20" s="60">
        <v>496924</v>
      </c>
      <c r="R20" s="60">
        <v>1754349</v>
      </c>
      <c r="S20" s="60"/>
      <c r="T20" s="60"/>
      <c r="U20" s="60"/>
      <c r="V20" s="60"/>
      <c r="W20" s="60">
        <v>4125874</v>
      </c>
      <c r="X20" s="60">
        <v>7935588</v>
      </c>
      <c r="Y20" s="60">
        <v>-3809714</v>
      </c>
      <c r="Z20" s="140">
        <v>-48.01</v>
      </c>
      <c r="AA20" s="155">
        <v>10580784</v>
      </c>
    </row>
    <row r="21" spans="1:27" ht="13.5">
      <c r="A21" s="138" t="s">
        <v>90</v>
      </c>
      <c r="B21" s="136"/>
      <c r="C21" s="155">
        <v>1669592</v>
      </c>
      <c r="D21" s="155"/>
      <c r="E21" s="156">
        <v>1336323</v>
      </c>
      <c r="F21" s="60">
        <v>3360965</v>
      </c>
      <c r="G21" s="60">
        <v>103205</v>
      </c>
      <c r="H21" s="60">
        <v>103205</v>
      </c>
      <c r="I21" s="60">
        <v>-103205</v>
      </c>
      <c r="J21" s="60">
        <v>103205</v>
      </c>
      <c r="K21" s="60">
        <v>128466</v>
      </c>
      <c r="L21" s="60">
        <v>128869</v>
      </c>
      <c r="M21" s="60">
        <v>129380</v>
      </c>
      <c r="N21" s="60">
        <v>386715</v>
      </c>
      <c r="O21" s="60">
        <v>131042</v>
      </c>
      <c r="P21" s="60">
        <v>131610</v>
      </c>
      <c r="Q21" s="60">
        <v>103205</v>
      </c>
      <c r="R21" s="60">
        <v>365857</v>
      </c>
      <c r="S21" s="60"/>
      <c r="T21" s="60"/>
      <c r="U21" s="60"/>
      <c r="V21" s="60"/>
      <c r="W21" s="60">
        <v>855777</v>
      </c>
      <c r="X21" s="60">
        <v>2520724</v>
      </c>
      <c r="Y21" s="60">
        <v>-1664947</v>
      </c>
      <c r="Z21" s="140">
        <v>-66.05</v>
      </c>
      <c r="AA21" s="155">
        <v>3360965</v>
      </c>
    </row>
    <row r="22" spans="1:27" ht="13.5">
      <c r="A22" s="138" t="s">
        <v>91</v>
      </c>
      <c r="B22" s="136"/>
      <c r="C22" s="157">
        <v>1947436</v>
      </c>
      <c r="D22" s="157"/>
      <c r="E22" s="158">
        <v>8626098</v>
      </c>
      <c r="F22" s="159">
        <v>2671471</v>
      </c>
      <c r="G22" s="159">
        <v>125648</v>
      </c>
      <c r="H22" s="159">
        <v>127151</v>
      </c>
      <c r="I22" s="159">
        <v>-125275</v>
      </c>
      <c r="J22" s="159">
        <v>127524</v>
      </c>
      <c r="K22" s="159">
        <v>152609</v>
      </c>
      <c r="L22" s="159">
        <v>153919</v>
      </c>
      <c r="M22" s="159">
        <v>153707</v>
      </c>
      <c r="N22" s="159">
        <v>460235</v>
      </c>
      <c r="O22" s="159">
        <v>156628</v>
      </c>
      <c r="P22" s="159">
        <v>156800</v>
      </c>
      <c r="Q22" s="159">
        <v>127076</v>
      </c>
      <c r="R22" s="159">
        <v>440504</v>
      </c>
      <c r="S22" s="159"/>
      <c r="T22" s="159"/>
      <c r="U22" s="159"/>
      <c r="V22" s="159"/>
      <c r="W22" s="159">
        <v>1028263</v>
      </c>
      <c r="X22" s="159">
        <v>2003603</v>
      </c>
      <c r="Y22" s="159">
        <v>-975340</v>
      </c>
      <c r="Z22" s="141">
        <v>-48.68</v>
      </c>
      <c r="AA22" s="157">
        <v>2671471</v>
      </c>
    </row>
    <row r="23" spans="1:27" ht="13.5">
      <c r="A23" s="138" t="s">
        <v>92</v>
      </c>
      <c r="B23" s="136"/>
      <c r="C23" s="155">
        <v>1603506</v>
      </c>
      <c r="D23" s="155"/>
      <c r="E23" s="156">
        <v>3095488</v>
      </c>
      <c r="F23" s="60">
        <v>2430661</v>
      </c>
      <c r="G23" s="60">
        <v>106714</v>
      </c>
      <c r="H23" s="60">
        <v>106714</v>
      </c>
      <c r="I23" s="60">
        <v>-106714</v>
      </c>
      <c r="J23" s="60">
        <v>106714</v>
      </c>
      <c r="K23" s="60">
        <v>131096</v>
      </c>
      <c r="L23" s="60">
        <v>131477</v>
      </c>
      <c r="M23" s="60">
        <v>132008</v>
      </c>
      <c r="N23" s="60">
        <v>394581</v>
      </c>
      <c r="O23" s="60">
        <v>133841</v>
      </c>
      <c r="P23" s="60">
        <v>134436</v>
      </c>
      <c r="Q23" s="60">
        <v>106837</v>
      </c>
      <c r="R23" s="60">
        <v>375114</v>
      </c>
      <c r="S23" s="60"/>
      <c r="T23" s="60"/>
      <c r="U23" s="60"/>
      <c r="V23" s="60"/>
      <c r="W23" s="60">
        <v>876409</v>
      </c>
      <c r="X23" s="60">
        <v>1822996</v>
      </c>
      <c r="Y23" s="60">
        <v>-946587</v>
      </c>
      <c r="Z23" s="140">
        <v>-51.92</v>
      </c>
      <c r="AA23" s="155">
        <v>2430661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42690998</v>
      </c>
      <c r="D25" s="168">
        <f>+D5+D9+D15+D19+D24</f>
        <v>0</v>
      </c>
      <c r="E25" s="169">
        <f t="shared" si="4"/>
        <v>49935098</v>
      </c>
      <c r="F25" s="73">
        <f t="shared" si="4"/>
        <v>53154911</v>
      </c>
      <c r="G25" s="73">
        <f t="shared" si="4"/>
        <v>11660038</v>
      </c>
      <c r="H25" s="73">
        <f t="shared" si="4"/>
        <v>1130287</v>
      </c>
      <c r="I25" s="73">
        <f t="shared" si="4"/>
        <v>758712</v>
      </c>
      <c r="J25" s="73">
        <f t="shared" si="4"/>
        <v>13549037</v>
      </c>
      <c r="K25" s="73">
        <f t="shared" si="4"/>
        <v>1303176</v>
      </c>
      <c r="L25" s="73">
        <f t="shared" si="4"/>
        <v>988120</v>
      </c>
      <c r="M25" s="73">
        <f t="shared" si="4"/>
        <v>4220955</v>
      </c>
      <c r="N25" s="73">
        <f t="shared" si="4"/>
        <v>6512251</v>
      </c>
      <c r="O25" s="73">
        <f t="shared" si="4"/>
        <v>1044116</v>
      </c>
      <c r="P25" s="73">
        <f t="shared" si="4"/>
        <v>6584020</v>
      </c>
      <c r="Q25" s="73">
        <f t="shared" si="4"/>
        <v>1165545</v>
      </c>
      <c r="R25" s="73">
        <f t="shared" si="4"/>
        <v>8793681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28854969</v>
      </c>
      <c r="X25" s="73">
        <f t="shared" si="4"/>
        <v>39866184</v>
      </c>
      <c r="Y25" s="73">
        <f t="shared" si="4"/>
        <v>-11011215</v>
      </c>
      <c r="Z25" s="170">
        <f>+IF(X25&lt;&gt;0,+(Y25/X25)*100,0)</f>
        <v>-27.62043891635076</v>
      </c>
      <c r="AA25" s="168">
        <f>+AA5+AA9+AA15+AA19+AA24</f>
        <v>53154911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18014147</v>
      </c>
      <c r="D28" s="153">
        <f>SUM(D29:D31)</f>
        <v>0</v>
      </c>
      <c r="E28" s="154">
        <f t="shared" si="5"/>
        <v>18338577</v>
      </c>
      <c r="F28" s="100">
        <f t="shared" si="5"/>
        <v>20310694</v>
      </c>
      <c r="G28" s="100">
        <f t="shared" si="5"/>
        <v>1606155</v>
      </c>
      <c r="H28" s="100">
        <f t="shared" si="5"/>
        <v>302912</v>
      </c>
      <c r="I28" s="100">
        <f t="shared" si="5"/>
        <v>211651</v>
      </c>
      <c r="J28" s="100">
        <f t="shared" si="5"/>
        <v>2120718</v>
      </c>
      <c r="K28" s="100">
        <f t="shared" si="5"/>
        <v>984232</v>
      </c>
      <c r="L28" s="100">
        <f t="shared" si="5"/>
        <v>3311280</v>
      </c>
      <c r="M28" s="100">
        <f t="shared" si="5"/>
        <v>984122</v>
      </c>
      <c r="N28" s="100">
        <f t="shared" si="5"/>
        <v>5279634</v>
      </c>
      <c r="O28" s="100">
        <f t="shared" si="5"/>
        <v>874414</v>
      </c>
      <c r="P28" s="100">
        <f t="shared" si="5"/>
        <v>1117657</v>
      </c>
      <c r="Q28" s="100">
        <f t="shared" si="5"/>
        <v>1132619</v>
      </c>
      <c r="R28" s="100">
        <f t="shared" si="5"/>
        <v>3124690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10525042</v>
      </c>
      <c r="X28" s="100">
        <f t="shared" si="5"/>
        <v>15233021</v>
      </c>
      <c r="Y28" s="100">
        <f t="shared" si="5"/>
        <v>-4707979</v>
      </c>
      <c r="Z28" s="137">
        <f>+IF(X28&lt;&gt;0,+(Y28/X28)*100,0)</f>
        <v>-30.906403923423987</v>
      </c>
      <c r="AA28" s="153">
        <f>SUM(AA29:AA31)</f>
        <v>20310694</v>
      </c>
    </row>
    <row r="29" spans="1:27" ht="13.5">
      <c r="A29" s="138" t="s">
        <v>75</v>
      </c>
      <c r="B29" s="136"/>
      <c r="C29" s="155">
        <v>5966716</v>
      </c>
      <c r="D29" s="155"/>
      <c r="E29" s="156">
        <v>7190599</v>
      </c>
      <c r="F29" s="60">
        <v>8653174</v>
      </c>
      <c r="G29" s="60">
        <v>950661</v>
      </c>
      <c r="H29" s="60">
        <v>138577</v>
      </c>
      <c r="I29" s="60">
        <v>32345</v>
      </c>
      <c r="J29" s="60">
        <v>1121583</v>
      </c>
      <c r="K29" s="60">
        <v>464792</v>
      </c>
      <c r="L29" s="60">
        <v>1331127</v>
      </c>
      <c r="M29" s="60">
        <v>469838</v>
      </c>
      <c r="N29" s="60">
        <v>2265757</v>
      </c>
      <c r="O29" s="60">
        <v>328920</v>
      </c>
      <c r="P29" s="60">
        <v>497495</v>
      </c>
      <c r="Q29" s="60">
        <v>415862</v>
      </c>
      <c r="R29" s="60">
        <v>1242277</v>
      </c>
      <c r="S29" s="60"/>
      <c r="T29" s="60"/>
      <c r="U29" s="60"/>
      <c r="V29" s="60"/>
      <c r="W29" s="60">
        <v>4629617</v>
      </c>
      <c r="X29" s="60">
        <v>6489881</v>
      </c>
      <c r="Y29" s="60">
        <v>-1860264</v>
      </c>
      <c r="Z29" s="140">
        <v>-28.66</v>
      </c>
      <c r="AA29" s="155">
        <v>8653174</v>
      </c>
    </row>
    <row r="30" spans="1:27" ht="13.5">
      <c r="A30" s="138" t="s">
        <v>76</v>
      </c>
      <c r="B30" s="136"/>
      <c r="C30" s="157">
        <v>6640864</v>
      </c>
      <c r="D30" s="157"/>
      <c r="E30" s="158">
        <v>7497353</v>
      </c>
      <c r="F30" s="159">
        <v>7994203</v>
      </c>
      <c r="G30" s="159">
        <v>407047</v>
      </c>
      <c r="H30" s="159">
        <v>67692</v>
      </c>
      <c r="I30" s="159">
        <v>76641</v>
      </c>
      <c r="J30" s="159">
        <v>551380</v>
      </c>
      <c r="K30" s="159">
        <v>273276</v>
      </c>
      <c r="L30" s="159">
        <v>980262</v>
      </c>
      <c r="M30" s="159">
        <v>330774</v>
      </c>
      <c r="N30" s="159">
        <v>1584312</v>
      </c>
      <c r="O30" s="159">
        <v>244837</v>
      </c>
      <c r="P30" s="159">
        <v>321049</v>
      </c>
      <c r="Q30" s="159">
        <v>383937</v>
      </c>
      <c r="R30" s="159">
        <v>949823</v>
      </c>
      <c r="S30" s="159"/>
      <c r="T30" s="159"/>
      <c r="U30" s="159"/>
      <c r="V30" s="159"/>
      <c r="W30" s="159">
        <v>3085515</v>
      </c>
      <c r="X30" s="159">
        <v>5995652</v>
      </c>
      <c r="Y30" s="159">
        <v>-2910137</v>
      </c>
      <c r="Z30" s="141">
        <v>-48.54</v>
      </c>
      <c r="AA30" s="157">
        <v>7994203</v>
      </c>
    </row>
    <row r="31" spans="1:27" ht="13.5">
      <c r="A31" s="138" t="s">
        <v>77</v>
      </c>
      <c r="B31" s="136"/>
      <c r="C31" s="155">
        <v>5406567</v>
      </c>
      <c r="D31" s="155"/>
      <c r="E31" s="156">
        <v>3650625</v>
      </c>
      <c r="F31" s="60">
        <v>3663317</v>
      </c>
      <c r="G31" s="60">
        <v>248447</v>
      </c>
      <c r="H31" s="60">
        <v>96643</v>
      </c>
      <c r="I31" s="60">
        <v>102665</v>
      </c>
      <c r="J31" s="60">
        <v>447755</v>
      </c>
      <c r="K31" s="60">
        <v>246164</v>
      </c>
      <c r="L31" s="60">
        <v>999891</v>
      </c>
      <c r="M31" s="60">
        <v>183510</v>
      </c>
      <c r="N31" s="60">
        <v>1429565</v>
      </c>
      <c r="O31" s="60">
        <v>300657</v>
      </c>
      <c r="P31" s="60">
        <v>299113</v>
      </c>
      <c r="Q31" s="60">
        <v>332820</v>
      </c>
      <c r="R31" s="60">
        <v>932590</v>
      </c>
      <c r="S31" s="60"/>
      <c r="T31" s="60"/>
      <c r="U31" s="60"/>
      <c r="V31" s="60"/>
      <c r="W31" s="60">
        <v>2809910</v>
      </c>
      <c r="X31" s="60">
        <v>2747488</v>
      </c>
      <c r="Y31" s="60">
        <v>62422</v>
      </c>
      <c r="Z31" s="140">
        <v>2.27</v>
      </c>
      <c r="AA31" s="155">
        <v>3663317</v>
      </c>
    </row>
    <row r="32" spans="1:27" ht="13.5">
      <c r="A32" s="135" t="s">
        <v>78</v>
      </c>
      <c r="B32" s="136"/>
      <c r="C32" s="153">
        <f aca="true" t="shared" si="6" ref="C32:Y32">SUM(C33:C37)</f>
        <v>1529329</v>
      </c>
      <c r="D32" s="153">
        <f>SUM(D33:D37)</f>
        <v>0</v>
      </c>
      <c r="E32" s="154">
        <f t="shared" si="6"/>
        <v>1950782</v>
      </c>
      <c r="F32" s="100">
        <f t="shared" si="6"/>
        <v>1659031</v>
      </c>
      <c r="G32" s="100">
        <f t="shared" si="6"/>
        <v>119933</v>
      </c>
      <c r="H32" s="100">
        <f t="shared" si="6"/>
        <v>1073</v>
      </c>
      <c r="I32" s="100">
        <f t="shared" si="6"/>
        <v>100</v>
      </c>
      <c r="J32" s="100">
        <f t="shared" si="6"/>
        <v>121106</v>
      </c>
      <c r="K32" s="100">
        <f t="shared" si="6"/>
        <v>99345</v>
      </c>
      <c r="L32" s="100">
        <f t="shared" si="6"/>
        <v>377609</v>
      </c>
      <c r="M32" s="100">
        <f t="shared" si="6"/>
        <v>97652</v>
      </c>
      <c r="N32" s="100">
        <f t="shared" si="6"/>
        <v>574606</v>
      </c>
      <c r="O32" s="100">
        <f t="shared" si="6"/>
        <v>161406</v>
      </c>
      <c r="P32" s="100">
        <f t="shared" si="6"/>
        <v>116136</v>
      </c>
      <c r="Q32" s="100">
        <f t="shared" si="6"/>
        <v>106175</v>
      </c>
      <c r="R32" s="100">
        <f t="shared" si="6"/>
        <v>383717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1079429</v>
      </c>
      <c r="X32" s="100">
        <f t="shared" si="6"/>
        <v>1244273</v>
      </c>
      <c r="Y32" s="100">
        <f t="shared" si="6"/>
        <v>-164844</v>
      </c>
      <c r="Z32" s="137">
        <f>+IF(X32&lt;&gt;0,+(Y32/X32)*100,0)</f>
        <v>-13.248218035752604</v>
      </c>
      <c r="AA32" s="153">
        <f>SUM(AA33:AA37)</f>
        <v>1659031</v>
      </c>
    </row>
    <row r="33" spans="1:27" ht="13.5">
      <c r="A33" s="138" t="s">
        <v>79</v>
      </c>
      <c r="B33" s="136"/>
      <c r="C33" s="155">
        <v>863546</v>
      </c>
      <c r="D33" s="155"/>
      <c r="E33" s="156">
        <v>1199827</v>
      </c>
      <c r="F33" s="60">
        <v>916991</v>
      </c>
      <c r="G33" s="60">
        <v>68161</v>
      </c>
      <c r="H33" s="60">
        <v>73</v>
      </c>
      <c r="I33" s="60">
        <v>100</v>
      </c>
      <c r="J33" s="60">
        <v>68334</v>
      </c>
      <c r="K33" s="60">
        <v>46411</v>
      </c>
      <c r="L33" s="60">
        <v>192119</v>
      </c>
      <c r="M33" s="60">
        <v>47091</v>
      </c>
      <c r="N33" s="60">
        <v>285621</v>
      </c>
      <c r="O33" s="60">
        <v>112728</v>
      </c>
      <c r="P33" s="60">
        <v>60868</v>
      </c>
      <c r="Q33" s="60">
        <v>56480</v>
      </c>
      <c r="R33" s="60">
        <v>230076</v>
      </c>
      <c r="S33" s="60"/>
      <c r="T33" s="60"/>
      <c r="U33" s="60"/>
      <c r="V33" s="60"/>
      <c r="W33" s="60">
        <v>584031</v>
      </c>
      <c r="X33" s="60">
        <v>687743</v>
      </c>
      <c r="Y33" s="60">
        <v>-103712</v>
      </c>
      <c r="Z33" s="140">
        <v>-15.08</v>
      </c>
      <c r="AA33" s="155">
        <v>916991</v>
      </c>
    </row>
    <row r="34" spans="1:27" ht="13.5">
      <c r="A34" s="138" t="s">
        <v>80</v>
      </c>
      <c r="B34" s="136"/>
      <c r="C34" s="155"/>
      <c r="D34" s="155"/>
      <c r="E34" s="156">
        <v>4467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665783</v>
      </c>
      <c r="D35" s="155"/>
      <c r="E35" s="156">
        <v>746488</v>
      </c>
      <c r="F35" s="60">
        <v>742040</v>
      </c>
      <c r="G35" s="60">
        <v>51772</v>
      </c>
      <c r="H35" s="60">
        <v>1000</v>
      </c>
      <c r="I35" s="60"/>
      <c r="J35" s="60">
        <v>52772</v>
      </c>
      <c r="K35" s="60">
        <v>52934</v>
      </c>
      <c r="L35" s="60">
        <v>185490</v>
      </c>
      <c r="M35" s="60">
        <v>50561</v>
      </c>
      <c r="N35" s="60">
        <v>288985</v>
      </c>
      <c r="O35" s="60">
        <v>48678</v>
      </c>
      <c r="P35" s="60">
        <v>55268</v>
      </c>
      <c r="Q35" s="60">
        <v>49695</v>
      </c>
      <c r="R35" s="60">
        <v>153641</v>
      </c>
      <c r="S35" s="60"/>
      <c r="T35" s="60"/>
      <c r="U35" s="60"/>
      <c r="V35" s="60"/>
      <c r="W35" s="60">
        <v>495398</v>
      </c>
      <c r="X35" s="60">
        <v>556530</v>
      </c>
      <c r="Y35" s="60">
        <v>-61132</v>
      </c>
      <c r="Z35" s="140">
        <v>-10.98</v>
      </c>
      <c r="AA35" s="155">
        <v>742040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4129388</v>
      </c>
      <c r="D38" s="153">
        <f>SUM(D39:D41)</f>
        <v>0</v>
      </c>
      <c r="E38" s="154">
        <f t="shared" si="7"/>
        <v>4287153</v>
      </c>
      <c r="F38" s="100">
        <f t="shared" si="7"/>
        <v>3800000</v>
      </c>
      <c r="G38" s="100">
        <f t="shared" si="7"/>
        <v>198308</v>
      </c>
      <c r="H38" s="100">
        <f t="shared" si="7"/>
        <v>370563</v>
      </c>
      <c r="I38" s="100">
        <f t="shared" si="7"/>
        <v>29752</v>
      </c>
      <c r="J38" s="100">
        <f t="shared" si="7"/>
        <v>598623</v>
      </c>
      <c r="K38" s="100">
        <f t="shared" si="7"/>
        <v>245372</v>
      </c>
      <c r="L38" s="100">
        <f t="shared" si="7"/>
        <v>782120</v>
      </c>
      <c r="M38" s="100">
        <f t="shared" si="7"/>
        <v>197433</v>
      </c>
      <c r="N38" s="100">
        <f t="shared" si="7"/>
        <v>1224925</v>
      </c>
      <c r="O38" s="100">
        <f t="shared" si="7"/>
        <v>258967</v>
      </c>
      <c r="P38" s="100">
        <f t="shared" si="7"/>
        <v>253755</v>
      </c>
      <c r="Q38" s="100">
        <f t="shared" si="7"/>
        <v>239838</v>
      </c>
      <c r="R38" s="100">
        <f t="shared" si="7"/>
        <v>752560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2576108</v>
      </c>
      <c r="X38" s="100">
        <f t="shared" si="7"/>
        <v>2850000</v>
      </c>
      <c r="Y38" s="100">
        <f t="shared" si="7"/>
        <v>-273892</v>
      </c>
      <c r="Z38" s="137">
        <f>+IF(X38&lt;&gt;0,+(Y38/X38)*100,0)</f>
        <v>-9.610245614035087</v>
      </c>
      <c r="AA38" s="153">
        <f>SUM(AA39:AA41)</f>
        <v>3800000</v>
      </c>
    </row>
    <row r="39" spans="1:27" ht="13.5">
      <c r="A39" s="138" t="s">
        <v>85</v>
      </c>
      <c r="B39" s="136"/>
      <c r="C39" s="155">
        <v>2954767</v>
      </c>
      <c r="D39" s="155"/>
      <c r="E39" s="156">
        <v>2980625</v>
      </c>
      <c r="F39" s="60">
        <v>3073888</v>
      </c>
      <c r="G39" s="60">
        <v>174203</v>
      </c>
      <c r="H39" s="60">
        <v>356328</v>
      </c>
      <c r="I39" s="60">
        <v>6260</v>
      </c>
      <c r="J39" s="60">
        <v>536791</v>
      </c>
      <c r="K39" s="60">
        <v>193575</v>
      </c>
      <c r="L39" s="60">
        <v>693702</v>
      </c>
      <c r="M39" s="60">
        <v>162067</v>
      </c>
      <c r="N39" s="60">
        <v>1049344</v>
      </c>
      <c r="O39" s="60">
        <v>217843</v>
      </c>
      <c r="P39" s="60">
        <v>198737</v>
      </c>
      <c r="Q39" s="60">
        <v>217097</v>
      </c>
      <c r="R39" s="60">
        <v>633677</v>
      </c>
      <c r="S39" s="60"/>
      <c r="T39" s="60"/>
      <c r="U39" s="60"/>
      <c r="V39" s="60"/>
      <c r="W39" s="60">
        <v>2219812</v>
      </c>
      <c r="X39" s="60">
        <v>2305416</v>
      </c>
      <c r="Y39" s="60">
        <v>-85604</v>
      </c>
      <c r="Z39" s="140">
        <v>-3.71</v>
      </c>
      <c r="AA39" s="155">
        <v>3073888</v>
      </c>
    </row>
    <row r="40" spans="1:27" ht="13.5">
      <c r="A40" s="138" t="s">
        <v>86</v>
      </c>
      <c r="B40" s="136"/>
      <c r="C40" s="155">
        <v>1174621</v>
      </c>
      <c r="D40" s="155"/>
      <c r="E40" s="156">
        <v>1306528</v>
      </c>
      <c r="F40" s="60">
        <v>726112</v>
      </c>
      <c r="G40" s="60">
        <v>24105</v>
      </c>
      <c r="H40" s="60">
        <v>14235</v>
      </c>
      <c r="I40" s="60">
        <v>23492</v>
      </c>
      <c r="J40" s="60">
        <v>61832</v>
      </c>
      <c r="K40" s="60">
        <v>51797</v>
      </c>
      <c r="L40" s="60">
        <v>88418</v>
      </c>
      <c r="M40" s="60">
        <v>35366</v>
      </c>
      <c r="N40" s="60">
        <v>175581</v>
      </c>
      <c r="O40" s="60">
        <v>41124</v>
      </c>
      <c r="P40" s="60">
        <v>55018</v>
      </c>
      <c r="Q40" s="60">
        <v>22741</v>
      </c>
      <c r="R40" s="60">
        <v>118883</v>
      </c>
      <c r="S40" s="60"/>
      <c r="T40" s="60"/>
      <c r="U40" s="60"/>
      <c r="V40" s="60"/>
      <c r="W40" s="60">
        <v>356296</v>
      </c>
      <c r="X40" s="60">
        <v>544584</v>
      </c>
      <c r="Y40" s="60">
        <v>-188288</v>
      </c>
      <c r="Z40" s="140">
        <v>-34.57</v>
      </c>
      <c r="AA40" s="155">
        <v>726112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17602333</v>
      </c>
      <c r="D42" s="153">
        <f>SUM(D43:D46)</f>
        <v>0</v>
      </c>
      <c r="E42" s="154">
        <f t="shared" si="8"/>
        <v>16169991</v>
      </c>
      <c r="F42" s="100">
        <f t="shared" si="8"/>
        <v>14676208</v>
      </c>
      <c r="G42" s="100">
        <f t="shared" si="8"/>
        <v>565131</v>
      </c>
      <c r="H42" s="100">
        <f t="shared" si="8"/>
        <v>461635</v>
      </c>
      <c r="I42" s="100">
        <f t="shared" si="8"/>
        <v>857925</v>
      </c>
      <c r="J42" s="100">
        <f t="shared" si="8"/>
        <v>1884691</v>
      </c>
      <c r="K42" s="100">
        <f t="shared" si="8"/>
        <v>822210</v>
      </c>
      <c r="L42" s="100">
        <f t="shared" si="8"/>
        <v>2304031</v>
      </c>
      <c r="M42" s="100">
        <f t="shared" si="8"/>
        <v>1189207</v>
      </c>
      <c r="N42" s="100">
        <f t="shared" si="8"/>
        <v>4315448</v>
      </c>
      <c r="O42" s="100">
        <f t="shared" si="8"/>
        <v>1179732</v>
      </c>
      <c r="P42" s="100">
        <f t="shared" si="8"/>
        <v>1247961</v>
      </c>
      <c r="Q42" s="100">
        <f t="shared" si="8"/>
        <v>1170975</v>
      </c>
      <c r="R42" s="100">
        <f t="shared" si="8"/>
        <v>3598668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9798807</v>
      </c>
      <c r="X42" s="100">
        <f t="shared" si="8"/>
        <v>11007157</v>
      </c>
      <c r="Y42" s="100">
        <f t="shared" si="8"/>
        <v>-1208350</v>
      </c>
      <c r="Z42" s="137">
        <f>+IF(X42&lt;&gt;0,+(Y42/X42)*100,0)</f>
        <v>-10.977857406776337</v>
      </c>
      <c r="AA42" s="153">
        <f>SUM(AA43:AA46)</f>
        <v>14676208</v>
      </c>
    </row>
    <row r="43" spans="1:27" ht="13.5">
      <c r="A43" s="138" t="s">
        <v>89</v>
      </c>
      <c r="B43" s="136"/>
      <c r="C43" s="155">
        <v>9079921</v>
      </c>
      <c r="D43" s="155"/>
      <c r="E43" s="156">
        <v>8131694</v>
      </c>
      <c r="F43" s="60">
        <v>7389033</v>
      </c>
      <c r="G43" s="60">
        <v>92277</v>
      </c>
      <c r="H43" s="60">
        <v>168496</v>
      </c>
      <c r="I43" s="60">
        <v>654491</v>
      </c>
      <c r="J43" s="60">
        <v>915264</v>
      </c>
      <c r="K43" s="60">
        <v>214820</v>
      </c>
      <c r="L43" s="60">
        <v>795340</v>
      </c>
      <c r="M43" s="60">
        <v>573739</v>
      </c>
      <c r="N43" s="60">
        <v>1583899</v>
      </c>
      <c r="O43" s="60">
        <v>569562</v>
      </c>
      <c r="P43" s="60">
        <v>622971</v>
      </c>
      <c r="Q43" s="60">
        <v>639648</v>
      </c>
      <c r="R43" s="60">
        <v>1832181</v>
      </c>
      <c r="S43" s="60"/>
      <c r="T43" s="60"/>
      <c r="U43" s="60"/>
      <c r="V43" s="60"/>
      <c r="W43" s="60">
        <v>4331344</v>
      </c>
      <c r="X43" s="60">
        <v>5541775</v>
      </c>
      <c r="Y43" s="60">
        <v>-1210431</v>
      </c>
      <c r="Z43" s="140">
        <v>-21.84</v>
      </c>
      <c r="AA43" s="155">
        <v>7389033</v>
      </c>
    </row>
    <row r="44" spans="1:27" ht="13.5">
      <c r="A44" s="138" t="s">
        <v>90</v>
      </c>
      <c r="B44" s="136"/>
      <c r="C44" s="155">
        <v>3317519</v>
      </c>
      <c r="D44" s="155"/>
      <c r="E44" s="156">
        <v>2626494</v>
      </c>
      <c r="F44" s="60">
        <v>2372810</v>
      </c>
      <c r="G44" s="60">
        <v>160911</v>
      </c>
      <c r="H44" s="60">
        <v>80159</v>
      </c>
      <c r="I44" s="60">
        <v>44511</v>
      </c>
      <c r="J44" s="60">
        <v>285581</v>
      </c>
      <c r="K44" s="60">
        <v>176555</v>
      </c>
      <c r="L44" s="60">
        <v>535734</v>
      </c>
      <c r="M44" s="60">
        <v>209324</v>
      </c>
      <c r="N44" s="60">
        <v>921613</v>
      </c>
      <c r="O44" s="60">
        <v>221681</v>
      </c>
      <c r="P44" s="60">
        <v>229730</v>
      </c>
      <c r="Q44" s="60">
        <v>164353</v>
      </c>
      <c r="R44" s="60">
        <v>615764</v>
      </c>
      <c r="S44" s="60"/>
      <c r="T44" s="60"/>
      <c r="U44" s="60"/>
      <c r="V44" s="60"/>
      <c r="W44" s="60">
        <v>1822958</v>
      </c>
      <c r="X44" s="60">
        <v>1779608</v>
      </c>
      <c r="Y44" s="60">
        <v>43350</v>
      </c>
      <c r="Z44" s="140">
        <v>2.44</v>
      </c>
      <c r="AA44" s="155">
        <v>2372810</v>
      </c>
    </row>
    <row r="45" spans="1:27" ht="13.5">
      <c r="A45" s="138" t="s">
        <v>91</v>
      </c>
      <c r="B45" s="136"/>
      <c r="C45" s="157">
        <v>3491891</v>
      </c>
      <c r="D45" s="157"/>
      <c r="E45" s="158">
        <v>2953909</v>
      </c>
      <c r="F45" s="159">
        <v>3214081</v>
      </c>
      <c r="G45" s="159">
        <v>198725</v>
      </c>
      <c r="H45" s="159">
        <v>156423</v>
      </c>
      <c r="I45" s="159">
        <v>59088</v>
      </c>
      <c r="J45" s="159">
        <v>414236</v>
      </c>
      <c r="K45" s="159">
        <v>276260</v>
      </c>
      <c r="L45" s="159">
        <v>639031</v>
      </c>
      <c r="M45" s="159">
        <v>272548</v>
      </c>
      <c r="N45" s="159">
        <v>1187839</v>
      </c>
      <c r="O45" s="159">
        <v>242073</v>
      </c>
      <c r="P45" s="159">
        <v>221146</v>
      </c>
      <c r="Q45" s="159">
        <v>234247</v>
      </c>
      <c r="R45" s="159">
        <v>697466</v>
      </c>
      <c r="S45" s="159"/>
      <c r="T45" s="159"/>
      <c r="U45" s="159"/>
      <c r="V45" s="159"/>
      <c r="W45" s="159">
        <v>2299541</v>
      </c>
      <c r="X45" s="159">
        <v>2410561</v>
      </c>
      <c r="Y45" s="159">
        <v>-111020</v>
      </c>
      <c r="Z45" s="141">
        <v>-4.61</v>
      </c>
      <c r="AA45" s="157">
        <v>3214081</v>
      </c>
    </row>
    <row r="46" spans="1:27" ht="13.5">
      <c r="A46" s="138" t="s">
        <v>92</v>
      </c>
      <c r="B46" s="136"/>
      <c r="C46" s="155">
        <v>1713002</v>
      </c>
      <c r="D46" s="155"/>
      <c r="E46" s="156">
        <v>2457894</v>
      </c>
      <c r="F46" s="60">
        <v>1700284</v>
      </c>
      <c r="G46" s="60">
        <v>113218</v>
      </c>
      <c r="H46" s="60">
        <v>56557</v>
      </c>
      <c r="I46" s="60">
        <v>99835</v>
      </c>
      <c r="J46" s="60">
        <v>269610</v>
      </c>
      <c r="K46" s="60">
        <v>154575</v>
      </c>
      <c r="L46" s="60">
        <v>333926</v>
      </c>
      <c r="M46" s="60">
        <v>133596</v>
      </c>
      <c r="N46" s="60">
        <v>622097</v>
      </c>
      <c r="O46" s="60">
        <v>146416</v>
      </c>
      <c r="P46" s="60">
        <v>174114</v>
      </c>
      <c r="Q46" s="60">
        <v>132727</v>
      </c>
      <c r="R46" s="60">
        <v>453257</v>
      </c>
      <c r="S46" s="60"/>
      <c r="T46" s="60"/>
      <c r="U46" s="60"/>
      <c r="V46" s="60"/>
      <c r="W46" s="60">
        <v>1344964</v>
      </c>
      <c r="X46" s="60">
        <v>1275213</v>
      </c>
      <c r="Y46" s="60">
        <v>69751</v>
      </c>
      <c r="Z46" s="140">
        <v>5.47</v>
      </c>
      <c r="AA46" s="155">
        <v>1700284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41275197</v>
      </c>
      <c r="D48" s="168">
        <f>+D28+D32+D38+D42+D47</f>
        <v>0</v>
      </c>
      <c r="E48" s="169">
        <f t="shared" si="9"/>
        <v>40746503</v>
      </c>
      <c r="F48" s="73">
        <f t="shared" si="9"/>
        <v>40445933</v>
      </c>
      <c r="G48" s="73">
        <f t="shared" si="9"/>
        <v>2489527</v>
      </c>
      <c r="H48" s="73">
        <f t="shared" si="9"/>
        <v>1136183</v>
      </c>
      <c r="I48" s="73">
        <f t="shared" si="9"/>
        <v>1099428</v>
      </c>
      <c r="J48" s="73">
        <f t="shared" si="9"/>
        <v>4725138</v>
      </c>
      <c r="K48" s="73">
        <f t="shared" si="9"/>
        <v>2151159</v>
      </c>
      <c r="L48" s="73">
        <f t="shared" si="9"/>
        <v>6775040</v>
      </c>
      <c r="M48" s="73">
        <f t="shared" si="9"/>
        <v>2468414</v>
      </c>
      <c r="N48" s="73">
        <f t="shared" si="9"/>
        <v>11394613</v>
      </c>
      <c r="O48" s="73">
        <f t="shared" si="9"/>
        <v>2474519</v>
      </c>
      <c r="P48" s="73">
        <f t="shared" si="9"/>
        <v>2735509</v>
      </c>
      <c r="Q48" s="73">
        <f t="shared" si="9"/>
        <v>2649607</v>
      </c>
      <c r="R48" s="73">
        <f t="shared" si="9"/>
        <v>7859635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23979386</v>
      </c>
      <c r="X48" s="73">
        <f t="shared" si="9"/>
        <v>30334451</v>
      </c>
      <c r="Y48" s="73">
        <f t="shared" si="9"/>
        <v>-6355065</v>
      </c>
      <c r="Z48" s="170">
        <f>+IF(X48&lt;&gt;0,+(Y48/X48)*100,0)</f>
        <v>-20.949991809642444</v>
      </c>
      <c r="AA48" s="168">
        <f>+AA28+AA32+AA38+AA42+AA47</f>
        <v>40445933</v>
      </c>
    </row>
    <row r="49" spans="1:27" ht="13.5">
      <c r="A49" s="148" t="s">
        <v>49</v>
      </c>
      <c r="B49" s="149"/>
      <c r="C49" s="171">
        <f aca="true" t="shared" si="10" ref="C49:Y49">+C25-C48</f>
        <v>1415801</v>
      </c>
      <c r="D49" s="171">
        <f>+D25-D48</f>
        <v>0</v>
      </c>
      <c r="E49" s="172">
        <f t="shared" si="10"/>
        <v>9188595</v>
      </c>
      <c r="F49" s="173">
        <f t="shared" si="10"/>
        <v>12708978</v>
      </c>
      <c r="G49" s="173">
        <f t="shared" si="10"/>
        <v>9170511</v>
      </c>
      <c r="H49" s="173">
        <f t="shared" si="10"/>
        <v>-5896</v>
      </c>
      <c r="I49" s="173">
        <f t="shared" si="10"/>
        <v>-340716</v>
      </c>
      <c r="J49" s="173">
        <f t="shared" si="10"/>
        <v>8823899</v>
      </c>
      <c r="K49" s="173">
        <f t="shared" si="10"/>
        <v>-847983</v>
      </c>
      <c r="L49" s="173">
        <f t="shared" si="10"/>
        <v>-5786920</v>
      </c>
      <c r="M49" s="173">
        <f t="shared" si="10"/>
        <v>1752541</v>
      </c>
      <c r="N49" s="173">
        <f t="shared" si="10"/>
        <v>-4882362</v>
      </c>
      <c r="O49" s="173">
        <f t="shared" si="10"/>
        <v>-1430403</v>
      </c>
      <c r="P49" s="173">
        <f t="shared" si="10"/>
        <v>3848511</v>
      </c>
      <c r="Q49" s="173">
        <f t="shared" si="10"/>
        <v>-1484062</v>
      </c>
      <c r="R49" s="173">
        <f t="shared" si="10"/>
        <v>934046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4875583</v>
      </c>
      <c r="X49" s="173">
        <f>IF(F25=F48,0,X25-X48)</f>
        <v>9531733</v>
      </c>
      <c r="Y49" s="173">
        <f t="shared" si="10"/>
        <v>-4656150</v>
      </c>
      <c r="Z49" s="174">
        <f>+IF(X49&lt;&gt;0,+(Y49/X49)*100,0)</f>
        <v>-48.848934396294986</v>
      </c>
      <c r="AA49" s="171">
        <f>+AA25-AA48</f>
        <v>12708978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1392245</v>
      </c>
      <c r="D5" s="155">
        <v>0</v>
      </c>
      <c r="E5" s="156">
        <v>2091091</v>
      </c>
      <c r="F5" s="60">
        <v>2068584</v>
      </c>
      <c r="G5" s="60">
        <v>3457206</v>
      </c>
      <c r="H5" s="60">
        <v>0</v>
      </c>
      <c r="I5" s="60">
        <v>1388622</v>
      </c>
      <c r="J5" s="60">
        <v>4845828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4845828</v>
      </c>
      <c r="X5" s="60">
        <v>1551438</v>
      </c>
      <c r="Y5" s="60">
        <v>3294390</v>
      </c>
      <c r="Z5" s="140">
        <v>212.34</v>
      </c>
      <c r="AA5" s="155">
        <v>2068584</v>
      </c>
    </row>
    <row r="6" spans="1:27" ht="13.5">
      <c r="A6" s="181" t="s">
        <v>102</v>
      </c>
      <c r="B6" s="182"/>
      <c r="C6" s="155">
        <v>189438</v>
      </c>
      <c r="D6" s="155">
        <v>0</v>
      </c>
      <c r="E6" s="156">
        <v>-870217</v>
      </c>
      <c r="F6" s="60">
        <v>186594</v>
      </c>
      <c r="G6" s="60">
        <v>15877</v>
      </c>
      <c r="H6" s="60">
        <v>7918</v>
      </c>
      <c r="I6" s="60">
        <v>0</v>
      </c>
      <c r="J6" s="60">
        <v>23795</v>
      </c>
      <c r="K6" s="60">
        <v>21805</v>
      </c>
      <c r="L6" s="60">
        <v>21582</v>
      </c>
      <c r="M6" s="60">
        <v>26115</v>
      </c>
      <c r="N6" s="60">
        <v>69502</v>
      </c>
      <c r="O6" s="60">
        <v>26955</v>
      </c>
      <c r="P6" s="60">
        <v>26931</v>
      </c>
      <c r="Q6" s="60">
        <v>12299</v>
      </c>
      <c r="R6" s="60">
        <v>66185</v>
      </c>
      <c r="S6" s="60">
        <v>0</v>
      </c>
      <c r="T6" s="60">
        <v>0</v>
      </c>
      <c r="U6" s="60">
        <v>0</v>
      </c>
      <c r="V6" s="60">
        <v>0</v>
      </c>
      <c r="W6" s="60">
        <v>159482</v>
      </c>
      <c r="X6" s="60">
        <v>139946</v>
      </c>
      <c r="Y6" s="60">
        <v>19536</v>
      </c>
      <c r="Z6" s="140">
        <v>13.96</v>
      </c>
      <c r="AA6" s="155">
        <v>186594</v>
      </c>
    </row>
    <row r="7" spans="1:27" ht="13.5">
      <c r="A7" s="183" t="s">
        <v>103</v>
      </c>
      <c r="B7" s="182"/>
      <c r="C7" s="155">
        <v>6377804</v>
      </c>
      <c r="D7" s="155">
        <v>0</v>
      </c>
      <c r="E7" s="156">
        <v>5213301</v>
      </c>
      <c r="F7" s="60">
        <v>8605661</v>
      </c>
      <c r="G7" s="60">
        <v>543280</v>
      </c>
      <c r="H7" s="60">
        <v>753424</v>
      </c>
      <c r="I7" s="60">
        <v>-337392</v>
      </c>
      <c r="J7" s="60">
        <v>959312</v>
      </c>
      <c r="K7" s="60">
        <v>436853</v>
      </c>
      <c r="L7" s="60">
        <v>562308</v>
      </c>
      <c r="M7" s="60">
        <v>393819</v>
      </c>
      <c r="N7" s="60">
        <v>1392980</v>
      </c>
      <c r="O7" s="60">
        <v>712990</v>
      </c>
      <c r="P7" s="60">
        <v>533767</v>
      </c>
      <c r="Q7" s="60">
        <v>496000</v>
      </c>
      <c r="R7" s="60">
        <v>1742757</v>
      </c>
      <c r="S7" s="60">
        <v>0</v>
      </c>
      <c r="T7" s="60">
        <v>0</v>
      </c>
      <c r="U7" s="60">
        <v>0</v>
      </c>
      <c r="V7" s="60">
        <v>0</v>
      </c>
      <c r="W7" s="60">
        <v>4095049</v>
      </c>
      <c r="X7" s="60">
        <v>6454246</v>
      </c>
      <c r="Y7" s="60">
        <v>-2359197</v>
      </c>
      <c r="Z7" s="140">
        <v>-36.55</v>
      </c>
      <c r="AA7" s="155">
        <v>8605661</v>
      </c>
    </row>
    <row r="8" spans="1:27" ht="13.5">
      <c r="A8" s="183" t="s">
        <v>104</v>
      </c>
      <c r="B8" s="182"/>
      <c r="C8" s="155">
        <v>1476977</v>
      </c>
      <c r="D8" s="155">
        <v>0</v>
      </c>
      <c r="E8" s="156">
        <v>1336323</v>
      </c>
      <c r="F8" s="60">
        <v>1238463</v>
      </c>
      <c r="G8" s="60">
        <v>103205</v>
      </c>
      <c r="H8" s="60">
        <v>103205</v>
      </c>
      <c r="I8" s="60">
        <v>-103205</v>
      </c>
      <c r="J8" s="60">
        <v>103205</v>
      </c>
      <c r="K8" s="60">
        <v>103205</v>
      </c>
      <c r="L8" s="60">
        <v>103205</v>
      </c>
      <c r="M8" s="60">
        <v>103205</v>
      </c>
      <c r="N8" s="60">
        <v>309615</v>
      </c>
      <c r="O8" s="60">
        <v>103157</v>
      </c>
      <c r="P8" s="60">
        <v>103205</v>
      </c>
      <c r="Q8" s="60">
        <v>103205</v>
      </c>
      <c r="R8" s="60">
        <v>309567</v>
      </c>
      <c r="S8" s="60">
        <v>0</v>
      </c>
      <c r="T8" s="60">
        <v>0</v>
      </c>
      <c r="U8" s="60">
        <v>0</v>
      </c>
      <c r="V8" s="60">
        <v>0</v>
      </c>
      <c r="W8" s="60">
        <v>722387</v>
      </c>
      <c r="X8" s="60">
        <v>928847</v>
      </c>
      <c r="Y8" s="60">
        <v>-206460</v>
      </c>
      <c r="Z8" s="140">
        <v>-22.23</v>
      </c>
      <c r="AA8" s="155">
        <v>1238463</v>
      </c>
    </row>
    <row r="9" spans="1:27" ht="13.5">
      <c r="A9" s="183" t="s">
        <v>105</v>
      </c>
      <c r="B9" s="182"/>
      <c r="C9" s="155">
        <v>1751409</v>
      </c>
      <c r="D9" s="155">
        <v>0</v>
      </c>
      <c r="E9" s="156">
        <v>1626098</v>
      </c>
      <c r="F9" s="60">
        <v>1510500</v>
      </c>
      <c r="G9" s="60">
        <v>125648</v>
      </c>
      <c r="H9" s="60">
        <v>127151</v>
      </c>
      <c r="I9" s="60">
        <v>-125275</v>
      </c>
      <c r="J9" s="60">
        <v>127524</v>
      </c>
      <c r="K9" s="60">
        <v>125500</v>
      </c>
      <c r="L9" s="60">
        <v>126251</v>
      </c>
      <c r="M9" s="60">
        <v>125425</v>
      </c>
      <c r="N9" s="60">
        <v>377176</v>
      </c>
      <c r="O9" s="60">
        <v>126176</v>
      </c>
      <c r="P9" s="60">
        <v>125725</v>
      </c>
      <c r="Q9" s="60">
        <v>127076</v>
      </c>
      <c r="R9" s="60">
        <v>378977</v>
      </c>
      <c r="S9" s="60">
        <v>0</v>
      </c>
      <c r="T9" s="60">
        <v>0</v>
      </c>
      <c r="U9" s="60">
        <v>0</v>
      </c>
      <c r="V9" s="60">
        <v>0</v>
      </c>
      <c r="W9" s="60">
        <v>883677</v>
      </c>
      <c r="X9" s="60">
        <v>1132875</v>
      </c>
      <c r="Y9" s="60">
        <v>-249198</v>
      </c>
      <c r="Z9" s="140">
        <v>-22</v>
      </c>
      <c r="AA9" s="155">
        <v>1510500</v>
      </c>
    </row>
    <row r="10" spans="1:27" ht="13.5">
      <c r="A10" s="183" t="s">
        <v>106</v>
      </c>
      <c r="B10" s="182"/>
      <c r="C10" s="155">
        <v>1418361</v>
      </c>
      <c r="D10" s="155">
        <v>0</v>
      </c>
      <c r="E10" s="156">
        <v>1292988</v>
      </c>
      <c r="F10" s="54">
        <v>1280572</v>
      </c>
      <c r="G10" s="54">
        <v>106714</v>
      </c>
      <c r="H10" s="54">
        <v>106714</v>
      </c>
      <c r="I10" s="54">
        <v>-106714</v>
      </c>
      <c r="J10" s="54">
        <v>106714</v>
      </c>
      <c r="K10" s="54">
        <v>106714</v>
      </c>
      <c r="L10" s="54">
        <v>106714</v>
      </c>
      <c r="M10" s="54">
        <v>106714</v>
      </c>
      <c r="N10" s="54">
        <v>320142</v>
      </c>
      <c r="O10" s="54">
        <v>106664</v>
      </c>
      <c r="P10" s="54">
        <v>106714</v>
      </c>
      <c r="Q10" s="54">
        <v>106714</v>
      </c>
      <c r="R10" s="54">
        <v>320092</v>
      </c>
      <c r="S10" s="54">
        <v>0</v>
      </c>
      <c r="T10" s="54">
        <v>0</v>
      </c>
      <c r="U10" s="54">
        <v>0</v>
      </c>
      <c r="V10" s="54">
        <v>0</v>
      </c>
      <c r="W10" s="54">
        <v>746948</v>
      </c>
      <c r="X10" s="54">
        <v>960429</v>
      </c>
      <c r="Y10" s="54">
        <v>-213481</v>
      </c>
      <c r="Z10" s="184">
        <v>-22.23</v>
      </c>
      <c r="AA10" s="130">
        <v>1280572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10491</v>
      </c>
      <c r="D12" s="155">
        <v>0</v>
      </c>
      <c r="E12" s="156">
        <v>230114</v>
      </c>
      <c r="F12" s="60">
        <v>4053</v>
      </c>
      <c r="G12" s="60">
        <v>482</v>
      </c>
      <c r="H12" s="60">
        <v>443</v>
      </c>
      <c r="I12" s="60">
        <v>-313</v>
      </c>
      <c r="J12" s="60">
        <v>612</v>
      </c>
      <c r="K12" s="60">
        <v>-244</v>
      </c>
      <c r="L12" s="60">
        <v>613</v>
      </c>
      <c r="M12" s="60">
        <v>263</v>
      </c>
      <c r="N12" s="60">
        <v>632</v>
      </c>
      <c r="O12" s="60">
        <v>896</v>
      </c>
      <c r="P12" s="60">
        <v>263</v>
      </c>
      <c r="Q12" s="60">
        <v>1097</v>
      </c>
      <c r="R12" s="60">
        <v>2256</v>
      </c>
      <c r="S12" s="60">
        <v>0</v>
      </c>
      <c r="T12" s="60">
        <v>0</v>
      </c>
      <c r="U12" s="60">
        <v>0</v>
      </c>
      <c r="V12" s="60">
        <v>0</v>
      </c>
      <c r="W12" s="60">
        <v>3500</v>
      </c>
      <c r="X12" s="60">
        <v>3040</v>
      </c>
      <c r="Y12" s="60">
        <v>460</v>
      </c>
      <c r="Z12" s="140">
        <v>15.13</v>
      </c>
      <c r="AA12" s="155">
        <v>4053</v>
      </c>
    </row>
    <row r="13" spans="1:27" ht="13.5">
      <c r="A13" s="181" t="s">
        <v>109</v>
      </c>
      <c r="B13" s="185"/>
      <c r="C13" s="155">
        <v>116524</v>
      </c>
      <c r="D13" s="155">
        <v>0</v>
      </c>
      <c r="E13" s="156">
        <v>250745</v>
      </c>
      <c r="F13" s="60">
        <v>43197</v>
      </c>
      <c r="G13" s="60">
        <v>320</v>
      </c>
      <c r="H13" s="60">
        <v>20842</v>
      </c>
      <c r="I13" s="60">
        <v>-437</v>
      </c>
      <c r="J13" s="60">
        <v>20725</v>
      </c>
      <c r="K13" s="60">
        <v>0</v>
      </c>
      <c r="L13" s="60">
        <v>0</v>
      </c>
      <c r="M13" s="60">
        <v>0</v>
      </c>
      <c r="N13" s="60">
        <v>0</v>
      </c>
      <c r="O13" s="60">
        <v>8840</v>
      </c>
      <c r="P13" s="60">
        <v>702</v>
      </c>
      <c r="Q13" s="60">
        <v>7201</v>
      </c>
      <c r="R13" s="60">
        <v>16743</v>
      </c>
      <c r="S13" s="60">
        <v>0</v>
      </c>
      <c r="T13" s="60">
        <v>0</v>
      </c>
      <c r="U13" s="60">
        <v>0</v>
      </c>
      <c r="V13" s="60">
        <v>0</v>
      </c>
      <c r="W13" s="60">
        <v>37468</v>
      </c>
      <c r="X13" s="60">
        <v>32398</v>
      </c>
      <c r="Y13" s="60">
        <v>5070</v>
      </c>
      <c r="Z13" s="140">
        <v>15.65</v>
      </c>
      <c r="AA13" s="155">
        <v>43197</v>
      </c>
    </row>
    <row r="14" spans="1:27" ht="13.5">
      <c r="A14" s="181" t="s">
        <v>110</v>
      </c>
      <c r="B14" s="185"/>
      <c r="C14" s="155">
        <v>608881</v>
      </c>
      <c r="D14" s="155">
        <v>0</v>
      </c>
      <c r="E14" s="156">
        <v>959532</v>
      </c>
      <c r="F14" s="60">
        <v>606019</v>
      </c>
      <c r="G14" s="60">
        <v>0</v>
      </c>
      <c r="H14" s="60">
        <v>0</v>
      </c>
      <c r="I14" s="60">
        <v>0</v>
      </c>
      <c r="J14" s="60">
        <v>0</v>
      </c>
      <c r="K14" s="60">
        <v>80453</v>
      </c>
      <c r="L14" s="60">
        <v>82814</v>
      </c>
      <c r="M14" s="60">
        <v>85350</v>
      </c>
      <c r="N14" s="60">
        <v>248617</v>
      </c>
      <c r="O14" s="60">
        <v>90996</v>
      </c>
      <c r="P14" s="60">
        <v>93090</v>
      </c>
      <c r="Q14" s="60">
        <v>0</v>
      </c>
      <c r="R14" s="60">
        <v>184086</v>
      </c>
      <c r="S14" s="60">
        <v>0</v>
      </c>
      <c r="T14" s="60">
        <v>0</v>
      </c>
      <c r="U14" s="60">
        <v>0</v>
      </c>
      <c r="V14" s="60">
        <v>0</v>
      </c>
      <c r="W14" s="60">
        <v>432703</v>
      </c>
      <c r="X14" s="60">
        <v>454514</v>
      </c>
      <c r="Y14" s="60">
        <v>-21811</v>
      </c>
      <c r="Z14" s="140">
        <v>-4.8</v>
      </c>
      <c r="AA14" s="155">
        <v>606019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228826</v>
      </c>
      <c r="F18" s="60">
        <v>114413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29073</v>
      </c>
      <c r="R18" s="60">
        <v>29073</v>
      </c>
      <c r="S18" s="60">
        <v>0</v>
      </c>
      <c r="T18" s="60">
        <v>0</v>
      </c>
      <c r="U18" s="60">
        <v>0</v>
      </c>
      <c r="V18" s="60">
        <v>0</v>
      </c>
      <c r="W18" s="60">
        <v>29073</v>
      </c>
      <c r="X18" s="60">
        <v>85810</v>
      </c>
      <c r="Y18" s="60">
        <v>-56737</v>
      </c>
      <c r="Z18" s="140">
        <v>-66.12</v>
      </c>
      <c r="AA18" s="155">
        <v>114413</v>
      </c>
    </row>
    <row r="19" spans="1:27" ht="13.5">
      <c r="A19" s="181" t="s">
        <v>34</v>
      </c>
      <c r="B19" s="185"/>
      <c r="C19" s="155">
        <v>19887889</v>
      </c>
      <c r="D19" s="155">
        <v>0</v>
      </c>
      <c r="E19" s="156">
        <v>22181250</v>
      </c>
      <c r="F19" s="60">
        <v>19494000</v>
      </c>
      <c r="G19" s="60">
        <v>7303349</v>
      </c>
      <c r="H19" s="60">
        <v>-1645</v>
      </c>
      <c r="I19" s="60">
        <v>43500</v>
      </c>
      <c r="J19" s="60">
        <v>7345204</v>
      </c>
      <c r="K19" s="60">
        <v>-57500</v>
      </c>
      <c r="L19" s="60">
        <v>-20481</v>
      </c>
      <c r="M19" s="60">
        <v>773455</v>
      </c>
      <c r="N19" s="60">
        <v>695474</v>
      </c>
      <c r="O19" s="60">
        <v>-134100</v>
      </c>
      <c r="P19" s="60">
        <v>5590750</v>
      </c>
      <c r="Q19" s="60">
        <v>243100</v>
      </c>
      <c r="R19" s="60">
        <v>5699750</v>
      </c>
      <c r="S19" s="60">
        <v>0</v>
      </c>
      <c r="T19" s="60">
        <v>0</v>
      </c>
      <c r="U19" s="60">
        <v>0</v>
      </c>
      <c r="V19" s="60">
        <v>0</v>
      </c>
      <c r="W19" s="60">
        <v>13740428</v>
      </c>
      <c r="X19" s="60">
        <v>14620500</v>
      </c>
      <c r="Y19" s="60">
        <v>-880072</v>
      </c>
      <c r="Z19" s="140">
        <v>-6.02</v>
      </c>
      <c r="AA19" s="155">
        <v>19494000</v>
      </c>
    </row>
    <row r="20" spans="1:27" ht="13.5">
      <c r="A20" s="181" t="s">
        <v>35</v>
      </c>
      <c r="B20" s="185"/>
      <c r="C20" s="155">
        <v>971784</v>
      </c>
      <c r="D20" s="155">
        <v>0</v>
      </c>
      <c r="E20" s="156">
        <v>6156297</v>
      </c>
      <c r="F20" s="54">
        <v>7764105</v>
      </c>
      <c r="G20" s="54">
        <v>3957</v>
      </c>
      <c r="H20" s="54">
        <v>12235</v>
      </c>
      <c r="I20" s="54">
        <v>-74</v>
      </c>
      <c r="J20" s="54">
        <v>16118</v>
      </c>
      <c r="K20" s="54">
        <v>140</v>
      </c>
      <c r="L20" s="54">
        <v>5114</v>
      </c>
      <c r="M20" s="54">
        <v>-1014</v>
      </c>
      <c r="N20" s="54">
        <v>4240</v>
      </c>
      <c r="O20" s="54">
        <v>1542</v>
      </c>
      <c r="P20" s="54">
        <v>2873</v>
      </c>
      <c r="Q20" s="54">
        <v>39780</v>
      </c>
      <c r="R20" s="54">
        <v>44195</v>
      </c>
      <c r="S20" s="54">
        <v>0</v>
      </c>
      <c r="T20" s="54">
        <v>0</v>
      </c>
      <c r="U20" s="54">
        <v>0</v>
      </c>
      <c r="V20" s="54">
        <v>0</v>
      </c>
      <c r="W20" s="54">
        <v>64553</v>
      </c>
      <c r="X20" s="54">
        <v>5823079</v>
      </c>
      <c r="Y20" s="54">
        <v>-5758526</v>
      </c>
      <c r="Z20" s="184">
        <v>-98.89</v>
      </c>
      <c r="AA20" s="130">
        <v>7764105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34201803</v>
      </c>
      <c r="D22" s="188">
        <f>SUM(D5:D21)</f>
        <v>0</v>
      </c>
      <c r="E22" s="189">
        <f t="shared" si="0"/>
        <v>40696348</v>
      </c>
      <c r="F22" s="190">
        <f t="shared" si="0"/>
        <v>42916161</v>
      </c>
      <c r="G22" s="190">
        <f t="shared" si="0"/>
        <v>11660038</v>
      </c>
      <c r="H22" s="190">
        <f t="shared" si="0"/>
        <v>1130287</v>
      </c>
      <c r="I22" s="190">
        <f t="shared" si="0"/>
        <v>758712</v>
      </c>
      <c r="J22" s="190">
        <f t="shared" si="0"/>
        <v>13549037</v>
      </c>
      <c r="K22" s="190">
        <f t="shared" si="0"/>
        <v>816926</v>
      </c>
      <c r="L22" s="190">
        <f t="shared" si="0"/>
        <v>988120</v>
      </c>
      <c r="M22" s="190">
        <f t="shared" si="0"/>
        <v>1613332</v>
      </c>
      <c r="N22" s="190">
        <f t="shared" si="0"/>
        <v>3418378</v>
      </c>
      <c r="O22" s="190">
        <f t="shared" si="0"/>
        <v>1044116</v>
      </c>
      <c r="P22" s="190">
        <f t="shared" si="0"/>
        <v>6584020</v>
      </c>
      <c r="Q22" s="190">
        <f t="shared" si="0"/>
        <v>1165545</v>
      </c>
      <c r="R22" s="190">
        <f t="shared" si="0"/>
        <v>8793681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25761096</v>
      </c>
      <c r="X22" s="190">
        <f t="shared" si="0"/>
        <v>32187122</v>
      </c>
      <c r="Y22" s="190">
        <f t="shared" si="0"/>
        <v>-6426026</v>
      </c>
      <c r="Z22" s="191">
        <f>+IF(X22&lt;&gt;0,+(Y22/X22)*100,0)</f>
        <v>-19.964587079267293</v>
      </c>
      <c r="AA22" s="188">
        <f>SUM(AA5:AA21)</f>
        <v>42916161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17490348</v>
      </c>
      <c r="D25" s="155">
        <v>0</v>
      </c>
      <c r="E25" s="156">
        <v>20618671</v>
      </c>
      <c r="F25" s="60">
        <v>18976260</v>
      </c>
      <c r="G25" s="60">
        <v>1301774</v>
      </c>
      <c r="H25" s="60">
        <v>28175</v>
      </c>
      <c r="I25" s="60">
        <v>43505</v>
      </c>
      <c r="J25" s="60">
        <v>1373454</v>
      </c>
      <c r="K25" s="60">
        <v>1316787</v>
      </c>
      <c r="L25" s="60">
        <v>4839490</v>
      </c>
      <c r="M25" s="60">
        <v>1337430</v>
      </c>
      <c r="N25" s="60">
        <v>7493707</v>
      </c>
      <c r="O25" s="60">
        <v>1452764</v>
      </c>
      <c r="P25" s="60">
        <v>1432146</v>
      </c>
      <c r="Q25" s="60">
        <v>1360317</v>
      </c>
      <c r="R25" s="60">
        <v>4245227</v>
      </c>
      <c r="S25" s="60">
        <v>0</v>
      </c>
      <c r="T25" s="60">
        <v>0</v>
      </c>
      <c r="U25" s="60">
        <v>0</v>
      </c>
      <c r="V25" s="60">
        <v>0</v>
      </c>
      <c r="W25" s="60">
        <v>13112388</v>
      </c>
      <c r="X25" s="60">
        <v>14232195</v>
      </c>
      <c r="Y25" s="60">
        <v>-1119807</v>
      </c>
      <c r="Z25" s="140">
        <v>-7.87</v>
      </c>
      <c r="AA25" s="155">
        <v>18976260</v>
      </c>
    </row>
    <row r="26" spans="1:27" ht="13.5">
      <c r="A26" s="183" t="s">
        <v>38</v>
      </c>
      <c r="B26" s="182"/>
      <c r="C26" s="155">
        <v>1517080</v>
      </c>
      <c r="D26" s="155">
        <v>0</v>
      </c>
      <c r="E26" s="156">
        <v>1641193</v>
      </c>
      <c r="F26" s="60">
        <v>1659876</v>
      </c>
      <c r="G26" s="60">
        <v>138062</v>
      </c>
      <c r="H26" s="60">
        <v>0</v>
      </c>
      <c r="I26" s="60">
        <v>0</v>
      </c>
      <c r="J26" s="60">
        <v>138062</v>
      </c>
      <c r="K26" s="60">
        <v>141462</v>
      </c>
      <c r="L26" s="60">
        <v>420986</v>
      </c>
      <c r="M26" s="60">
        <v>141462</v>
      </c>
      <c r="N26" s="60">
        <v>703910</v>
      </c>
      <c r="O26" s="60">
        <v>23751</v>
      </c>
      <c r="P26" s="60">
        <v>143375</v>
      </c>
      <c r="Q26" s="60">
        <v>143375</v>
      </c>
      <c r="R26" s="60">
        <v>310501</v>
      </c>
      <c r="S26" s="60">
        <v>0</v>
      </c>
      <c r="T26" s="60">
        <v>0</v>
      </c>
      <c r="U26" s="60">
        <v>0</v>
      </c>
      <c r="V26" s="60">
        <v>0</v>
      </c>
      <c r="W26" s="60">
        <v>1152473</v>
      </c>
      <c r="X26" s="60">
        <v>1244907</v>
      </c>
      <c r="Y26" s="60">
        <v>-92434</v>
      </c>
      <c r="Z26" s="140">
        <v>-7.42</v>
      </c>
      <c r="AA26" s="155">
        <v>1659876</v>
      </c>
    </row>
    <row r="27" spans="1:27" ht="13.5">
      <c r="A27" s="183" t="s">
        <v>118</v>
      </c>
      <c r="B27" s="182"/>
      <c r="C27" s="155">
        <v>2973594</v>
      </c>
      <c r="D27" s="155">
        <v>0</v>
      </c>
      <c r="E27" s="156">
        <v>645217</v>
      </c>
      <c r="F27" s="60">
        <v>645217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483913</v>
      </c>
      <c r="Y27" s="60">
        <v>-483913</v>
      </c>
      <c r="Z27" s="140">
        <v>-100</v>
      </c>
      <c r="AA27" s="155">
        <v>645217</v>
      </c>
    </row>
    <row r="28" spans="1:27" ht="13.5">
      <c r="A28" s="183" t="s">
        <v>39</v>
      </c>
      <c r="B28" s="182"/>
      <c r="C28" s="155">
        <v>2526105</v>
      </c>
      <c r="D28" s="155">
        <v>0</v>
      </c>
      <c r="E28" s="156">
        <v>1218257</v>
      </c>
      <c r="F28" s="60">
        <v>1218256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913692</v>
      </c>
      <c r="Y28" s="60">
        <v>-913692</v>
      </c>
      <c r="Z28" s="140">
        <v>-100</v>
      </c>
      <c r="AA28" s="155">
        <v>1218256</v>
      </c>
    </row>
    <row r="29" spans="1:27" ht="13.5">
      <c r="A29" s="183" t="s">
        <v>40</v>
      </c>
      <c r="B29" s="182"/>
      <c r="C29" s="155">
        <v>77696</v>
      </c>
      <c r="D29" s="155">
        <v>0</v>
      </c>
      <c r="E29" s="156">
        <v>1543382</v>
      </c>
      <c r="F29" s="60">
        <v>95067</v>
      </c>
      <c r="G29" s="60">
        <v>0</v>
      </c>
      <c r="H29" s="60">
        <v>0</v>
      </c>
      <c r="I29" s="60">
        <v>9945</v>
      </c>
      <c r="J29" s="60">
        <v>9945</v>
      </c>
      <c r="K29" s="60">
        <v>4466</v>
      </c>
      <c r="L29" s="60">
        <v>9524</v>
      </c>
      <c r="M29" s="60">
        <v>4161</v>
      </c>
      <c r="N29" s="60">
        <v>18151</v>
      </c>
      <c r="O29" s="60">
        <v>0</v>
      </c>
      <c r="P29" s="60">
        <v>3976</v>
      </c>
      <c r="Q29" s="60">
        <v>0</v>
      </c>
      <c r="R29" s="60">
        <v>3976</v>
      </c>
      <c r="S29" s="60">
        <v>0</v>
      </c>
      <c r="T29" s="60">
        <v>0</v>
      </c>
      <c r="U29" s="60">
        <v>0</v>
      </c>
      <c r="V29" s="60">
        <v>0</v>
      </c>
      <c r="W29" s="60">
        <v>32072</v>
      </c>
      <c r="X29" s="60">
        <v>71300</v>
      </c>
      <c r="Y29" s="60">
        <v>-39228</v>
      </c>
      <c r="Z29" s="140">
        <v>-55.02</v>
      </c>
      <c r="AA29" s="155">
        <v>95067</v>
      </c>
    </row>
    <row r="30" spans="1:27" ht="13.5">
      <c r="A30" s="183" t="s">
        <v>119</v>
      </c>
      <c r="B30" s="182"/>
      <c r="C30" s="155">
        <v>5374105</v>
      </c>
      <c r="D30" s="155">
        <v>0</v>
      </c>
      <c r="E30" s="156">
        <v>6191000</v>
      </c>
      <c r="F30" s="60">
        <v>5931212</v>
      </c>
      <c r="G30" s="60">
        <v>0</v>
      </c>
      <c r="H30" s="60">
        <v>77665</v>
      </c>
      <c r="I30" s="60">
        <v>639780</v>
      </c>
      <c r="J30" s="60">
        <v>717445</v>
      </c>
      <c r="K30" s="60">
        <v>100227</v>
      </c>
      <c r="L30" s="60">
        <v>495244</v>
      </c>
      <c r="M30" s="60">
        <v>507610</v>
      </c>
      <c r="N30" s="60">
        <v>1103081</v>
      </c>
      <c r="O30" s="60">
        <v>488755</v>
      </c>
      <c r="P30" s="60">
        <v>516155</v>
      </c>
      <c r="Q30" s="60">
        <v>511849</v>
      </c>
      <c r="R30" s="60">
        <v>1516759</v>
      </c>
      <c r="S30" s="60">
        <v>0</v>
      </c>
      <c r="T30" s="60">
        <v>0</v>
      </c>
      <c r="U30" s="60">
        <v>0</v>
      </c>
      <c r="V30" s="60">
        <v>0</v>
      </c>
      <c r="W30" s="60">
        <v>3337285</v>
      </c>
      <c r="X30" s="60">
        <v>4448409</v>
      </c>
      <c r="Y30" s="60">
        <v>-1111124</v>
      </c>
      <c r="Z30" s="140">
        <v>-24.98</v>
      </c>
      <c r="AA30" s="155">
        <v>5931212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1914734</v>
      </c>
      <c r="F32" s="60">
        <v>2528023</v>
      </c>
      <c r="G32" s="60">
        <v>16780</v>
      </c>
      <c r="H32" s="60">
        <v>25527</v>
      </c>
      <c r="I32" s="60">
        <v>145938</v>
      </c>
      <c r="J32" s="60">
        <v>188245</v>
      </c>
      <c r="K32" s="60">
        <v>47251</v>
      </c>
      <c r="L32" s="60">
        <v>193110</v>
      </c>
      <c r="M32" s="60">
        <v>59576</v>
      </c>
      <c r="N32" s="60">
        <v>299937</v>
      </c>
      <c r="O32" s="60">
        <v>80274</v>
      </c>
      <c r="P32" s="60">
        <v>33873</v>
      </c>
      <c r="Q32" s="60">
        <v>134846</v>
      </c>
      <c r="R32" s="60">
        <v>248993</v>
      </c>
      <c r="S32" s="60">
        <v>0</v>
      </c>
      <c r="T32" s="60">
        <v>0</v>
      </c>
      <c r="U32" s="60">
        <v>0</v>
      </c>
      <c r="V32" s="60">
        <v>0</v>
      </c>
      <c r="W32" s="60">
        <v>737175</v>
      </c>
      <c r="X32" s="60">
        <v>1896017</v>
      </c>
      <c r="Y32" s="60">
        <v>-1158842</v>
      </c>
      <c r="Z32" s="140">
        <v>-61.12</v>
      </c>
      <c r="AA32" s="155">
        <v>2528023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1490000</v>
      </c>
      <c r="G33" s="60">
        <v>771235</v>
      </c>
      <c r="H33" s="60">
        <v>110081</v>
      </c>
      <c r="I33" s="60">
        <v>-65440</v>
      </c>
      <c r="J33" s="60">
        <v>815876</v>
      </c>
      <c r="K33" s="60">
        <v>110081</v>
      </c>
      <c r="L33" s="60">
        <v>168045</v>
      </c>
      <c r="M33" s="60">
        <v>114033</v>
      </c>
      <c r="N33" s="60">
        <v>392159</v>
      </c>
      <c r="O33" s="60">
        <v>124950</v>
      </c>
      <c r="P33" s="60">
        <v>146029</v>
      </c>
      <c r="Q33" s="60">
        <v>151713</v>
      </c>
      <c r="R33" s="60">
        <v>422692</v>
      </c>
      <c r="S33" s="60">
        <v>0</v>
      </c>
      <c r="T33" s="60">
        <v>0</v>
      </c>
      <c r="U33" s="60">
        <v>0</v>
      </c>
      <c r="V33" s="60">
        <v>0</v>
      </c>
      <c r="W33" s="60">
        <v>1630727</v>
      </c>
      <c r="X33" s="60">
        <v>1117500</v>
      </c>
      <c r="Y33" s="60">
        <v>513227</v>
      </c>
      <c r="Z33" s="140">
        <v>45.93</v>
      </c>
      <c r="AA33" s="155">
        <v>1490000</v>
      </c>
    </row>
    <row r="34" spans="1:27" ht="13.5">
      <c r="A34" s="183" t="s">
        <v>43</v>
      </c>
      <c r="B34" s="182"/>
      <c r="C34" s="155">
        <v>11316269</v>
      </c>
      <c r="D34" s="155">
        <v>0</v>
      </c>
      <c r="E34" s="156">
        <v>6974049</v>
      </c>
      <c r="F34" s="60">
        <v>7902022</v>
      </c>
      <c r="G34" s="60">
        <v>261676</v>
      </c>
      <c r="H34" s="60">
        <v>894735</v>
      </c>
      <c r="I34" s="60">
        <v>325700</v>
      </c>
      <c r="J34" s="60">
        <v>1482111</v>
      </c>
      <c r="K34" s="60">
        <v>430885</v>
      </c>
      <c r="L34" s="60">
        <v>648641</v>
      </c>
      <c r="M34" s="60">
        <v>304142</v>
      </c>
      <c r="N34" s="60">
        <v>1383668</v>
      </c>
      <c r="O34" s="60">
        <v>304025</v>
      </c>
      <c r="P34" s="60">
        <v>459955</v>
      </c>
      <c r="Q34" s="60">
        <v>347507</v>
      </c>
      <c r="R34" s="60">
        <v>1111487</v>
      </c>
      <c r="S34" s="60">
        <v>0</v>
      </c>
      <c r="T34" s="60">
        <v>0</v>
      </c>
      <c r="U34" s="60">
        <v>0</v>
      </c>
      <c r="V34" s="60">
        <v>0</v>
      </c>
      <c r="W34" s="60">
        <v>3977266</v>
      </c>
      <c r="X34" s="60">
        <v>5926517</v>
      </c>
      <c r="Y34" s="60">
        <v>-1949251</v>
      </c>
      <c r="Z34" s="140">
        <v>-32.89</v>
      </c>
      <c r="AA34" s="155">
        <v>7902022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41275197</v>
      </c>
      <c r="D36" s="188">
        <f>SUM(D25:D35)</f>
        <v>0</v>
      </c>
      <c r="E36" s="189">
        <f t="shared" si="1"/>
        <v>40746503</v>
      </c>
      <c r="F36" s="190">
        <f t="shared" si="1"/>
        <v>40445933</v>
      </c>
      <c r="G36" s="190">
        <f t="shared" si="1"/>
        <v>2489527</v>
      </c>
      <c r="H36" s="190">
        <f t="shared" si="1"/>
        <v>1136183</v>
      </c>
      <c r="I36" s="190">
        <f t="shared" si="1"/>
        <v>1099428</v>
      </c>
      <c r="J36" s="190">
        <f t="shared" si="1"/>
        <v>4725138</v>
      </c>
      <c r="K36" s="190">
        <f t="shared" si="1"/>
        <v>2151159</v>
      </c>
      <c r="L36" s="190">
        <f t="shared" si="1"/>
        <v>6775040</v>
      </c>
      <c r="M36" s="190">
        <f t="shared" si="1"/>
        <v>2468414</v>
      </c>
      <c r="N36" s="190">
        <f t="shared" si="1"/>
        <v>11394613</v>
      </c>
      <c r="O36" s="190">
        <f t="shared" si="1"/>
        <v>2474519</v>
      </c>
      <c r="P36" s="190">
        <f t="shared" si="1"/>
        <v>2735509</v>
      </c>
      <c r="Q36" s="190">
        <f t="shared" si="1"/>
        <v>2649607</v>
      </c>
      <c r="R36" s="190">
        <f t="shared" si="1"/>
        <v>7859635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23979386</v>
      </c>
      <c r="X36" s="190">
        <f t="shared" si="1"/>
        <v>30334450</v>
      </c>
      <c r="Y36" s="190">
        <f t="shared" si="1"/>
        <v>-6355064</v>
      </c>
      <c r="Z36" s="191">
        <f>+IF(X36&lt;&gt;0,+(Y36/X36)*100,0)</f>
        <v>-20.949989203694148</v>
      </c>
      <c r="AA36" s="188">
        <f>SUM(AA25:AA35)</f>
        <v>40445933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-7073394</v>
      </c>
      <c r="D38" s="199">
        <f>+D22-D36</f>
        <v>0</v>
      </c>
      <c r="E38" s="200">
        <f t="shared" si="2"/>
        <v>-50155</v>
      </c>
      <c r="F38" s="106">
        <f t="shared" si="2"/>
        <v>2470228</v>
      </c>
      <c r="G38" s="106">
        <f t="shared" si="2"/>
        <v>9170511</v>
      </c>
      <c r="H38" s="106">
        <f t="shared" si="2"/>
        <v>-5896</v>
      </c>
      <c r="I38" s="106">
        <f t="shared" si="2"/>
        <v>-340716</v>
      </c>
      <c r="J38" s="106">
        <f t="shared" si="2"/>
        <v>8823899</v>
      </c>
      <c r="K38" s="106">
        <f t="shared" si="2"/>
        <v>-1334233</v>
      </c>
      <c r="L38" s="106">
        <f t="shared" si="2"/>
        <v>-5786920</v>
      </c>
      <c r="M38" s="106">
        <f t="shared" si="2"/>
        <v>-855082</v>
      </c>
      <c r="N38" s="106">
        <f t="shared" si="2"/>
        <v>-7976235</v>
      </c>
      <c r="O38" s="106">
        <f t="shared" si="2"/>
        <v>-1430403</v>
      </c>
      <c r="P38" s="106">
        <f t="shared" si="2"/>
        <v>3848511</v>
      </c>
      <c r="Q38" s="106">
        <f t="shared" si="2"/>
        <v>-1484062</v>
      </c>
      <c r="R38" s="106">
        <f t="shared" si="2"/>
        <v>934046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1781710</v>
      </c>
      <c r="X38" s="106">
        <f>IF(F22=F36,0,X22-X36)</f>
        <v>1852672</v>
      </c>
      <c r="Y38" s="106">
        <f t="shared" si="2"/>
        <v>-70962</v>
      </c>
      <c r="Z38" s="201">
        <f>+IF(X38&lt;&gt;0,+(Y38/X38)*100,0)</f>
        <v>-3.8302516581456407</v>
      </c>
      <c r="AA38" s="199">
        <f>+AA22-AA36</f>
        <v>2470228</v>
      </c>
    </row>
    <row r="39" spans="1:27" ht="13.5">
      <c r="A39" s="181" t="s">
        <v>46</v>
      </c>
      <c r="B39" s="185"/>
      <c r="C39" s="155">
        <v>8489195</v>
      </c>
      <c r="D39" s="155">
        <v>0</v>
      </c>
      <c r="E39" s="156">
        <v>9238750</v>
      </c>
      <c r="F39" s="60">
        <v>10238750</v>
      </c>
      <c r="G39" s="60">
        <v>0</v>
      </c>
      <c r="H39" s="60">
        <v>0</v>
      </c>
      <c r="I39" s="60">
        <v>0</v>
      </c>
      <c r="J39" s="60">
        <v>0</v>
      </c>
      <c r="K39" s="60">
        <v>486250</v>
      </c>
      <c r="L39" s="60">
        <v>0</v>
      </c>
      <c r="M39" s="60">
        <v>2607623</v>
      </c>
      <c r="N39" s="60">
        <v>3093873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3093873</v>
      </c>
      <c r="X39" s="60">
        <v>7679063</v>
      </c>
      <c r="Y39" s="60">
        <v>-4585190</v>
      </c>
      <c r="Z39" s="140">
        <v>-59.71</v>
      </c>
      <c r="AA39" s="155">
        <v>10238750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1415801</v>
      </c>
      <c r="D42" s="206">
        <f>SUM(D38:D41)</f>
        <v>0</v>
      </c>
      <c r="E42" s="207">
        <f t="shared" si="3"/>
        <v>9188595</v>
      </c>
      <c r="F42" s="88">
        <f t="shared" si="3"/>
        <v>12708978</v>
      </c>
      <c r="G42" s="88">
        <f t="shared" si="3"/>
        <v>9170511</v>
      </c>
      <c r="H42" s="88">
        <f t="shared" si="3"/>
        <v>-5896</v>
      </c>
      <c r="I42" s="88">
        <f t="shared" si="3"/>
        <v>-340716</v>
      </c>
      <c r="J42" s="88">
        <f t="shared" si="3"/>
        <v>8823899</v>
      </c>
      <c r="K42" s="88">
        <f t="shared" si="3"/>
        <v>-847983</v>
      </c>
      <c r="L42" s="88">
        <f t="shared" si="3"/>
        <v>-5786920</v>
      </c>
      <c r="M42" s="88">
        <f t="shared" si="3"/>
        <v>1752541</v>
      </c>
      <c r="N42" s="88">
        <f t="shared" si="3"/>
        <v>-4882362</v>
      </c>
      <c r="O42" s="88">
        <f t="shared" si="3"/>
        <v>-1430403</v>
      </c>
      <c r="P42" s="88">
        <f t="shared" si="3"/>
        <v>3848511</v>
      </c>
      <c r="Q42" s="88">
        <f t="shared" si="3"/>
        <v>-1484062</v>
      </c>
      <c r="R42" s="88">
        <f t="shared" si="3"/>
        <v>934046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4875583</v>
      </c>
      <c r="X42" s="88">
        <f t="shared" si="3"/>
        <v>9531735</v>
      </c>
      <c r="Y42" s="88">
        <f t="shared" si="3"/>
        <v>-4656152</v>
      </c>
      <c r="Z42" s="208">
        <f>+IF(X42&lt;&gt;0,+(Y42/X42)*100,0)</f>
        <v>-48.8489451290872</v>
      </c>
      <c r="AA42" s="206">
        <f>SUM(AA38:AA41)</f>
        <v>12708978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1415801</v>
      </c>
      <c r="D44" s="210">
        <f>+D42-D43</f>
        <v>0</v>
      </c>
      <c r="E44" s="211">
        <f t="shared" si="4"/>
        <v>9188595</v>
      </c>
      <c r="F44" s="77">
        <f t="shared" si="4"/>
        <v>12708978</v>
      </c>
      <c r="G44" s="77">
        <f t="shared" si="4"/>
        <v>9170511</v>
      </c>
      <c r="H44" s="77">
        <f t="shared" si="4"/>
        <v>-5896</v>
      </c>
      <c r="I44" s="77">
        <f t="shared" si="4"/>
        <v>-340716</v>
      </c>
      <c r="J44" s="77">
        <f t="shared" si="4"/>
        <v>8823899</v>
      </c>
      <c r="K44" s="77">
        <f t="shared" si="4"/>
        <v>-847983</v>
      </c>
      <c r="L44" s="77">
        <f t="shared" si="4"/>
        <v>-5786920</v>
      </c>
      <c r="M44" s="77">
        <f t="shared" si="4"/>
        <v>1752541</v>
      </c>
      <c r="N44" s="77">
        <f t="shared" si="4"/>
        <v>-4882362</v>
      </c>
      <c r="O44" s="77">
        <f t="shared" si="4"/>
        <v>-1430403</v>
      </c>
      <c r="P44" s="77">
        <f t="shared" si="4"/>
        <v>3848511</v>
      </c>
      <c r="Q44" s="77">
        <f t="shared" si="4"/>
        <v>-1484062</v>
      </c>
      <c r="R44" s="77">
        <f t="shared" si="4"/>
        <v>934046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4875583</v>
      </c>
      <c r="X44" s="77">
        <f t="shared" si="4"/>
        <v>9531735</v>
      </c>
      <c r="Y44" s="77">
        <f t="shared" si="4"/>
        <v>-4656152</v>
      </c>
      <c r="Z44" s="212">
        <f>+IF(X44&lt;&gt;0,+(Y44/X44)*100,0)</f>
        <v>-48.8489451290872</v>
      </c>
      <c r="AA44" s="210">
        <f>+AA42-AA43</f>
        <v>12708978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1415801</v>
      </c>
      <c r="D46" s="206">
        <f>SUM(D44:D45)</f>
        <v>0</v>
      </c>
      <c r="E46" s="207">
        <f t="shared" si="5"/>
        <v>9188595</v>
      </c>
      <c r="F46" s="88">
        <f t="shared" si="5"/>
        <v>12708978</v>
      </c>
      <c r="G46" s="88">
        <f t="shared" si="5"/>
        <v>9170511</v>
      </c>
      <c r="H46" s="88">
        <f t="shared" si="5"/>
        <v>-5896</v>
      </c>
      <c r="I46" s="88">
        <f t="shared" si="5"/>
        <v>-340716</v>
      </c>
      <c r="J46" s="88">
        <f t="shared" si="5"/>
        <v>8823899</v>
      </c>
      <c r="K46" s="88">
        <f t="shared" si="5"/>
        <v>-847983</v>
      </c>
      <c r="L46" s="88">
        <f t="shared" si="5"/>
        <v>-5786920</v>
      </c>
      <c r="M46" s="88">
        <f t="shared" si="5"/>
        <v>1752541</v>
      </c>
      <c r="N46" s="88">
        <f t="shared" si="5"/>
        <v>-4882362</v>
      </c>
      <c r="O46" s="88">
        <f t="shared" si="5"/>
        <v>-1430403</v>
      </c>
      <c r="P46" s="88">
        <f t="shared" si="5"/>
        <v>3848511</v>
      </c>
      <c r="Q46" s="88">
        <f t="shared" si="5"/>
        <v>-1484062</v>
      </c>
      <c r="R46" s="88">
        <f t="shared" si="5"/>
        <v>934046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4875583</v>
      </c>
      <c r="X46" s="88">
        <f t="shared" si="5"/>
        <v>9531735</v>
      </c>
      <c r="Y46" s="88">
        <f t="shared" si="5"/>
        <v>-4656152</v>
      </c>
      <c r="Z46" s="208">
        <f>+IF(X46&lt;&gt;0,+(Y46/X46)*100,0)</f>
        <v>-48.8489451290872</v>
      </c>
      <c r="AA46" s="206">
        <f>SUM(AA44:AA45)</f>
        <v>12708978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1415801</v>
      </c>
      <c r="D48" s="217">
        <f>SUM(D46:D47)</f>
        <v>0</v>
      </c>
      <c r="E48" s="218">
        <f t="shared" si="6"/>
        <v>9188595</v>
      </c>
      <c r="F48" s="219">
        <f t="shared" si="6"/>
        <v>12708978</v>
      </c>
      <c r="G48" s="219">
        <f t="shared" si="6"/>
        <v>9170511</v>
      </c>
      <c r="H48" s="220">
        <f t="shared" si="6"/>
        <v>-5896</v>
      </c>
      <c r="I48" s="220">
        <f t="shared" si="6"/>
        <v>-340716</v>
      </c>
      <c r="J48" s="220">
        <f t="shared" si="6"/>
        <v>8823899</v>
      </c>
      <c r="K48" s="220">
        <f t="shared" si="6"/>
        <v>-847983</v>
      </c>
      <c r="L48" s="220">
        <f t="shared" si="6"/>
        <v>-5786920</v>
      </c>
      <c r="M48" s="219">
        <f t="shared" si="6"/>
        <v>1752541</v>
      </c>
      <c r="N48" s="219">
        <f t="shared" si="6"/>
        <v>-4882362</v>
      </c>
      <c r="O48" s="220">
        <f t="shared" si="6"/>
        <v>-1430403</v>
      </c>
      <c r="P48" s="220">
        <f t="shared" si="6"/>
        <v>3848511</v>
      </c>
      <c r="Q48" s="220">
        <f t="shared" si="6"/>
        <v>-1484062</v>
      </c>
      <c r="R48" s="220">
        <f t="shared" si="6"/>
        <v>934046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4875583</v>
      </c>
      <c r="X48" s="220">
        <f t="shared" si="6"/>
        <v>9531735</v>
      </c>
      <c r="Y48" s="220">
        <f t="shared" si="6"/>
        <v>-4656152</v>
      </c>
      <c r="Z48" s="221">
        <f>+IF(X48&lt;&gt;0,+(Y48/X48)*100,0)</f>
        <v>-48.8489451290872</v>
      </c>
      <c r="AA48" s="222">
        <f>SUM(AA46:AA47)</f>
        <v>12708978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296862</v>
      </c>
      <c r="D5" s="153">
        <f>SUM(D6:D8)</f>
        <v>0</v>
      </c>
      <c r="E5" s="154">
        <f t="shared" si="0"/>
        <v>7200000</v>
      </c>
      <c r="F5" s="100">
        <f t="shared" si="0"/>
        <v>5934594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972</v>
      </c>
      <c r="N5" s="100">
        <f t="shared" si="0"/>
        <v>972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972</v>
      </c>
      <c r="X5" s="100">
        <f t="shared" si="0"/>
        <v>4450946</v>
      </c>
      <c r="Y5" s="100">
        <f t="shared" si="0"/>
        <v>-4449974</v>
      </c>
      <c r="Z5" s="137">
        <f>+IF(X5&lt;&gt;0,+(Y5/X5)*100,0)</f>
        <v>-99.9781619457976</v>
      </c>
      <c r="AA5" s="153">
        <f>SUM(AA6:AA8)</f>
        <v>5934594</v>
      </c>
    </row>
    <row r="6" spans="1:27" ht="13.5">
      <c r="A6" s="138" t="s">
        <v>75</v>
      </c>
      <c r="B6" s="136"/>
      <c r="C6" s="155">
        <v>23016</v>
      </c>
      <c r="D6" s="155"/>
      <c r="E6" s="156">
        <v>250000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131271</v>
      </c>
      <c r="D7" s="157"/>
      <c r="E7" s="158"/>
      <c r="F7" s="159">
        <v>220970</v>
      </c>
      <c r="G7" s="159"/>
      <c r="H7" s="159"/>
      <c r="I7" s="159"/>
      <c r="J7" s="159"/>
      <c r="K7" s="159"/>
      <c r="L7" s="159"/>
      <c r="M7" s="159">
        <v>972</v>
      </c>
      <c r="N7" s="159">
        <v>972</v>
      </c>
      <c r="O7" s="159"/>
      <c r="P7" s="159"/>
      <c r="Q7" s="159"/>
      <c r="R7" s="159"/>
      <c r="S7" s="159"/>
      <c r="T7" s="159"/>
      <c r="U7" s="159"/>
      <c r="V7" s="159"/>
      <c r="W7" s="159">
        <v>972</v>
      </c>
      <c r="X7" s="159">
        <v>165728</v>
      </c>
      <c r="Y7" s="159">
        <v>-164756</v>
      </c>
      <c r="Z7" s="141">
        <v>-99.41</v>
      </c>
      <c r="AA7" s="225">
        <v>220970</v>
      </c>
    </row>
    <row r="8" spans="1:27" ht="13.5">
      <c r="A8" s="138" t="s">
        <v>77</v>
      </c>
      <c r="B8" s="136"/>
      <c r="C8" s="155">
        <v>142575</v>
      </c>
      <c r="D8" s="155"/>
      <c r="E8" s="156">
        <v>6950000</v>
      </c>
      <c r="F8" s="60">
        <v>5713624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4285218</v>
      </c>
      <c r="Y8" s="60">
        <v>-4285218</v>
      </c>
      <c r="Z8" s="140">
        <v>-100</v>
      </c>
      <c r="AA8" s="62">
        <v>5713624</v>
      </c>
    </row>
    <row r="9" spans="1:27" ht="13.5">
      <c r="A9" s="135" t="s">
        <v>78</v>
      </c>
      <c r="B9" s="136"/>
      <c r="C9" s="153">
        <f aca="true" t="shared" si="1" ref="C9:Y9">SUM(C10:C14)</f>
        <v>3241548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10737</v>
      </c>
      <c r="H9" s="100">
        <f t="shared" si="1"/>
        <v>37670</v>
      </c>
      <c r="I9" s="100">
        <f t="shared" si="1"/>
        <v>0</v>
      </c>
      <c r="J9" s="100">
        <f t="shared" si="1"/>
        <v>48407</v>
      </c>
      <c r="K9" s="100">
        <f t="shared" si="1"/>
        <v>2850437</v>
      </c>
      <c r="L9" s="100">
        <f t="shared" si="1"/>
        <v>0</v>
      </c>
      <c r="M9" s="100">
        <f t="shared" si="1"/>
        <v>0</v>
      </c>
      <c r="N9" s="100">
        <f t="shared" si="1"/>
        <v>2850437</v>
      </c>
      <c r="O9" s="100">
        <f t="shared" si="1"/>
        <v>0</v>
      </c>
      <c r="P9" s="100">
        <f t="shared" si="1"/>
        <v>2707603</v>
      </c>
      <c r="Q9" s="100">
        <f t="shared" si="1"/>
        <v>0</v>
      </c>
      <c r="R9" s="100">
        <f t="shared" si="1"/>
        <v>2707603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5606447</v>
      </c>
      <c r="X9" s="100">
        <f t="shared" si="1"/>
        <v>0</v>
      </c>
      <c r="Y9" s="100">
        <f t="shared" si="1"/>
        <v>5606447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3198175</v>
      </c>
      <c r="D10" s="155"/>
      <c r="E10" s="156"/>
      <c r="F10" s="60"/>
      <c r="G10" s="60">
        <v>10737</v>
      </c>
      <c r="H10" s="60">
        <v>37670</v>
      </c>
      <c r="I10" s="60"/>
      <c r="J10" s="60">
        <v>48407</v>
      </c>
      <c r="K10" s="60">
        <v>2850437</v>
      </c>
      <c r="L10" s="60"/>
      <c r="M10" s="60"/>
      <c r="N10" s="60">
        <v>2850437</v>
      </c>
      <c r="O10" s="60"/>
      <c r="P10" s="60">
        <v>2707603</v>
      </c>
      <c r="Q10" s="60"/>
      <c r="R10" s="60">
        <v>2707603</v>
      </c>
      <c r="S10" s="60"/>
      <c r="T10" s="60"/>
      <c r="U10" s="60"/>
      <c r="V10" s="60"/>
      <c r="W10" s="60">
        <v>5606447</v>
      </c>
      <c r="X10" s="60"/>
      <c r="Y10" s="60">
        <v>5606447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43373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4166779</v>
      </c>
      <c r="D15" s="153">
        <f>SUM(D16:D18)</f>
        <v>0</v>
      </c>
      <c r="E15" s="154">
        <f t="shared" si="2"/>
        <v>1486250</v>
      </c>
      <c r="F15" s="100">
        <f t="shared" si="2"/>
        <v>6607876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430458</v>
      </c>
      <c r="N15" s="100">
        <f t="shared" si="2"/>
        <v>430458</v>
      </c>
      <c r="O15" s="100">
        <f t="shared" si="2"/>
        <v>0</v>
      </c>
      <c r="P15" s="100">
        <f t="shared" si="2"/>
        <v>1221377</v>
      </c>
      <c r="Q15" s="100">
        <f t="shared" si="2"/>
        <v>0</v>
      </c>
      <c r="R15" s="100">
        <f t="shared" si="2"/>
        <v>1221377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1651835</v>
      </c>
      <c r="X15" s="100">
        <f t="shared" si="2"/>
        <v>4955907</v>
      </c>
      <c r="Y15" s="100">
        <f t="shared" si="2"/>
        <v>-3304072</v>
      </c>
      <c r="Z15" s="137">
        <f>+IF(X15&lt;&gt;0,+(Y15/X15)*100,0)</f>
        <v>-66.66937051078642</v>
      </c>
      <c r="AA15" s="102">
        <f>SUM(AA16:AA18)</f>
        <v>6607876</v>
      </c>
    </row>
    <row r="16" spans="1:27" ht="13.5">
      <c r="A16" s="138" t="s">
        <v>85</v>
      </c>
      <c r="B16" s="136"/>
      <c r="C16" s="155">
        <v>82508</v>
      </c>
      <c r="D16" s="155"/>
      <c r="E16" s="156">
        <v>486250</v>
      </c>
      <c r="F16" s="60">
        <v>2986500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2239875</v>
      </c>
      <c r="Y16" s="60">
        <v>-2239875</v>
      </c>
      <c r="Z16" s="140">
        <v>-100</v>
      </c>
      <c r="AA16" s="62">
        <v>2986500</v>
      </c>
    </row>
    <row r="17" spans="1:27" ht="13.5">
      <c r="A17" s="138" t="s">
        <v>86</v>
      </c>
      <c r="B17" s="136"/>
      <c r="C17" s="155">
        <v>4084271</v>
      </c>
      <c r="D17" s="155"/>
      <c r="E17" s="156">
        <v>1000000</v>
      </c>
      <c r="F17" s="60">
        <v>3621376</v>
      </c>
      <c r="G17" s="60"/>
      <c r="H17" s="60"/>
      <c r="I17" s="60"/>
      <c r="J17" s="60"/>
      <c r="K17" s="60"/>
      <c r="L17" s="60"/>
      <c r="M17" s="60">
        <v>430458</v>
      </c>
      <c r="N17" s="60">
        <v>430458</v>
      </c>
      <c r="O17" s="60"/>
      <c r="P17" s="60">
        <v>1221377</v>
      </c>
      <c r="Q17" s="60"/>
      <c r="R17" s="60">
        <v>1221377</v>
      </c>
      <c r="S17" s="60"/>
      <c r="T17" s="60"/>
      <c r="U17" s="60"/>
      <c r="V17" s="60"/>
      <c r="W17" s="60">
        <v>1651835</v>
      </c>
      <c r="X17" s="60">
        <v>2716032</v>
      </c>
      <c r="Y17" s="60">
        <v>-1064197</v>
      </c>
      <c r="Z17" s="140">
        <v>-39.18</v>
      </c>
      <c r="AA17" s="62">
        <v>3621376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2219999</v>
      </c>
      <c r="D19" s="153">
        <f>SUM(D20:D23)</f>
        <v>0</v>
      </c>
      <c r="E19" s="154">
        <f t="shared" si="3"/>
        <v>7902500</v>
      </c>
      <c r="F19" s="100">
        <f t="shared" si="3"/>
        <v>1417999</v>
      </c>
      <c r="G19" s="100">
        <f t="shared" si="3"/>
        <v>60000</v>
      </c>
      <c r="H19" s="100">
        <f t="shared" si="3"/>
        <v>50000</v>
      </c>
      <c r="I19" s="100">
        <f t="shared" si="3"/>
        <v>0</v>
      </c>
      <c r="J19" s="100">
        <f t="shared" si="3"/>
        <v>110000</v>
      </c>
      <c r="K19" s="100">
        <f t="shared" si="3"/>
        <v>85031</v>
      </c>
      <c r="L19" s="100">
        <f t="shared" si="3"/>
        <v>0</v>
      </c>
      <c r="M19" s="100">
        <f t="shared" si="3"/>
        <v>0</v>
      </c>
      <c r="N19" s="100">
        <f t="shared" si="3"/>
        <v>85031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195031</v>
      </c>
      <c r="X19" s="100">
        <f t="shared" si="3"/>
        <v>1063499</v>
      </c>
      <c r="Y19" s="100">
        <f t="shared" si="3"/>
        <v>-868468</v>
      </c>
      <c r="Z19" s="137">
        <f>+IF(X19&lt;&gt;0,+(Y19/X19)*100,0)</f>
        <v>-81.66138379067587</v>
      </c>
      <c r="AA19" s="102">
        <f>SUM(AA20:AA23)</f>
        <v>1417999</v>
      </c>
    </row>
    <row r="20" spans="1:27" ht="13.5">
      <c r="A20" s="138" t="s">
        <v>89</v>
      </c>
      <c r="B20" s="136"/>
      <c r="C20" s="155">
        <v>792798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316794</v>
      </c>
      <c r="D21" s="155"/>
      <c r="E21" s="156"/>
      <c r="F21" s="60">
        <v>1000000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750000</v>
      </c>
      <c r="Y21" s="60">
        <v>-750000</v>
      </c>
      <c r="Z21" s="140">
        <v>-100</v>
      </c>
      <c r="AA21" s="62">
        <v>1000000</v>
      </c>
    </row>
    <row r="22" spans="1:27" ht="13.5">
      <c r="A22" s="138" t="s">
        <v>91</v>
      </c>
      <c r="B22" s="136"/>
      <c r="C22" s="157">
        <v>843015</v>
      </c>
      <c r="D22" s="157"/>
      <c r="E22" s="158">
        <v>7802500</v>
      </c>
      <c r="F22" s="159">
        <v>417999</v>
      </c>
      <c r="G22" s="159">
        <v>60000</v>
      </c>
      <c r="H22" s="159">
        <v>50000</v>
      </c>
      <c r="I22" s="159"/>
      <c r="J22" s="159">
        <v>110000</v>
      </c>
      <c r="K22" s="159">
        <v>85031</v>
      </c>
      <c r="L22" s="159"/>
      <c r="M22" s="159"/>
      <c r="N22" s="159">
        <v>85031</v>
      </c>
      <c r="O22" s="159"/>
      <c r="P22" s="159"/>
      <c r="Q22" s="159"/>
      <c r="R22" s="159"/>
      <c r="S22" s="159"/>
      <c r="T22" s="159"/>
      <c r="U22" s="159"/>
      <c r="V22" s="159"/>
      <c r="W22" s="159">
        <v>195031</v>
      </c>
      <c r="X22" s="159">
        <v>313499</v>
      </c>
      <c r="Y22" s="159">
        <v>-118468</v>
      </c>
      <c r="Z22" s="141">
        <v>-37.79</v>
      </c>
      <c r="AA22" s="225">
        <v>417999</v>
      </c>
    </row>
    <row r="23" spans="1:27" ht="13.5">
      <c r="A23" s="138" t="s">
        <v>92</v>
      </c>
      <c r="B23" s="136"/>
      <c r="C23" s="155">
        <v>267392</v>
      </c>
      <c r="D23" s="155"/>
      <c r="E23" s="156">
        <v>100000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9925188</v>
      </c>
      <c r="D25" s="217">
        <f>+D5+D9+D15+D19+D24</f>
        <v>0</v>
      </c>
      <c r="E25" s="230">
        <f t="shared" si="4"/>
        <v>16588750</v>
      </c>
      <c r="F25" s="219">
        <f t="shared" si="4"/>
        <v>13960469</v>
      </c>
      <c r="G25" s="219">
        <f t="shared" si="4"/>
        <v>70737</v>
      </c>
      <c r="H25" s="219">
        <f t="shared" si="4"/>
        <v>87670</v>
      </c>
      <c r="I25" s="219">
        <f t="shared" si="4"/>
        <v>0</v>
      </c>
      <c r="J25" s="219">
        <f t="shared" si="4"/>
        <v>158407</v>
      </c>
      <c r="K25" s="219">
        <f t="shared" si="4"/>
        <v>2935468</v>
      </c>
      <c r="L25" s="219">
        <f t="shared" si="4"/>
        <v>0</v>
      </c>
      <c r="M25" s="219">
        <f t="shared" si="4"/>
        <v>431430</v>
      </c>
      <c r="N25" s="219">
        <f t="shared" si="4"/>
        <v>3366898</v>
      </c>
      <c r="O25" s="219">
        <f t="shared" si="4"/>
        <v>0</v>
      </c>
      <c r="P25" s="219">
        <f t="shared" si="4"/>
        <v>3928980</v>
      </c>
      <c r="Q25" s="219">
        <f t="shared" si="4"/>
        <v>0</v>
      </c>
      <c r="R25" s="219">
        <f t="shared" si="4"/>
        <v>3928980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7454285</v>
      </c>
      <c r="X25" s="219">
        <f t="shared" si="4"/>
        <v>10470352</v>
      </c>
      <c r="Y25" s="219">
        <f t="shared" si="4"/>
        <v>-3016067</v>
      </c>
      <c r="Z25" s="231">
        <f>+IF(X25&lt;&gt;0,+(Y25/X25)*100,0)</f>
        <v>-28.805784179939703</v>
      </c>
      <c r="AA25" s="232">
        <f>+AA5+AA9+AA15+AA19+AA24</f>
        <v>13960469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9419303</v>
      </c>
      <c r="D28" s="155"/>
      <c r="E28" s="156">
        <v>10238750</v>
      </c>
      <c r="F28" s="60">
        <v>13960469</v>
      </c>
      <c r="G28" s="60">
        <v>70737</v>
      </c>
      <c r="H28" s="60">
        <v>87670</v>
      </c>
      <c r="I28" s="60"/>
      <c r="J28" s="60">
        <v>158407</v>
      </c>
      <c r="K28" s="60">
        <v>2935468</v>
      </c>
      <c r="L28" s="60"/>
      <c r="M28" s="60">
        <v>431430</v>
      </c>
      <c r="N28" s="60">
        <v>3366898</v>
      </c>
      <c r="O28" s="60"/>
      <c r="P28" s="60">
        <v>3928980</v>
      </c>
      <c r="Q28" s="60"/>
      <c r="R28" s="60">
        <v>3928980</v>
      </c>
      <c r="S28" s="60"/>
      <c r="T28" s="60"/>
      <c r="U28" s="60"/>
      <c r="V28" s="60"/>
      <c r="W28" s="60">
        <v>7454285</v>
      </c>
      <c r="X28" s="60">
        <v>10470352</v>
      </c>
      <c r="Y28" s="60">
        <v>-3016067</v>
      </c>
      <c r="Z28" s="140">
        <v>-28.81</v>
      </c>
      <c r="AA28" s="155">
        <v>13960469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9419303</v>
      </c>
      <c r="D32" s="210">
        <f>SUM(D28:D31)</f>
        <v>0</v>
      </c>
      <c r="E32" s="211">
        <f t="shared" si="5"/>
        <v>10238750</v>
      </c>
      <c r="F32" s="77">
        <f t="shared" si="5"/>
        <v>13960469</v>
      </c>
      <c r="G32" s="77">
        <f t="shared" si="5"/>
        <v>70737</v>
      </c>
      <c r="H32" s="77">
        <f t="shared" si="5"/>
        <v>87670</v>
      </c>
      <c r="I32" s="77">
        <f t="shared" si="5"/>
        <v>0</v>
      </c>
      <c r="J32" s="77">
        <f t="shared" si="5"/>
        <v>158407</v>
      </c>
      <c r="K32" s="77">
        <f t="shared" si="5"/>
        <v>2935468</v>
      </c>
      <c r="L32" s="77">
        <f t="shared" si="5"/>
        <v>0</v>
      </c>
      <c r="M32" s="77">
        <f t="shared" si="5"/>
        <v>431430</v>
      </c>
      <c r="N32" s="77">
        <f t="shared" si="5"/>
        <v>3366898</v>
      </c>
      <c r="O32" s="77">
        <f t="shared" si="5"/>
        <v>0</v>
      </c>
      <c r="P32" s="77">
        <f t="shared" si="5"/>
        <v>3928980</v>
      </c>
      <c r="Q32" s="77">
        <f t="shared" si="5"/>
        <v>0</v>
      </c>
      <c r="R32" s="77">
        <f t="shared" si="5"/>
        <v>3928980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7454285</v>
      </c>
      <c r="X32" s="77">
        <f t="shared" si="5"/>
        <v>10470352</v>
      </c>
      <c r="Y32" s="77">
        <f t="shared" si="5"/>
        <v>-3016067</v>
      </c>
      <c r="Z32" s="212">
        <f>+IF(X32&lt;&gt;0,+(Y32/X32)*100,0)</f>
        <v>-28.805784179939703</v>
      </c>
      <c r="AA32" s="79">
        <f>SUM(AA28:AA31)</f>
        <v>13960469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6000000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505885</v>
      </c>
      <c r="D35" s="155"/>
      <c r="E35" s="156">
        <v>350000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9925188</v>
      </c>
      <c r="D36" s="222">
        <f>SUM(D32:D35)</f>
        <v>0</v>
      </c>
      <c r="E36" s="218">
        <f t="shared" si="6"/>
        <v>16588750</v>
      </c>
      <c r="F36" s="220">
        <f t="shared" si="6"/>
        <v>13960469</v>
      </c>
      <c r="G36" s="220">
        <f t="shared" si="6"/>
        <v>70737</v>
      </c>
      <c r="H36" s="220">
        <f t="shared" si="6"/>
        <v>87670</v>
      </c>
      <c r="I36" s="220">
        <f t="shared" si="6"/>
        <v>0</v>
      </c>
      <c r="J36" s="220">
        <f t="shared" si="6"/>
        <v>158407</v>
      </c>
      <c r="K36" s="220">
        <f t="shared" si="6"/>
        <v>2935468</v>
      </c>
      <c r="L36" s="220">
        <f t="shared" si="6"/>
        <v>0</v>
      </c>
      <c r="M36" s="220">
        <f t="shared" si="6"/>
        <v>431430</v>
      </c>
      <c r="N36" s="220">
        <f t="shared" si="6"/>
        <v>3366898</v>
      </c>
      <c r="O36" s="220">
        <f t="shared" si="6"/>
        <v>0</v>
      </c>
      <c r="P36" s="220">
        <f t="shared" si="6"/>
        <v>3928980</v>
      </c>
      <c r="Q36" s="220">
        <f t="shared" si="6"/>
        <v>0</v>
      </c>
      <c r="R36" s="220">
        <f t="shared" si="6"/>
        <v>3928980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7454285</v>
      </c>
      <c r="X36" s="220">
        <f t="shared" si="6"/>
        <v>10470352</v>
      </c>
      <c r="Y36" s="220">
        <f t="shared" si="6"/>
        <v>-3016067</v>
      </c>
      <c r="Z36" s="221">
        <f>+IF(X36&lt;&gt;0,+(Y36/X36)*100,0)</f>
        <v>-28.805784179939703</v>
      </c>
      <c r="AA36" s="239">
        <f>SUM(AA32:AA35)</f>
        <v>13960469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41088</v>
      </c>
      <c r="D6" s="155"/>
      <c r="E6" s="59"/>
      <c r="F6" s="60"/>
      <c r="G6" s="60">
        <v>7515114</v>
      </c>
      <c r="H6" s="60">
        <v>3856050</v>
      </c>
      <c r="I6" s="60">
        <v>510288</v>
      </c>
      <c r="J6" s="60">
        <v>510288</v>
      </c>
      <c r="K6" s="60"/>
      <c r="L6" s="60">
        <v>20577</v>
      </c>
      <c r="M6" s="60">
        <v>20577</v>
      </c>
      <c r="N6" s="60">
        <v>20577</v>
      </c>
      <c r="O6" s="60">
        <v>20577</v>
      </c>
      <c r="P6" s="60">
        <v>20577</v>
      </c>
      <c r="Q6" s="60">
        <v>20577</v>
      </c>
      <c r="R6" s="60">
        <v>20577</v>
      </c>
      <c r="S6" s="60"/>
      <c r="T6" s="60"/>
      <c r="U6" s="60"/>
      <c r="V6" s="60"/>
      <c r="W6" s="60">
        <v>20577</v>
      </c>
      <c r="X6" s="60"/>
      <c r="Y6" s="60">
        <v>20577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333258</v>
      </c>
      <c r="F7" s="60">
        <v>333258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249944</v>
      </c>
      <c r="Y7" s="60">
        <v>-249944</v>
      </c>
      <c r="Z7" s="140">
        <v>-100</v>
      </c>
      <c r="AA7" s="62">
        <v>333258</v>
      </c>
    </row>
    <row r="8" spans="1:27" ht="13.5">
      <c r="A8" s="249" t="s">
        <v>145</v>
      </c>
      <c r="B8" s="182"/>
      <c r="C8" s="155">
        <v>3941462</v>
      </c>
      <c r="D8" s="155"/>
      <c r="E8" s="59">
        <v>1596198</v>
      </c>
      <c r="F8" s="60">
        <v>1596198</v>
      </c>
      <c r="G8" s="60">
        <v>4846499</v>
      </c>
      <c r="H8" s="60">
        <v>5087150</v>
      </c>
      <c r="I8" s="60">
        <v>5233790</v>
      </c>
      <c r="J8" s="60">
        <v>5233790</v>
      </c>
      <c r="K8" s="60">
        <v>5965373</v>
      </c>
      <c r="L8" s="60">
        <v>6467958</v>
      </c>
      <c r="M8" s="60">
        <v>6977080</v>
      </c>
      <c r="N8" s="60">
        <v>6977080</v>
      </c>
      <c r="O8" s="60">
        <v>7569252</v>
      </c>
      <c r="P8" s="60">
        <v>8140548</v>
      </c>
      <c r="Q8" s="60">
        <v>8428974</v>
      </c>
      <c r="R8" s="60">
        <v>8428974</v>
      </c>
      <c r="S8" s="60"/>
      <c r="T8" s="60"/>
      <c r="U8" s="60"/>
      <c r="V8" s="60"/>
      <c r="W8" s="60">
        <v>8428974</v>
      </c>
      <c r="X8" s="60">
        <v>1197149</v>
      </c>
      <c r="Y8" s="60">
        <v>7231825</v>
      </c>
      <c r="Z8" s="140">
        <v>604.09</v>
      </c>
      <c r="AA8" s="62">
        <v>1596198</v>
      </c>
    </row>
    <row r="9" spans="1:27" ht="13.5">
      <c r="A9" s="249" t="s">
        <v>146</v>
      </c>
      <c r="B9" s="182"/>
      <c r="C9" s="155">
        <v>3218054</v>
      </c>
      <c r="D9" s="155"/>
      <c r="E9" s="59"/>
      <c r="F9" s="60"/>
      <c r="G9" s="60">
        <v>4769311</v>
      </c>
      <c r="H9" s="60">
        <v>4163539</v>
      </c>
      <c r="I9" s="60">
        <v>3455001</v>
      </c>
      <c r="J9" s="60">
        <v>3455001</v>
      </c>
      <c r="K9" s="60">
        <v>3690575</v>
      </c>
      <c r="L9" s="60">
        <v>4069246</v>
      </c>
      <c r="M9" s="60">
        <v>4199328</v>
      </c>
      <c r="N9" s="60">
        <v>4199328</v>
      </c>
      <c r="O9" s="60">
        <v>3285054</v>
      </c>
      <c r="P9" s="60">
        <v>3357580</v>
      </c>
      <c r="Q9" s="60">
        <v>3332944</v>
      </c>
      <c r="R9" s="60">
        <v>3332944</v>
      </c>
      <c r="S9" s="60"/>
      <c r="T9" s="60"/>
      <c r="U9" s="60"/>
      <c r="V9" s="60"/>
      <c r="W9" s="60">
        <v>3332944</v>
      </c>
      <c r="X9" s="60"/>
      <c r="Y9" s="60">
        <v>3332944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2349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7202953</v>
      </c>
      <c r="D12" s="168">
        <f>SUM(D6:D11)</f>
        <v>0</v>
      </c>
      <c r="E12" s="72">
        <f t="shared" si="0"/>
        <v>1929456</v>
      </c>
      <c r="F12" s="73">
        <f t="shared" si="0"/>
        <v>1929456</v>
      </c>
      <c r="G12" s="73">
        <f t="shared" si="0"/>
        <v>17130924</v>
      </c>
      <c r="H12" s="73">
        <f t="shared" si="0"/>
        <v>13106739</v>
      </c>
      <c r="I12" s="73">
        <f t="shared" si="0"/>
        <v>9199079</v>
      </c>
      <c r="J12" s="73">
        <f t="shared" si="0"/>
        <v>9199079</v>
      </c>
      <c r="K12" s="73">
        <f t="shared" si="0"/>
        <v>9655948</v>
      </c>
      <c r="L12" s="73">
        <f t="shared" si="0"/>
        <v>10557781</v>
      </c>
      <c r="M12" s="73">
        <f t="shared" si="0"/>
        <v>11196985</v>
      </c>
      <c r="N12" s="73">
        <f t="shared" si="0"/>
        <v>11196985</v>
      </c>
      <c r="O12" s="73">
        <f t="shared" si="0"/>
        <v>10874883</v>
      </c>
      <c r="P12" s="73">
        <f t="shared" si="0"/>
        <v>11518705</v>
      </c>
      <c r="Q12" s="73">
        <f t="shared" si="0"/>
        <v>11782495</v>
      </c>
      <c r="R12" s="73">
        <f t="shared" si="0"/>
        <v>11782495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11782495</v>
      </c>
      <c r="X12" s="73">
        <f t="shared" si="0"/>
        <v>1447093</v>
      </c>
      <c r="Y12" s="73">
        <f t="shared" si="0"/>
        <v>10335402</v>
      </c>
      <c r="Z12" s="170">
        <f>+IF(X12&lt;&gt;0,+(Y12/X12)*100,0)</f>
        <v>714.2182292361307</v>
      </c>
      <c r="AA12" s="74">
        <f>SUM(AA6:AA11)</f>
        <v>1929456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35155800</v>
      </c>
      <c r="D17" s="155"/>
      <c r="E17" s="59"/>
      <c r="F17" s="60"/>
      <c r="G17" s="60">
        <v>35155800</v>
      </c>
      <c r="H17" s="60">
        <v>35155800</v>
      </c>
      <c r="I17" s="60">
        <v>35155800</v>
      </c>
      <c r="J17" s="60">
        <v>35155800</v>
      </c>
      <c r="K17" s="60">
        <v>35155800</v>
      </c>
      <c r="L17" s="60">
        <v>35155800</v>
      </c>
      <c r="M17" s="60">
        <v>35155800</v>
      </c>
      <c r="N17" s="60">
        <v>35155800</v>
      </c>
      <c r="O17" s="60">
        <v>35155800</v>
      </c>
      <c r="P17" s="60">
        <v>35155800</v>
      </c>
      <c r="Q17" s="60">
        <v>35155800</v>
      </c>
      <c r="R17" s="60">
        <v>35155800</v>
      </c>
      <c r="S17" s="60"/>
      <c r="T17" s="60"/>
      <c r="U17" s="60"/>
      <c r="V17" s="60"/>
      <c r="W17" s="60">
        <v>35155800</v>
      </c>
      <c r="X17" s="60"/>
      <c r="Y17" s="60">
        <v>35155800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74271187</v>
      </c>
      <c r="D19" s="155"/>
      <c r="E19" s="59">
        <v>68908836</v>
      </c>
      <c r="F19" s="60">
        <v>68908836</v>
      </c>
      <c r="G19" s="60">
        <v>74271187</v>
      </c>
      <c r="H19" s="60">
        <v>74271187</v>
      </c>
      <c r="I19" s="60">
        <v>74271187</v>
      </c>
      <c r="J19" s="60">
        <v>74271187</v>
      </c>
      <c r="K19" s="60">
        <v>74271187</v>
      </c>
      <c r="L19" s="60">
        <v>74271187</v>
      </c>
      <c r="M19" s="60">
        <v>74271187</v>
      </c>
      <c r="N19" s="60">
        <v>74271187</v>
      </c>
      <c r="O19" s="60">
        <v>74271187</v>
      </c>
      <c r="P19" s="60">
        <v>74271187</v>
      </c>
      <c r="Q19" s="60">
        <v>74271187</v>
      </c>
      <c r="R19" s="60">
        <v>74271187</v>
      </c>
      <c r="S19" s="60"/>
      <c r="T19" s="60"/>
      <c r="U19" s="60"/>
      <c r="V19" s="60"/>
      <c r="W19" s="60">
        <v>74271187</v>
      </c>
      <c r="X19" s="60">
        <v>51681627</v>
      </c>
      <c r="Y19" s="60">
        <v>22589560</v>
      </c>
      <c r="Z19" s="140">
        <v>43.71</v>
      </c>
      <c r="AA19" s="62">
        <v>68908836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232719</v>
      </c>
      <c r="D22" s="155"/>
      <c r="E22" s="59"/>
      <c r="F22" s="60"/>
      <c r="G22" s="60">
        <v>232719</v>
      </c>
      <c r="H22" s="60">
        <v>232719</v>
      </c>
      <c r="I22" s="60">
        <v>232719</v>
      </c>
      <c r="J22" s="60">
        <v>232719</v>
      </c>
      <c r="K22" s="60">
        <v>232719</v>
      </c>
      <c r="L22" s="60">
        <v>232719</v>
      </c>
      <c r="M22" s="60">
        <v>232719</v>
      </c>
      <c r="N22" s="60">
        <v>232719</v>
      </c>
      <c r="O22" s="60">
        <v>232719</v>
      </c>
      <c r="P22" s="60">
        <v>232719</v>
      </c>
      <c r="Q22" s="60">
        <v>232719</v>
      </c>
      <c r="R22" s="60">
        <v>232719</v>
      </c>
      <c r="S22" s="60"/>
      <c r="T22" s="60"/>
      <c r="U22" s="60"/>
      <c r="V22" s="60"/>
      <c r="W22" s="60">
        <v>232719</v>
      </c>
      <c r="X22" s="60"/>
      <c r="Y22" s="60">
        <v>232719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109659706</v>
      </c>
      <c r="D24" s="168">
        <f>SUM(D15:D23)</f>
        <v>0</v>
      </c>
      <c r="E24" s="76">
        <f t="shared" si="1"/>
        <v>68908836</v>
      </c>
      <c r="F24" s="77">
        <f t="shared" si="1"/>
        <v>68908836</v>
      </c>
      <c r="G24" s="77">
        <f t="shared" si="1"/>
        <v>109659706</v>
      </c>
      <c r="H24" s="77">
        <f t="shared" si="1"/>
        <v>109659706</v>
      </c>
      <c r="I24" s="77">
        <f t="shared" si="1"/>
        <v>109659706</v>
      </c>
      <c r="J24" s="77">
        <f t="shared" si="1"/>
        <v>109659706</v>
      </c>
      <c r="K24" s="77">
        <f t="shared" si="1"/>
        <v>109659706</v>
      </c>
      <c r="L24" s="77">
        <f t="shared" si="1"/>
        <v>109659706</v>
      </c>
      <c r="M24" s="77">
        <f t="shared" si="1"/>
        <v>109659706</v>
      </c>
      <c r="N24" s="77">
        <f t="shared" si="1"/>
        <v>109659706</v>
      </c>
      <c r="O24" s="77">
        <f t="shared" si="1"/>
        <v>109659706</v>
      </c>
      <c r="P24" s="77">
        <f t="shared" si="1"/>
        <v>109659706</v>
      </c>
      <c r="Q24" s="77">
        <f t="shared" si="1"/>
        <v>109659706</v>
      </c>
      <c r="R24" s="77">
        <f t="shared" si="1"/>
        <v>109659706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109659706</v>
      </c>
      <c r="X24" s="77">
        <f t="shared" si="1"/>
        <v>51681627</v>
      </c>
      <c r="Y24" s="77">
        <f t="shared" si="1"/>
        <v>57978079</v>
      </c>
      <c r="Z24" s="212">
        <f>+IF(X24&lt;&gt;0,+(Y24/X24)*100,0)</f>
        <v>112.18315359924718</v>
      </c>
      <c r="AA24" s="79">
        <f>SUM(AA15:AA23)</f>
        <v>68908836</v>
      </c>
    </row>
    <row r="25" spans="1:27" ht="13.5">
      <c r="A25" s="250" t="s">
        <v>159</v>
      </c>
      <c r="B25" s="251"/>
      <c r="C25" s="168">
        <f aca="true" t="shared" si="2" ref="C25:Y25">+C12+C24</f>
        <v>116862659</v>
      </c>
      <c r="D25" s="168">
        <f>+D12+D24</f>
        <v>0</v>
      </c>
      <c r="E25" s="72">
        <f t="shared" si="2"/>
        <v>70838292</v>
      </c>
      <c r="F25" s="73">
        <f t="shared" si="2"/>
        <v>70838292</v>
      </c>
      <c r="G25" s="73">
        <f t="shared" si="2"/>
        <v>126790630</v>
      </c>
      <c r="H25" s="73">
        <f t="shared" si="2"/>
        <v>122766445</v>
      </c>
      <c r="I25" s="73">
        <f t="shared" si="2"/>
        <v>118858785</v>
      </c>
      <c r="J25" s="73">
        <f t="shared" si="2"/>
        <v>118858785</v>
      </c>
      <c r="K25" s="73">
        <f t="shared" si="2"/>
        <v>119315654</v>
      </c>
      <c r="L25" s="73">
        <f t="shared" si="2"/>
        <v>120217487</v>
      </c>
      <c r="M25" s="73">
        <f t="shared" si="2"/>
        <v>120856691</v>
      </c>
      <c r="N25" s="73">
        <f t="shared" si="2"/>
        <v>120856691</v>
      </c>
      <c r="O25" s="73">
        <f t="shared" si="2"/>
        <v>120534589</v>
      </c>
      <c r="P25" s="73">
        <f t="shared" si="2"/>
        <v>121178411</v>
      </c>
      <c r="Q25" s="73">
        <f t="shared" si="2"/>
        <v>121442201</v>
      </c>
      <c r="R25" s="73">
        <f t="shared" si="2"/>
        <v>121442201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121442201</v>
      </c>
      <c r="X25" s="73">
        <f t="shared" si="2"/>
        <v>53128720</v>
      </c>
      <c r="Y25" s="73">
        <f t="shared" si="2"/>
        <v>68313481</v>
      </c>
      <c r="Z25" s="170">
        <f>+IF(X25&lt;&gt;0,+(Y25/X25)*100,0)</f>
        <v>128.5810781814431</v>
      </c>
      <c r="AA25" s="74">
        <f>+AA12+AA24</f>
        <v>70838292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911163</v>
      </c>
      <c r="D29" s="155"/>
      <c r="E29" s="59"/>
      <c r="F29" s="60"/>
      <c r="G29" s="60">
        <v>8912</v>
      </c>
      <c r="H29" s="60">
        <v>8912</v>
      </c>
      <c r="I29" s="60">
        <v>8912</v>
      </c>
      <c r="J29" s="60">
        <v>8912</v>
      </c>
      <c r="K29" s="60">
        <v>3736634</v>
      </c>
      <c r="L29" s="60">
        <v>3704656</v>
      </c>
      <c r="M29" s="60">
        <v>6574189</v>
      </c>
      <c r="N29" s="60">
        <v>6574189</v>
      </c>
      <c r="O29" s="60">
        <v>5858927</v>
      </c>
      <c r="P29" s="60">
        <v>2831810</v>
      </c>
      <c r="Q29" s="60">
        <v>4798228</v>
      </c>
      <c r="R29" s="60">
        <v>4798228</v>
      </c>
      <c r="S29" s="60"/>
      <c r="T29" s="60"/>
      <c r="U29" s="60"/>
      <c r="V29" s="60"/>
      <c r="W29" s="60">
        <v>4798228</v>
      </c>
      <c r="X29" s="60"/>
      <c r="Y29" s="60">
        <v>4798228</v>
      </c>
      <c r="Z29" s="140"/>
      <c r="AA29" s="62"/>
    </row>
    <row r="30" spans="1:27" ht="13.5">
      <c r="A30" s="249" t="s">
        <v>52</v>
      </c>
      <c r="B30" s="182"/>
      <c r="C30" s="155">
        <v>222176</v>
      </c>
      <c r="D30" s="155"/>
      <c r="E30" s="59">
        <v>847544</v>
      </c>
      <c r="F30" s="60">
        <v>847544</v>
      </c>
      <c r="G30" s="60">
        <v>222176</v>
      </c>
      <c r="H30" s="60">
        <v>222176</v>
      </c>
      <c r="I30" s="60">
        <v>222176</v>
      </c>
      <c r="J30" s="60">
        <v>222176</v>
      </c>
      <c r="K30" s="60">
        <v>222176</v>
      </c>
      <c r="L30" s="60">
        <v>222176</v>
      </c>
      <c r="M30" s="60">
        <v>222176</v>
      </c>
      <c r="N30" s="60">
        <v>222176</v>
      </c>
      <c r="O30" s="60">
        <v>222176</v>
      </c>
      <c r="P30" s="60">
        <v>203503</v>
      </c>
      <c r="Q30" s="60">
        <v>203503</v>
      </c>
      <c r="R30" s="60">
        <v>203503</v>
      </c>
      <c r="S30" s="60"/>
      <c r="T30" s="60"/>
      <c r="U30" s="60"/>
      <c r="V30" s="60"/>
      <c r="W30" s="60">
        <v>203503</v>
      </c>
      <c r="X30" s="60">
        <v>635658</v>
      </c>
      <c r="Y30" s="60">
        <v>-432155</v>
      </c>
      <c r="Z30" s="140">
        <v>-67.99</v>
      </c>
      <c r="AA30" s="62">
        <v>847544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20404566</v>
      </c>
      <c r="D32" s="155"/>
      <c r="E32" s="59">
        <v>15015191</v>
      </c>
      <c r="F32" s="60">
        <v>15015191</v>
      </c>
      <c r="G32" s="60">
        <v>23360835</v>
      </c>
      <c r="H32" s="60">
        <v>19558343</v>
      </c>
      <c r="I32" s="60">
        <v>18340886</v>
      </c>
      <c r="J32" s="60">
        <v>18340886</v>
      </c>
      <c r="K32" s="60">
        <v>17891489</v>
      </c>
      <c r="L32" s="60">
        <v>24490490</v>
      </c>
      <c r="M32" s="60">
        <v>20786997</v>
      </c>
      <c r="N32" s="60">
        <v>20786997</v>
      </c>
      <c r="O32" s="60">
        <v>20587666</v>
      </c>
      <c r="P32" s="60">
        <v>19142062</v>
      </c>
      <c r="Q32" s="60">
        <v>20594013</v>
      </c>
      <c r="R32" s="60">
        <v>20594013</v>
      </c>
      <c r="S32" s="60"/>
      <c r="T32" s="60"/>
      <c r="U32" s="60"/>
      <c r="V32" s="60"/>
      <c r="W32" s="60">
        <v>20594013</v>
      </c>
      <c r="X32" s="60">
        <v>11261393</v>
      </c>
      <c r="Y32" s="60">
        <v>9332620</v>
      </c>
      <c r="Z32" s="140">
        <v>82.87</v>
      </c>
      <c r="AA32" s="62">
        <v>15015191</v>
      </c>
    </row>
    <row r="33" spans="1:27" ht="13.5">
      <c r="A33" s="249" t="s">
        <v>165</v>
      </c>
      <c r="B33" s="182"/>
      <c r="C33" s="155">
        <v>2003733</v>
      </c>
      <c r="D33" s="155"/>
      <c r="E33" s="59"/>
      <c r="F33" s="60"/>
      <c r="G33" s="60">
        <v>1952576</v>
      </c>
      <c r="H33" s="60">
        <v>1902328</v>
      </c>
      <c r="I33" s="60">
        <v>1902328</v>
      </c>
      <c r="J33" s="60">
        <v>1902328</v>
      </c>
      <c r="K33" s="60">
        <v>1714415</v>
      </c>
      <c r="L33" s="60">
        <v>1659952</v>
      </c>
      <c r="M33" s="60">
        <v>1659952</v>
      </c>
      <c r="N33" s="60">
        <v>1659952</v>
      </c>
      <c r="O33" s="60">
        <v>1659951</v>
      </c>
      <c r="P33" s="60">
        <v>1659952</v>
      </c>
      <c r="Q33" s="60">
        <v>1651158</v>
      </c>
      <c r="R33" s="60">
        <v>1651158</v>
      </c>
      <c r="S33" s="60"/>
      <c r="T33" s="60"/>
      <c r="U33" s="60"/>
      <c r="V33" s="60"/>
      <c r="W33" s="60">
        <v>1651158</v>
      </c>
      <c r="X33" s="60"/>
      <c r="Y33" s="60">
        <v>1651158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23541638</v>
      </c>
      <c r="D34" s="168">
        <f>SUM(D29:D33)</f>
        <v>0</v>
      </c>
      <c r="E34" s="72">
        <f t="shared" si="3"/>
        <v>15862735</v>
      </c>
      <c r="F34" s="73">
        <f t="shared" si="3"/>
        <v>15862735</v>
      </c>
      <c r="G34" s="73">
        <f t="shared" si="3"/>
        <v>25544499</v>
      </c>
      <c r="H34" s="73">
        <f t="shared" si="3"/>
        <v>21691759</v>
      </c>
      <c r="I34" s="73">
        <f t="shared" si="3"/>
        <v>20474302</v>
      </c>
      <c r="J34" s="73">
        <f t="shared" si="3"/>
        <v>20474302</v>
      </c>
      <c r="K34" s="73">
        <f t="shared" si="3"/>
        <v>23564714</v>
      </c>
      <c r="L34" s="73">
        <f t="shared" si="3"/>
        <v>30077274</v>
      </c>
      <c r="M34" s="73">
        <f t="shared" si="3"/>
        <v>29243314</v>
      </c>
      <c r="N34" s="73">
        <f t="shared" si="3"/>
        <v>29243314</v>
      </c>
      <c r="O34" s="73">
        <f t="shared" si="3"/>
        <v>28328720</v>
      </c>
      <c r="P34" s="73">
        <f t="shared" si="3"/>
        <v>23837327</v>
      </c>
      <c r="Q34" s="73">
        <f t="shared" si="3"/>
        <v>27246902</v>
      </c>
      <c r="R34" s="73">
        <f t="shared" si="3"/>
        <v>27246902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27246902</v>
      </c>
      <c r="X34" s="73">
        <f t="shared" si="3"/>
        <v>11897051</v>
      </c>
      <c r="Y34" s="73">
        <f t="shared" si="3"/>
        <v>15349851</v>
      </c>
      <c r="Z34" s="170">
        <f>+IF(X34&lt;&gt;0,+(Y34/X34)*100,0)</f>
        <v>129.02231821986808</v>
      </c>
      <c r="AA34" s="74">
        <f>SUM(AA29:AA33)</f>
        <v>15862735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364386</v>
      </c>
      <c r="D37" s="155"/>
      <c r="E37" s="59">
        <v>630409</v>
      </c>
      <c r="F37" s="60">
        <v>630409</v>
      </c>
      <c r="G37" s="60">
        <v>364386</v>
      </c>
      <c r="H37" s="60">
        <v>364386</v>
      </c>
      <c r="I37" s="60">
        <v>364386</v>
      </c>
      <c r="J37" s="60">
        <v>364386</v>
      </c>
      <c r="K37" s="60">
        <v>364386</v>
      </c>
      <c r="L37" s="60">
        <v>364386</v>
      </c>
      <c r="M37" s="60">
        <v>364386</v>
      </c>
      <c r="N37" s="60">
        <v>364386</v>
      </c>
      <c r="O37" s="60">
        <v>364386</v>
      </c>
      <c r="P37" s="60">
        <v>364386</v>
      </c>
      <c r="Q37" s="60">
        <v>364386</v>
      </c>
      <c r="R37" s="60">
        <v>364386</v>
      </c>
      <c r="S37" s="60"/>
      <c r="T37" s="60"/>
      <c r="U37" s="60"/>
      <c r="V37" s="60"/>
      <c r="W37" s="60">
        <v>364386</v>
      </c>
      <c r="X37" s="60">
        <v>472807</v>
      </c>
      <c r="Y37" s="60">
        <v>-108421</v>
      </c>
      <c r="Z37" s="140">
        <v>-22.93</v>
      </c>
      <c r="AA37" s="62">
        <v>630409</v>
      </c>
    </row>
    <row r="38" spans="1:27" ht="13.5">
      <c r="A38" s="249" t="s">
        <v>165</v>
      </c>
      <c r="B38" s="182"/>
      <c r="C38" s="155">
        <v>1022400</v>
      </c>
      <c r="D38" s="155"/>
      <c r="E38" s="59">
        <v>9996558</v>
      </c>
      <c r="F38" s="60">
        <v>9996558</v>
      </c>
      <c r="G38" s="60">
        <v>1022400</v>
      </c>
      <c r="H38" s="60">
        <v>1022400</v>
      </c>
      <c r="I38" s="60">
        <v>1022400</v>
      </c>
      <c r="J38" s="60">
        <v>1022400</v>
      </c>
      <c r="K38" s="60">
        <v>1022400</v>
      </c>
      <c r="L38" s="60">
        <v>1022400</v>
      </c>
      <c r="M38" s="60">
        <v>1022400</v>
      </c>
      <c r="N38" s="60">
        <v>1022400</v>
      </c>
      <c r="O38" s="60">
        <v>1022400</v>
      </c>
      <c r="P38" s="60">
        <v>1022400</v>
      </c>
      <c r="Q38" s="60">
        <v>1022400</v>
      </c>
      <c r="R38" s="60">
        <v>1022400</v>
      </c>
      <c r="S38" s="60"/>
      <c r="T38" s="60"/>
      <c r="U38" s="60"/>
      <c r="V38" s="60"/>
      <c r="W38" s="60">
        <v>1022400</v>
      </c>
      <c r="X38" s="60">
        <v>7497419</v>
      </c>
      <c r="Y38" s="60">
        <v>-6475019</v>
      </c>
      <c r="Z38" s="140">
        <v>-86.36</v>
      </c>
      <c r="AA38" s="62">
        <v>9996558</v>
      </c>
    </row>
    <row r="39" spans="1:27" ht="13.5">
      <c r="A39" s="250" t="s">
        <v>59</v>
      </c>
      <c r="B39" s="253"/>
      <c r="C39" s="168">
        <f aca="true" t="shared" si="4" ref="C39:Y39">SUM(C37:C38)</f>
        <v>1386786</v>
      </c>
      <c r="D39" s="168">
        <f>SUM(D37:D38)</f>
        <v>0</v>
      </c>
      <c r="E39" s="76">
        <f t="shared" si="4"/>
        <v>10626967</v>
      </c>
      <c r="F39" s="77">
        <f t="shared" si="4"/>
        <v>10626967</v>
      </c>
      <c r="G39" s="77">
        <f t="shared" si="4"/>
        <v>1386786</v>
      </c>
      <c r="H39" s="77">
        <f t="shared" si="4"/>
        <v>1386786</v>
      </c>
      <c r="I39" s="77">
        <f t="shared" si="4"/>
        <v>1386786</v>
      </c>
      <c r="J39" s="77">
        <f t="shared" si="4"/>
        <v>1386786</v>
      </c>
      <c r="K39" s="77">
        <f t="shared" si="4"/>
        <v>1386786</v>
      </c>
      <c r="L39" s="77">
        <f t="shared" si="4"/>
        <v>1386786</v>
      </c>
      <c r="M39" s="77">
        <f t="shared" si="4"/>
        <v>1386786</v>
      </c>
      <c r="N39" s="77">
        <f t="shared" si="4"/>
        <v>1386786</v>
      </c>
      <c r="O39" s="77">
        <f t="shared" si="4"/>
        <v>1386786</v>
      </c>
      <c r="P39" s="77">
        <f t="shared" si="4"/>
        <v>1386786</v>
      </c>
      <c r="Q39" s="77">
        <f t="shared" si="4"/>
        <v>1386786</v>
      </c>
      <c r="R39" s="77">
        <f t="shared" si="4"/>
        <v>1386786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1386786</v>
      </c>
      <c r="X39" s="77">
        <f t="shared" si="4"/>
        <v>7970226</v>
      </c>
      <c r="Y39" s="77">
        <f t="shared" si="4"/>
        <v>-6583440</v>
      </c>
      <c r="Z39" s="212">
        <f>+IF(X39&lt;&gt;0,+(Y39/X39)*100,0)</f>
        <v>-82.60041810608632</v>
      </c>
      <c r="AA39" s="79">
        <f>SUM(AA37:AA38)</f>
        <v>10626967</v>
      </c>
    </row>
    <row r="40" spans="1:27" ht="13.5">
      <c r="A40" s="250" t="s">
        <v>167</v>
      </c>
      <c r="B40" s="251"/>
      <c r="C40" s="168">
        <f aca="true" t="shared" si="5" ref="C40:Y40">+C34+C39</f>
        <v>24928424</v>
      </c>
      <c r="D40" s="168">
        <f>+D34+D39</f>
        <v>0</v>
      </c>
      <c r="E40" s="72">
        <f t="shared" si="5"/>
        <v>26489702</v>
      </c>
      <c r="F40" s="73">
        <f t="shared" si="5"/>
        <v>26489702</v>
      </c>
      <c r="G40" s="73">
        <f t="shared" si="5"/>
        <v>26931285</v>
      </c>
      <c r="H40" s="73">
        <f t="shared" si="5"/>
        <v>23078545</v>
      </c>
      <c r="I40" s="73">
        <f t="shared" si="5"/>
        <v>21861088</v>
      </c>
      <c r="J40" s="73">
        <f t="shared" si="5"/>
        <v>21861088</v>
      </c>
      <c r="K40" s="73">
        <f t="shared" si="5"/>
        <v>24951500</v>
      </c>
      <c r="L40" s="73">
        <f t="shared" si="5"/>
        <v>31464060</v>
      </c>
      <c r="M40" s="73">
        <f t="shared" si="5"/>
        <v>30630100</v>
      </c>
      <c r="N40" s="73">
        <f t="shared" si="5"/>
        <v>30630100</v>
      </c>
      <c r="O40" s="73">
        <f t="shared" si="5"/>
        <v>29715506</v>
      </c>
      <c r="P40" s="73">
        <f t="shared" si="5"/>
        <v>25224113</v>
      </c>
      <c r="Q40" s="73">
        <f t="shared" si="5"/>
        <v>28633688</v>
      </c>
      <c r="R40" s="73">
        <f t="shared" si="5"/>
        <v>28633688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28633688</v>
      </c>
      <c r="X40" s="73">
        <f t="shared" si="5"/>
        <v>19867277</v>
      </c>
      <c r="Y40" s="73">
        <f t="shared" si="5"/>
        <v>8766411</v>
      </c>
      <c r="Z40" s="170">
        <f>+IF(X40&lt;&gt;0,+(Y40/X40)*100,0)</f>
        <v>44.12487428448297</v>
      </c>
      <c r="AA40" s="74">
        <f>+AA34+AA39</f>
        <v>26489702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91934235</v>
      </c>
      <c r="D42" s="257">
        <f>+D25-D40</f>
        <v>0</v>
      </c>
      <c r="E42" s="258">
        <f t="shared" si="6"/>
        <v>44348590</v>
      </c>
      <c r="F42" s="259">
        <f t="shared" si="6"/>
        <v>44348590</v>
      </c>
      <c r="G42" s="259">
        <f t="shared" si="6"/>
        <v>99859345</v>
      </c>
      <c r="H42" s="259">
        <f t="shared" si="6"/>
        <v>99687900</v>
      </c>
      <c r="I42" s="259">
        <f t="shared" si="6"/>
        <v>96997697</v>
      </c>
      <c r="J42" s="259">
        <f t="shared" si="6"/>
        <v>96997697</v>
      </c>
      <c r="K42" s="259">
        <f t="shared" si="6"/>
        <v>94364154</v>
      </c>
      <c r="L42" s="259">
        <f t="shared" si="6"/>
        <v>88753427</v>
      </c>
      <c r="M42" s="259">
        <f t="shared" si="6"/>
        <v>90226591</v>
      </c>
      <c r="N42" s="259">
        <f t="shared" si="6"/>
        <v>90226591</v>
      </c>
      <c r="O42" s="259">
        <f t="shared" si="6"/>
        <v>90819083</v>
      </c>
      <c r="P42" s="259">
        <f t="shared" si="6"/>
        <v>95954298</v>
      </c>
      <c r="Q42" s="259">
        <f t="shared" si="6"/>
        <v>92808513</v>
      </c>
      <c r="R42" s="259">
        <f t="shared" si="6"/>
        <v>92808513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92808513</v>
      </c>
      <c r="X42" s="259">
        <f t="shared" si="6"/>
        <v>33261443</v>
      </c>
      <c r="Y42" s="259">
        <f t="shared" si="6"/>
        <v>59547070</v>
      </c>
      <c r="Z42" s="260">
        <f>+IF(X42&lt;&gt;0,+(Y42/X42)*100,0)</f>
        <v>179.02732001134166</v>
      </c>
      <c r="AA42" s="261">
        <f>+AA25-AA40</f>
        <v>44348590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91934235</v>
      </c>
      <c r="D45" s="155"/>
      <c r="E45" s="59">
        <v>44348590</v>
      </c>
      <c r="F45" s="60">
        <v>44348590</v>
      </c>
      <c r="G45" s="60">
        <v>99859345</v>
      </c>
      <c r="H45" s="60">
        <v>99687900</v>
      </c>
      <c r="I45" s="60">
        <v>96997697</v>
      </c>
      <c r="J45" s="60">
        <v>96997697</v>
      </c>
      <c r="K45" s="60">
        <v>94364154</v>
      </c>
      <c r="L45" s="60">
        <v>88753427</v>
      </c>
      <c r="M45" s="60">
        <v>90226591</v>
      </c>
      <c r="N45" s="60">
        <v>90226591</v>
      </c>
      <c r="O45" s="60">
        <v>90819083</v>
      </c>
      <c r="P45" s="60">
        <v>95954298</v>
      </c>
      <c r="Q45" s="60">
        <v>92808513</v>
      </c>
      <c r="R45" s="60">
        <v>92808513</v>
      </c>
      <c r="S45" s="60"/>
      <c r="T45" s="60"/>
      <c r="U45" s="60"/>
      <c r="V45" s="60"/>
      <c r="W45" s="60">
        <v>92808513</v>
      </c>
      <c r="X45" s="60">
        <v>33261443</v>
      </c>
      <c r="Y45" s="60">
        <v>59547070</v>
      </c>
      <c r="Z45" s="139">
        <v>179.03</v>
      </c>
      <c r="AA45" s="62">
        <v>44348590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91934235</v>
      </c>
      <c r="D48" s="217">
        <f>SUM(D45:D47)</f>
        <v>0</v>
      </c>
      <c r="E48" s="264">
        <f t="shared" si="7"/>
        <v>44348590</v>
      </c>
      <c r="F48" s="219">
        <f t="shared" si="7"/>
        <v>44348590</v>
      </c>
      <c r="G48" s="219">
        <f t="shared" si="7"/>
        <v>99859345</v>
      </c>
      <c r="H48" s="219">
        <f t="shared" si="7"/>
        <v>99687900</v>
      </c>
      <c r="I48" s="219">
        <f t="shared" si="7"/>
        <v>96997697</v>
      </c>
      <c r="J48" s="219">
        <f t="shared" si="7"/>
        <v>96997697</v>
      </c>
      <c r="K48" s="219">
        <f t="shared" si="7"/>
        <v>94364154</v>
      </c>
      <c r="L48" s="219">
        <f t="shared" si="7"/>
        <v>88753427</v>
      </c>
      <c r="M48" s="219">
        <f t="shared" si="7"/>
        <v>90226591</v>
      </c>
      <c r="N48" s="219">
        <f t="shared" si="7"/>
        <v>90226591</v>
      </c>
      <c r="O48" s="219">
        <f t="shared" si="7"/>
        <v>90819083</v>
      </c>
      <c r="P48" s="219">
        <f t="shared" si="7"/>
        <v>95954298</v>
      </c>
      <c r="Q48" s="219">
        <f t="shared" si="7"/>
        <v>92808513</v>
      </c>
      <c r="R48" s="219">
        <f t="shared" si="7"/>
        <v>92808513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92808513</v>
      </c>
      <c r="X48" s="219">
        <f t="shared" si="7"/>
        <v>33261443</v>
      </c>
      <c r="Y48" s="219">
        <f t="shared" si="7"/>
        <v>59547070</v>
      </c>
      <c r="Z48" s="265">
        <f>+IF(X48&lt;&gt;0,+(Y48/X48)*100,0)</f>
        <v>179.02732001134166</v>
      </c>
      <c r="AA48" s="232">
        <f>SUM(AA45:AA47)</f>
        <v>44348590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12859682</v>
      </c>
      <c r="D6" s="155"/>
      <c r="E6" s="59">
        <v>16861696</v>
      </c>
      <c r="F6" s="60">
        <v>24276938</v>
      </c>
      <c r="G6" s="60">
        <v>1840550</v>
      </c>
      <c r="H6" s="60">
        <v>1703104</v>
      </c>
      <c r="I6" s="60">
        <v>232044</v>
      </c>
      <c r="J6" s="60">
        <v>3775698</v>
      </c>
      <c r="K6" s="60">
        <v>140965</v>
      </c>
      <c r="L6" s="60">
        <v>5579022</v>
      </c>
      <c r="M6" s="60">
        <v>310781</v>
      </c>
      <c r="N6" s="60">
        <v>6030768</v>
      </c>
      <c r="O6" s="60">
        <v>1401912</v>
      </c>
      <c r="P6" s="60">
        <v>134072</v>
      </c>
      <c r="Q6" s="60">
        <v>972362</v>
      </c>
      <c r="R6" s="60">
        <v>2508346</v>
      </c>
      <c r="S6" s="60"/>
      <c r="T6" s="60"/>
      <c r="U6" s="60"/>
      <c r="V6" s="60"/>
      <c r="W6" s="60">
        <v>12314812</v>
      </c>
      <c r="X6" s="60">
        <v>18179098</v>
      </c>
      <c r="Y6" s="60">
        <v>-5864286</v>
      </c>
      <c r="Z6" s="140">
        <v>-32.26</v>
      </c>
      <c r="AA6" s="62">
        <v>24276938</v>
      </c>
    </row>
    <row r="7" spans="1:27" ht="13.5">
      <c r="A7" s="249" t="s">
        <v>178</v>
      </c>
      <c r="B7" s="182"/>
      <c r="C7" s="155">
        <v>28377084</v>
      </c>
      <c r="D7" s="155"/>
      <c r="E7" s="59">
        <v>33963947</v>
      </c>
      <c r="F7" s="60">
        <v>26781250</v>
      </c>
      <c r="G7" s="60">
        <v>8675000</v>
      </c>
      <c r="H7" s="60">
        <v>1290000</v>
      </c>
      <c r="I7" s="60"/>
      <c r="J7" s="60">
        <v>9965000</v>
      </c>
      <c r="K7" s="60"/>
      <c r="L7" s="60">
        <v>5920000</v>
      </c>
      <c r="M7" s="60"/>
      <c r="N7" s="60">
        <v>5920000</v>
      </c>
      <c r="O7" s="60">
        <v>2100000</v>
      </c>
      <c r="P7" s="60">
        <v>300000</v>
      </c>
      <c r="Q7" s="60">
        <v>4215000</v>
      </c>
      <c r="R7" s="60">
        <v>6615000</v>
      </c>
      <c r="S7" s="60"/>
      <c r="T7" s="60"/>
      <c r="U7" s="60"/>
      <c r="V7" s="60"/>
      <c r="W7" s="60">
        <v>22500000</v>
      </c>
      <c r="X7" s="60">
        <v>26781250</v>
      </c>
      <c r="Y7" s="60">
        <v>-4281250</v>
      </c>
      <c r="Z7" s="140">
        <v>-15.99</v>
      </c>
      <c r="AA7" s="62">
        <v>26781250</v>
      </c>
    </row>
    <row r="8" spans="1:27" ht="13.5">
      <c r="A8" s="249" t="s">
        <v>179</v>
      </c>
      <c r="B8" s="182"/>
      <c r="C8" s="155"/>
      <c r="D8" s="155"/>
      <c r="E8" s="59">
        <v>8752500</v>
      </c>
      <c r="F8" s="60">
        <v>9725000</v>
      </c>
      <c r="G8" s="60">
        <v>3210000</v>
      </c>
      <c r="H8" s="60"/>
      <c r="I8" s="60"/>
      <c r="J8" s="60">
        <v>3210000</v>
      </c>
      <c r="K8" s="60"/>
      <c r="L8" s="60">
        <v>4290000</v>
      </c>
      <c r="M8" s="60"/>
      <c r="N8" s="60">
        <v>4290000</v>
      </c>
      <c r="O8" s="60"/>
      <c r="P8" s="60"/>
      <c r="Q8" s="60">
        <v>2225000</v>
      </c>
      <c r="R8" s="60">
        <v>2225000</v>
      </c>
      <c r="S8" s="60"/>
      <c r="T8" s="60"/>
      <c r="U8" s="60"/>
      <c r="V8" s="60"/>
      <c r="W8" s="60">
        <v>9725000</v>
      </c>
      <c r="X8" s="60">
        <v>9725000</v>
      </c>
      <c r="Y8" s="60"/>
      <c r="Z8" s="140"/>
      <c r="AA8" s="62">
        <v>9725000</v>
      </c>
    </row>
    <row r="9" spans="1:27" ht="13.5">
      <c r="A9" s="249" t="s">
        <v>180</v>
      </c>
      <c r="B9" s="182"/>
      <c r="C9" s="155">
        <v>725404</v>
      </c>
      <c r="D9" s="155"/>
      <c r="E9" s="59">
        <v>250740</v>
      </c>
      <c r="F9" s="60">
        <v>649216</v>
      </c>
      <c r="G9" s="60"/>
      <c r="H9" s="60"/>
      <c r="I9" s="60"/>
      <c r="J9" s="60"/>
      <c r="K9" s="60"/>
      <c r="L9" s="60">
        <v>668</v>
      </c>
      <c r="M9" s="60"/>
      <c r="N9" s="60">
        <v>668</v>
      </c>
      <c r="O9" s="60">
        <v>99836</v>
      </c>
      <c r="P9" s="60">
        <v>93791</v>
      </c>
      <c r="Q9" s="60">
        <v>7201</v>
      </c>
      <c r="R9" s="60">
        <v>200828</v>
      </c>
      <c r="S9" s="60"/>
      <c r="T9" s="60"/>
      <c r="U9" s="60"/>
      <c r="V9" s="60"/>
      <c r="W9" s="60">
        <v>201496</v>
      </c>
      <c r="X9" s="60">
        <v>486912</v>
      </c>
      <c r="Y9" s="60">
        <v>-285416</v>
      </c>
      <c r="Z9" s="140">
        <v>-58.62</v>
      </c>
      <c r="AA9" s="62">
        <v>649216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-32266269</v>
      </c>
      <c r="D12" s="155"/>
      <c r="E12" s="59">
        <v>-41980344</v>
      </c>
      <c r="F12" s="60">
        <v>-40246621</v>
      </c>
      <c r="G12" s="60">
        <v>-4724452</v>
      </c>
      <c r="H12" s="60">
        <v>-5572868</v>
      </c>
      <c r="I12" s="60">
        <v>-3502390</v>
      </c>
      <c r="J12" s="60">
        <v>-13799710</v>
      </c>
      <c r="K12" s="60">
        <v>-4264427</v>
      </c>
      <c r="L12" s="60">
        <v>-7446429</v>
      </c>
      <c r="M12" s="60">
        <v>-3062120</v>
      </c>
      <c r="N12" s="60">
        <v>-14772976</v>
      </c>
      <c r="O12" s="60">
        <v>-2695764</v>
      </c>
      <c r="P12" s="60">
        <v>-3926774</v>
      </c>
      <c r="Q12" s="60">
        <v>-2945980</v>
      </c>
      <c r="R12" s="60">
        <v>-9568518</v>
      </c>
      <c r="S12" s="60"/>
      <c r="T12" s="60"/>
      <c r="U12" s="60"/>
      <c r="V12" s="60"/>
      <c r="W12" s="60">
        <v>-38141204</v>
      </c>
      <c r="X12" s="60">
        <v>-30184965</v>
      </c>
      <c r="Y12" s="60">
        <v>-7956239</v>
      </c>
      <c r="Z12" s="140">
        <v>26.36</v>
      </c>
      <c r="AA12" s="62">
        <v>-40246621</v>
      </c>
    </row>
    <row r="13" spans="1:27" ht="13.5">
      <c r="A13" s="249" t="s">
        <v>40</v>
      </c>
      <c r="B13" s="182"/>
      <c r="C13" s="155"/>
      <c r="D13" s="155"/>
      <c r="E13" s="59">
        <v>-343380</v>
      </c>
      <c r="F13" s="60">
        <v>-95067</v>
      </c>
      <c r="G13" s="60"/>
      <c r="H13" s="60"/>
      <c r="I13" s="60">
        <v>-9945</v>
      </c>
      <c r="J13" s="60">
        <v>-9945</v>
      </c>
      <c r="K13" s="60">
        <v>-4466</v>
      </c>
      <c r="L13" s="60">
        <v>-9524</v>
      </c>
      <c r="M13" s="60">
        <v>-4162</v>
      </c>
      <c r="N13" s="60">
        <v>-18152</v>
      </c>
      <c r="O13" s="60"/>
      <c r="P13" s="60">
        <v>-3977</v>
      </c>
      <c r="Q13" s="60"/>
      <c r="R13" s="60">
        <v>-3977</v>
      </c>
      <c r="S13" s="60"/>
      <c r="T13" s="60"/>
      <c r="U13" s="60"/>
      <c r="V13" s="60"/>
      <c r="W13" s="60">
        <v>-32074</v>
      </c>
      <c r="X13" s="60">
        <v>-71300</v>
      </c>
      <c r="Y13" s="60">
        <v>39226</v>
      </c>
      <c r="Z13" s="140">
        <v>-55.02</v>
      </c>
      <c r="AA13" s="62">
        <v>-95067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9695901</v>
      </c>
      <c r="D15" s="168">
        <f>SUM(D6:D14)</f>
        <v>0</v>
      </c>
      <c r="E15" s="72">
        <f t="shared" si="0"/>
        <v>17505159</v>
      </c>
      <c r="F15" s="73">
        <f t="shared" si="0"/>
        <v>21090716</v>
      </c>
      <c r="G15" s="73">
        <f t="shared" si="0"/>
        <v>9001098</v>
      </c>
      <c r="H15" s="73">
        <f t="shared" si="0"/>
        <v>-2579764</v>
      </c>
      <c r="I15" s="73">
        <f t="shared" si="0"/>
        <v>-3280291</v>
      </c>
      <c r="J15" s="73">
        <f t="shared" si="0"/>
        <v>3141043</v>
      </c>
      <c r="K15" s="73">
        <f t="shared" si="0"/>
        <v>-4127928</v>
      </c>
      <c r="L15" s="73">
        <f t="shared" si="0"/>
        <v>8333737</v>
      </c>
      <c r="M15" s="73">
        <f t="shared" si="0"/>
        <v>-2755501</v>
      </c>
      <c r="N15" s="73">
        <f t="shared" si="0"/>
        <v>1450308</v>
      </c>
      <c r="O15" s="73">
        <f t="shared" si="0"/>
        <v>905984</v>
      </c>
      <c r="P15" s="73">
        <f t="shared" si="0"/>
        <v>-3402888</v>
      </c>
      <c r="Q15" s="73">
        <f t="shared" si="0"/>
        <v>4473583</v>
      </c>
      <c r="R15" s="73">
        <f t="shared" si="0"/>
        <v>1976679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6568030</v>
      </c>
      <c r="X15" s="73">
        <f t="shared" si="0"/>
        <v>24915995</v>
      </c>
      <c r="Y15" s="73">
        <f t="shared" si="0"/>
        <v>-18347965</v>
      </c>
      <c r="Z15" s="170">
        <f>+IF(X15&lt;&gt;0,+(Y15/X15)*100,0)</f>
        <v>-73.6393027852189</v>
      </c>
      <c r="AA15" s="74">
        <f>SUM(AA6:AA14)</f>
        <v>21090716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-9925188</v>
      </c>
      <c r="D24" s="155"/>
      <c r="E24" s="59">
        <v>-8752500</v>
      </c>
      <c r="F24" s="60">
        <v>-13758750</v>
      </c>
      <c r="G24" s="60">
        <v>-771234</v>
      </c>
      <c r="H24" s="60">
        <v>-110081</v>
      </c>
      <c r="I24" s="60">
        <v>-65441</v>
      </c>
      <c r="J24" s="60">
        <v>-946756</v>
      </c>
      <c r="K24" s="60">
        <v>-110081</v>
      </c>
      <c r="L24" s="60">
        <v>-168044</v>
      </c>
      <c r="M24" s="60">
        <v>-114032</v>
      </c>
      <c r="N24" s="60">
        <v>-392157</v>
      </c>
      <c r="O24" s="60">
        <v>-190722</v>
      </c>
      <c r="P24" s="60">
        <v>-161467</v>
      </c>
      <c r="Q24" s="60"/>
      <c r="R24" s="60">
        <v>-352189</v>
      </c>
      <c r="S24" s="60"/>
      <c r="T24" s="60"/>
      <c r="U24" s="60"/>
      <c r="V24" s="60"/>
      <c r="W24" s="60">
        <v>-1691102</v>
      </c>
      <c r="X24" s="60">
        <v>-12137873</v>
      </c>
      <c r="Y24" s="60">
        <v>10446771</v>
      </c>
      <c r="Z24" s="140">
        <v>-86.07</v>
      </c>
      <c r="AA24" s="62">
        <v>-13758750</v>
      </c>
    </row>
    <row r="25" spans="1:27" ht="13.5">
      <c r="A25" s="250" t="s">
        <v>191</v>
      </c>
      <c r="B25" s="251"/>
      <c r="C25" s="168">
        <f aca="true" t="shared" si="1" ref="C25:Y25">SUM(C19:C24)</f>
        <v>-9925188</v>
      </c>
      <c r="D25" s="168">
        <f>SUM(D19:D24)</f>
        <v>0</v>
      </c>
      <c r="E25" s="72">
        <f t="shared" si="1"/>
        <v>-8752500</v>
      </c>
      <c r="F25" s="73">
        <f t="shared" si="1"/>
        <v>-13758750</v>
      </c>
      <c r="G25" s="73">
        <f t="shared" si="1"/>
        <v>-771234</v>
      </c>
      <c r="H25" s="73">
        <f t="shared" si="1"/>
        <v>-110081</v>
      </c>
      <c r="I25" s="73">
        <f t="shared" si="1"/>
        <v>-65441</v>
      </c>
      <c r="J25" s="73">
        <f t="shared" si="1"/>
        <v>-946756</v>
      </c>
      <c r="K25" s="73">
        <f t="shared" si="1"/>
        <v>-110081</v>
      </c>
      <c r="L25" s="73">
        <f t="shared" si="1"/>
        <v>-168044</v>
      </c>
      <c r="M25" s="73">
        <f t="shared" si="1"/>
        <v>-114032</v>
      </c>
      <c r="N25" s="73">
        <f t="shared" si="1"/>
        <v>-392157</v>
      </c>
      <c r="O25" s="73">
        <f t="shared" si="1"/>
        <v>-190722</v>
      </c>
      <c r="P25" s="73">
        <f t="shared" si="1"/>
        <v>-161467</v>
      </c>
      <c r="Q25" s="73">
        <f t="shared" si="1"/>
        <v>0</v>
      </c>
      <c r="R25" s="73">
        <f t="shared" si="1"/>
        <v>-352189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-1691102</v>
      </c>
      <c r="X25" s="73">
        <f t="shared" si="1"/>
        <v>-12137873</v>
      </c>
      <c r="Y25" s="73">
        <f t="shared" si="1"/>
        <v>10446771</v>
      </c>
      <c r="Z25" s="170">
        <f>+IF(X25&lt;&gt;0,+(Y25/X25)*100,0)</f>
        <v>-86.06755895369807</v>
      </c>
      <c r="AA25" s="74">
        <f>SUM(AA19:AA24)</f>
        <v>-13758750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-110577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-110577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-339864</v>
      </c>
      <c r="D36" s="153">
        <f>+D15+D25+D34</f>
        <v>0</v>
      </c>
      <c r="E36" s="99">
        <f t="shared" si="3"/>
        <v>8752659</v>
      </c>
      <c r="F36" s="100">
        <f t="shared" si="3"/>
        <v>7331966</v>
      </c>
      <c r="G36" s="100">
        <f t="shared" si="3"/>
        <v>8229864</v>
      </c>
      <c r="H36" s="100">
        <f t="shared" si="3"/>
        <v>-2689845</v>
      </c>
      <c r="I36" s="100">
        <f t="shared" si="3"/>
        <v>-3345732</v>
      </c>
      <c r="J36" s="100">
        <f t="shared" si="3"/>
        <v>2194287</v>
      </c>
      <c r="K36" s="100">
        <f t="shared" si="3"/>
        <v>-4238009</v>
      </c>
      <c r="L36" s="100">
        <f t="shared" si="3"/>
        <v>8165693</v>
      </c>
      <c r="M36" s="100">
        <f t="shared" si="3"/>
        <v>-2869533</v>
      </c>
      <c r="N36" s="100">
        <f t="shared" si="3"/>
        <v>1058151</v>
      </c>
      <c r="O36" s="100">
        <f t="shared" si="3"/>
        <v>715262</v>
      </c>
      <c r="P36" s="100">
        <f t="shared" si="3"/>
        <v>-3564355</v>
      </c>
      <c r="Q36" s="100">
        <f t="shared" si="3"/>
        <v>4473583</v>
      </c>
      <c r="R36" s="100">
        <f t="shared" si="3"/>
        <v>1624490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4876928</v>
      </c>
      <c r="X36" s="100">
        <f t="shared" si="3"/>
        <v>12778122</v>
      </c>
      <c r="Y36" s="100">
        <f t="shared" si="3"/>
        <v>-7901194</v>
      </c>
      <c r="Z36" s="137">
        <f>+IF(X36&lt;&gt;0,+(Y36/X36)*100,0)</f>
        <v>-61.83376555647223</v>
      </c>
      <c r="AA36" s="102">
        <f>+AA15+AA25+AA34</f>
        <v>7331966</v>
      </c>
    </row>
    <row r="37" spans="1:27" ht="13.5">
      <c r="A37" s="249" t="s">
        <v>199</v>
      </c>
      <c r="B37" s="182"/>
      <c r="C37" s="153">
        <v>1251027</v>
      </c>
      <c r="D37" s="153"/>
      <c r="E37" s="99">
        <v>51532000</v>
      </c>
      <c r="F37" s="100"/>
      <c r="G37" s="100">
        <v>-281370</v>
      </c>
      <c r="H37" s="100">
        <v>7948494</v>
      </c>
      <c r="I37" s="100">
        <v>5258649</v>
      </c>
      <c r="J37" s="100">
        <v>-281370</v>
      </c>
      <c r="K37" s="100">
        <v>1912917</v>
      </c>
      <c r="L37" s="100">
        <v>-2325092</v>
      </c>
      <c r="M37" s="100">
        <v>5840601</v>
      </c>
      <c r="N37" s="100">
        <v>1912917</v>
      </c>
      <c r="O37" s="100">
        <v>2971068</v>
      </c>
      <c r="P37" s="100">
        <v>3686330</v>
      </c>
      <c r="Q37" s="100">
        <v>121975</v>
      </c>
      <c r="R37" s="100">
        <v>2971068</v>
      </c>
      <c r="S37" s="100"/>
      <c r="T37" s="100"/>
      <c r="U37" s="100"/>
      <c r="V37" s="100"/>
      <c r="W37" s="100">
        <v>-281370</v>
      </c>
      <c r="X37" s="100"/>
      <c r="Y37" s="100">
        <v>-281370</v>
      </c>
      <c r="Z37" s="137"/>
      <c r="AA37" s="102"/>
    </row>
    <row r="38" spans="1:27" ht="13.5">
      <c r="A38" s="269" t="s">
        <v>200</v>
      </c>
      <c r="B38" s="256"/>
      <c r="C38" s="257">
        <v>911163</v>
      </c>
      <c r="D38" s="257"/>
      <c r="E38" s="258">
        <v>60284659</v>
      </c>
      <c r="F38" s="259">
        <v>7331966</v>
      </c>
      <c r="G38" s="259">
        <v>7948494</v>
      </c>
      <c r="H38" s="259">
        <v>5258649</v>
      </c>
      <c r="I38" s="259">
        <v>1912917</v>
      </c>
      <c r="J38" s="259">
        <v>1912917</v>
      </c>
      <c r="K38" s="259">
        <v>-2325092</v>
      </c>
      <c r="L38" s="259">
        <v>5840601</v>
      </c>
      <c r="M38" s="259">
        <v>2971068</v>
      </c>
      <c r="N38" s="259">
        <v>2971068</v>
      </c>
      <c r="O38" s="259">
        <v>3686330</v>
      </c>
      <c r="P38" s="259">
        <v>121975</v>
      </c>
      <c r="Q38" s="259">
        <v>4595558</v>
      </c>
      <c r="R38" s="259">
        <v>4595558</v>
      </c>
      <c r="S38" s="259"/>
      <c r="T38" s="259"/>
      <c r="U38" s="259"/>
      <c r="V38" s="259"/>
      <c r="W38" s="259">
        <v>4595558</v>
      </c>
      <c r="X38" s="259">
        <v>12778122</v>
      </c>
      <c r="Y38" s="259">
        <v>-8182564</v>
      </c>
      <c r="Z38" s="260">
        <v>-64.04</v>
      </c>
      <c r="AA38" s="261">
        <v>7331966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9925188</v>
      </c>
      <c r="D5" s="200">
        <f t="shared" si="0"/>
        <v>0</v>
      </c>
      <c r="E5" s="106">
        <f t="shared" si="0"/>
        <v>16588750</v>
      </c>
      <c r="F5" s="106">
        <f t="shared" si="0"/>
        <v>13960469</v>
      </c>
      <c r="G5" s="106">
        <f t="shared" si="0"/>
        <v>70737</v>
      </c>
      <c r="H5" s="106">
        <f t="shared" si="0"/>
        <v>87670</v>
      </c>
      <c r="I5" s="106">
        <f t="shared" si="0"/>
        <v>0</v>
      </c>
      <c r="J5" s="106">
        <f t="shared" si="0"/>
        <v>158407</v>
      </c>
      <c r="K5" s="106">
        <f t="shared" si="0"/>
        <v>2935468</v>
      </c>
      <c r="L5" s="106">
        <f t="shared" si="0"/>
        <v>0</v>
      </c>
      <c r="M5" s="106">
        <f t="shared" si="0"/>
        <v>431430</v>
      </c>
      <c r="N5" s="106">
        <f t="shared" si="0"/>
        <v>3366898</v>
      </c>
      <c r="O5" s="106">
        <f t="shared" si="0"/>
        <v>0</v>
      </c>
      <c r="P5" s="106">
        <f t="shared" si="0"/>
        <v>3928980</v>
      </c>
      <c r="Q5" s="106">
        <f t="shared" si="0"/>
        <v>0</v>
      </c>
      <c r="R5" s="106">
        <f t="shared" si="0"/>
        <v>3928980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7454285</v>
      </c>
      <c r="X5" s="106">
        <f t="shared" si="0"/>
        <v>10470352</v>
      </c>
      <c r="Y5" s="106">
        <f t="shared" si="0"/>
        <v>-3016067</v>
      </c>
      <c r="Z5" s="201">
        <f>+IF(X5&lt;&gt;0,+(Y5/X5)*100,0)</f>
        <v>-28.805784179939703</v>
      </c>
      <c r="AA5" s="199">
        <f>SUM(AA11:AA18)</f>
        <v>13960469</v>
      </c>
    </row>
    <row r="6" spans="1:27" ht="13.5">
      <c r="A6" s="291" t="s">
        <v>204</v>
      </c>
      <c r="B6" s="142"/>
      <c r="C6" s="62">
        <v>4084271</v>
      </c>
      <c r="D6" s="156"/>
      <c r="E6" s="60">
        <v>1000000</v>
      </c>
      <c r="F6" s="60">
        <v>3621376</v>
      </c>
      <c r="G6" s="60"/>
      <c r="H6" s="60"/>
      <c r="I6" s="60"/>
      <c r="J6" s="60"/>
      <c r="K6" s="60"/>
      <c r="L6" s="60"/>
      <c r="M6" s="60">
        <v>430458</v>
      </c>
      <c r="N6" s="60">
        <v>430458</v>
      </c>
      <c r="O6" s="60"/>
      <c r="P6" s="60">
        <v>1221377</v>
      </c>
      <c r="Q6" s="60"/>
      <c r="R6" s="60">
        <v>1221377</v>
      </c>
      <c r="S6" s="60"/>
      <c r="T6" s="60"/>
      <c r="U6" s="60"/>
      <c r="V6" s="60"/>
      <c r="W6" s="60">
        <v>1651835</v>
      </c>
      <c r="X6" s="60">
        <v>2716032</v>
      </c>
      <c r="Y6" s="60">
        <v>-1064197</v>
      </c>
      <c r="Z6" s="140">
        <v>-39.18</v>
      </c>
      <c r="AA6" s="155">
        <v>3621376</v>
      </c>
    </row>
    <row r="7" spans="1:27" ht="13.5">
      <c r="A7" s="291" t="s">
        <v>205</v>
      </c>
      <c r="B7" s="142"/>
      <c r="C7" s="62">
        <v>792798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316794</v>
      </c>
      <c r="D8" s="156"/>
      <c r="E8" s="60"/>
      <c r="F8" s="60">
        <v>1000000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750000</v>
      </c>
      <c r="Y8" s="60">
        <v>-750000</v>
      </c>
      <c r="Z8" s="140">
        <v>-100</v>
      </c>
      <c r="AA8" s="155">
        <v>1000000</v>
      </c>
    </row>
    <row r="9" spans="1:27" ht="13.5">
      <c r="A9" s="291" t="s">
        <v>207</v>
      </c>
      <c r="B9" s="142"/>
      <c r="C9" s="62">
        <v>814155</v>
      </c>
      <c r="D9" s="156"/>
      <c r="E9" s="60">
        <v>1802500</v>
      </c>
      <c r="F9" s="60">
        <v>417999</v>
      </c>
      <c r="G9" s="60">
        <v>60000</v>
      </c>
      <c r="H9" s="60">
        <v>50000</v>
      </c>
      <c r="I9" s="60"/>
      <c r="J9" s="60">
        <v>110000</v>
      </c>
      <c r="K9" s="60">
        <v>85031</v>
      </c>
      <c r="L9" s="60"/>
      <c r="M9" s="60"/>
      <c r="N9" s="60">
        <v>85031</v>
      </c>
      <c r="O9" s="60"/>
      <c r="P9" s="60"/>
      <c r="Q9" s="60"/>
      <c r="R9" s="60"/>
      <c r="S9" s="60"/>
      <c r="T9" s="60"/>
      <c r="U9" s="60"/>
      <c r="V9" s="60"/>
      <c r="W9" s="60">
        <v>195031</v>
      </c>
      <c r="X9" s="60">
        <v>313499</v>
      </c>
      <c r="Y9" s="60">
        <v>-118468</v>
      </c>
      <c r="Z9" s="140">
        <v>-37.79</v>
      </c>
      <c r="AA9" s="155">
        <v>417999</v>
      </c>
    </row>
    <row r="10" spans="1:27" ht="13.5">
      <c r="A10" s="291" t="s">
        <v>208</v>
      </c>
      <c r="B10" s="142"/>
      <c r="C10" s="62">
        <v>267392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6275410</v>
      </c>
      <c r="D11" s="294">
        <f t="shared" si="1"/>
        <v>0</v>
      </c>
      <c r="E11" s="295">
        <f t="shared" si="1"/>
        <v>2802500</v>
      </c>
      <c r="F11" s="295">
        <f t="shared" si="1"/>
        <v>5039375</v>
      </c>
      <c r="G11" s="295">
        <f t="shared" si="1"/>
        <v>60000</v>
      </c>
      <c r="H11" s="295">
        <f t="shared" si="1"/>
        <v>50000</v>
      </c>
      <c r="I11" s="295">
        <f t="shared" si="1"/>
        <v>0</v>
      </c>
      <c r="J11" s="295">
        <f t="shared" si="1"/>
        <v>110000</v>
      </c>
      <c r="K11" s="295">
        <f t="shared" si="1"/>
        <v>85031</v>
      </c>
      <c r="L11" s="295">
        <f t="shared" si="1"/>
        <v>0</v>
      </c>
      <c r="M11" s="295">
        <f t="shared" si="1"/>
        <v>430458</v>
      </c>
      <c r="N11" s="295">
        <f t="shared" si="1"/>
        <v>515489</v>
      </c>
      <c r="O11" s="295">
        <f t="shared" si="1"/>
        <v>0</v>
      </c>
      <c r="P11" s="295">
        <f t="shared" si="1"/>
        <v>1221377</v>
      </c>
      <c r="Q11" s="295">
        <f t="shared" si="1"/>
        <v>0</v>
      </c>
      <c r="R11" s="295">
        <f t="shared" si="1"/>
        <v>1221377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1846866</v>
      </c>
      <c r="X11" s="295">
        <f t="shared" si="1"/>
        <v>3779531</v>
      </c>
      <c r="Y11" s="295">
        <f t="shared" si="1"/>
        <v>-1932665</v>
      </c>
      <c r="Z11" s="296">
        <f>+IF(X11&lt;&gt;0,+(Y11/X11)*100,0)</f>
        <v>-51.1350482374665</v>
      </c>
      <c r="AA11" s="297">
        <f>SUM(AA6:AA10)</f>
        <v>5039375</v>
      </c>
    </row>
    <row r="12" spans="1:27" ht="13.5">
      <c r="A12" s="298" t="s">
        <v>210</v>
      </c>
      <c r="B12" s="136"/>
      <c r="C12" s="62">
        <v>3143893</v>
      </c>
      <c r="D12" s="156"/>
      <c r="E12" s="60">
        <v>6950000</v>
      </c>
      <c r="F12" s="60"/>
      <c r="G12" s="60">
        <v>10737</v>
      </c>
      <c r="H12" s="60">
        <v>37670</v>
      </c>
      <c r="I12" s="60"/>
      <c r="J12" s="60">
        <v>48407</v>
      </c>
      <c r="K12" s="60">
        <v>2850437</v>
      </c>
      <c r="L12" s="60"/>
      <c r="M12" s="60"/>
      <c r="N12" s="60">
        <v>2850437</v>
      </c>
      <c r="O12" s="60"/>
      <c r="P12" s="60">
        <v>2707603</v>
      </c>
      <c r="Q12" s="60"/>
      <c r="R12" s="60">
        <v>2707603</v>
      </c>
      <c r="S12" s="60"/>
      <c r="T12" s="60"/>
      <c r="U12" s="60"/>
      <c r="V12" s="60"/>
      <c r="W12" s="60">
        <v>5606447</v>
      </c>
      <c r="X12" s="60"/>
      <c r="Y12" s="60">
        <v>5606447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505885</v>
      </c>
      <c r="D15" s="156"/>
      <c r="E15" s="60">
        <v>6836250</v>
      </c>
      <c r="F15" s="60">
        <v>8921094</v>
      </c>
      <c r="G15" s="60"/>
      <c r="H15" s="60"/>
      <c r="I15" s="60"/>
      <c r="J15" s="60"/>
      <c r="K15" s="60"/>
      <c r="L15" s="60"/>
      <c r="M15" s="60">
        <v>972</v>
      </c>
      <c r="N15" s="60">
        <v>972</v>
      </c>
      <c r="O15" s="60"/>
      <c r="P15" s="60"/>
      <c r="Q15" s="60"/>
      <c r="R15" s="60"/>
      <c r="S15" s="60"/>
      <c r="T15" s="60"/>
      <c r="U15" s="60"/>
      <c r="V15" s="60"/>
      <c r="W15" s="60">
        <v>972</v>
      </c>
      <c r="X15" s="60">
        <v>6690821</v>
      </c>
      <c r="Y15" s="60">
        <v>-6689849</v>
      </c>
      <c r="Z15" s="140">
        <v>-99.99</v>
      </c>
      <c r="AA15" s="155">
        <v>8921094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4084271</v>
      </c>
      <c r="D36" s="156">
        <f t="shared" si="4"/>
        <v>0</v>
      </c>
      <c r="E36" s="60">
        <f t="shared" si="4"/>
        <v>1000000</v>
      </c>
      <c r="F36" s="60">
        <f t="shared" si="4"/>
        <v>3621376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430458</v>
      </c>
      <c r="N36" s="60">
        <f t="shared" si="4"/>
        <v>430458</v>
      </c>
      <c r="O36" s="60">
        <f t="shared" si="4"/>
        <v>0</v>
      </c>
      <c r="P36" s="60">
        <f t="shared" si="4"/>
        <v>1221377</v>
      </c>
      <c r="Q36" s="60">
        <f t="shared" si="4"/>
        <v>0</v>
      </c>
      <c r="R36" s="60">
        <f t="shared" si="4"/>
        <v>1221377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1651835</v>
      </c>
      <c r="X36" s="60">
        <f t="shared" si="4"/>
        <v>2716032</v>
      </c>
      <c r="Y36" s="60">
        <f t="shared" si="4"/>
        <v>-1064197</v>
      </c>
      <c r="Z36" s="140">
        <f aca="true" t="shared" si="5" ref="Z36:Z49">+IF(X36&lt;&gt;0,+(Y36/X36)*100,0)</f>
        <v>-39.18204940147981</v>
      </c>
      <c r="AA36" s="155">
        <f>AA6+AA21</f>
        <v>3621376</v>
      </c>
    </row>
    <row r="37" spans="1:27" ht="13.5">
      <c r="A37" s="291" t="s">
        <v>205</v>
      </c>
      <c r="B37" s="142"/>
      <c r="C37" s="62">
        <f t="shared" si="4"/>
        <v>792798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316794</v>
      </c>
      <c r="D38" s="156">
        <f t="shared" si="4"/>
        <v>0</v>
      </c>
      <c r="E38" s="60">
        <f t="shared" si="4"/>
        <v>0</v>
      </c>
      <c r="F38" s="60">
        <f t="shared" si="4"/>
        <v>1000000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750000</v>
      </c>
      <c r="Y38" s="60">
        <f t="shared" si="4"/>
        <v>-750000</v>
      </c>
      <c r="Z38" s="140">
        <f t="shared" si="5"/>
        <v>-100</v>
      </c>
      <c r="AA38" s="155">
        <f>AA8+AA23</f>
        <v>1000000</v>
      </c>
    </row>
    <row r="39" spans="1:27" ht="13.5">
      <c r="A39" s="291" t="s">
        <v>207</v>
      </c>
      <c r="B39" s="142"/>
      <c r="C39" s="62">
        <f t="shared" si="4"/>
        <v>814155</v>
      </c>
      <c r="D39" s="156">
        <f t="shared" si="4"/>
        <v>0</v>
      </c>
      <c r="E39" s="60">
        <f t="shared" si="4"/>
        <v>1802500</v>
      </c>
      <c r="F39" s="60">
        <f t="shared" si="4"/>
        <v>417999</v>
      </c>
      <c r="G39" s="60">
        <f t="shared" si="4"/>
        <v>60000</v>
      </c>
      <c r="H39" s="60">
        <f t="shared" si="4"/>
        <v>50000</v>
      </c>
      <c r="I39" s="60">
        <f t="shared" si="4"/>
        <v>0</v>
      </c>
      <c r="J39" s="60">
        <f t="shared" si="4"/>
        <v>110000</v>
      </c>
      <c r="K39" s="60">
        <f t="shared" si="4"/>
        <v>85031</v>
      </c>
      <c r="L39" s="60">
        <f t="shared" si="4"/>
        <v>0</v>
      </c>
      <c r="M39" s="60">
        <f t="shared" si="4"/>
        <v>0</v>
      </c>
      <c r="N39" s="60">
        <f t="shared" si="4"/>
        <v>85031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195031</v>
      </c>
      <c r="X39" s="60">
        <f t="shared" si="4"/>
        <v>313499</v>
      </c>
      <c r="Y39" s="60">
        <f t="shared" si="4"/>
        <v>-118468</v>
      </c>
      <c r="Z39" s="140">
        <f t="shared" si="5"/>
        <v>-37.78895626461328</v>
      </c>
      <c r="AA39" s="155">
        <f>AA9+AA24</f>
        <v>417999</v>
      </c>
    </row>
    <row r="40" spans="1:27" ht="13.5">
      <c r="A40" s="291" t="s">
        <v>208</v>
      </c>
      <c r="B40" s="142"/>
      <c r="C40" s="62">
        <f t="shared" si="4"/>
        <v>267392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6275410</v>
      </c>
      <c r="D41" s="294">
        <f t="shared" si="6"/>
        <v>0</v>
      </c>
      <c r="E41" s="295">
        <f t="shared" si="6"/>
        <v>2802500</v>
      </c>
      <c r="F41" s="295">
        <f t="shared" si="6"/>
        <v>5039375</v>
      </c>
      <c r="G41" s="295">
        <f t="shared" si="6"/>
        <v>60000</v>
      </c>
      <c r="H41" s="295">
        <f t="shared" si="6"/>
        <v>50000</v>
      </c>
      <c r="I41" s="295">
        <f t="shared" si="6"/>
        <v>0</v>
      </c>
      <c r="J41" s="295">
        <f t="shared" si="6"/>
        <v>110000</v>
      </c>
      <c r="K41" s="295">
        <f t="shared" si="6"/>
        <v>85031</v>
      </c>
      <c r="L41" s="295">
        <f t="shared" si="6"/>
        <v>0</v>
      </c>
      <c r="M41" s="295">
        <f t="shared" si="6"/>
        <v>430458</v>
      </c>
      <c r="N41" s="295">
        <f t="shared" si="6"/>
        <v>515489</v>
      </c>
      <c r="O41" s="295">
        <f t="shared" si="6"/>
        <v>0</v>
      </c>
      <c r="P41" s="295">
        <f t="shared" si="6"/>
        <v>1221377</v>
      </c>
      <c r="Q41" s="295">
        <f t="shared" si="6"/>
        <v>0</v>
      </c>
      <c r="R41" s="295">
        <f t="shared" si="6"/>
        <v>1221377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1846866</v>
      </c>
      <c r="X41" s="295">
        <f t="shared" si="6"/>
        <v>3779531</v>
      </c>
      <c r="Y41" s="295">
        <f t="shared" si="6"/>
        <v>-1932665</v>
      </c>
      <c r="Z41" s="296">
        <f t="shared" si="5"/>
        <v>-51.1350482374665</v>
      </c>
      <c r="AA41" s="297">
        <f>SUM(AA36:AA40)</f>
        <v>5039375</v>
      </c>
    </row>
    <row r="42" spans="1:27" ht="13.5">
      <c r="A42" s="298" t="s">
        <v>210</v>
      </c>
      <c r="B42" s="136"/>
      <c r="C42" s="95">
        <f aca="true" t="shared" si="7" ref="C42:Y48">C12+C27</f>
        <v>3143893</v>
      </c>
      <c r="D42" s="129">
        <f t="shared" si="7"/>
        <v>0</v>
      </c>
      <c r="E42" s="54">
        <f t="shared" si="7"/>
        <v>6950000</v>
      </c>
      <c r="F42" s="54">
        <f t="shared" si="7"/>
        <v>0</v>
      </c>
      <c r="G42" s="54">
        <f t="shared" si="7"/>
        <v>10737</v>
      </c>
      <c r="H42" s="54">
        <f t="shared" si="7"/>
        <v>37670</v>
      </c>
      <c r="I42" s="54">
        <f t="shared" si="7"/>
        <v>0</v>
      </c>
      <c r="J42" s="54">
        <f t="shared" si="7"/>
        <v>48407</v>
      </c>
      <c r="K42" s="54">
        <f t="shared" si="7"/>
        <v>2850437</v>
      </c>
      <c r="L42" s="54">
        <f t="shared" si="7"/>
        <v>0</v>
      </c>
      <c r="M42" s="54">
        <f t="shared" si="7"/>
        <v>0</v>
      </c>
      <c r="N42" s="54">
        <f t="shared" si="7"/>
        <v>2850437</v>
      </c>
      <c r="O42" s="54">
        <f t="shared" si="7"/>
        <v>0</v>
      </c>
      <c r="P42" s="54">
        <f t="shared" si="7"/>
        <v>2707603</v>
      </c>
      <c r="Q42" s="54">
        <f t="shared" si="7"/>
        <v>0</v>
      </c>
      <c r="R42" s="54">
        <f t="shared" si="7"/>
        <v>2707603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5606447</v>
      </c>
      <c r="X42" s="54">
        <f t="shared" si="7"/>
        <v>0</v>
      </c>
      <c r="Y42" s="54">
        <f t="shared" si="7"/>
        <v>5606447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505885</v>
      </c>
      <c r="D45" s="129">
        <f t="shared" si="7"/>
        <v>0</v>
      </c>
      <c r="E45" s="54">
        <f t="shared" si="7"/>
        <v>6836250</v>
      </c>
      <c r="F45" s="54">
        <f t="shared" si="7"/>
        <v>8921094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972</v>
      </c>
      <c r="N45" s="54">
        <f t="shared" si="7"/>
        <v>972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972</v>
      </c>
      <c r="X45" s="54">
        <f t="shared" si="7"/>
        <v>6690821</v>
      </c>
      <c r="Y45" s="54">
        <f t="shared" si="7"/>
        <v>-6689849</v>
      </c>
      <c r="Z45" s="184">
        <f t="shared" si="5"/>
        <v>-99.98547263482314</v>
      </c>
      <c r="AA45" s="130">
        <f t="shared" si="8"/>
        <v>8921094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9925188</v>
      </c>
      <c r="D49" s="218">
        <f t="shared" si="9"/>
        <v>0</v>
      </c>
      <c r="E49" s="220">
        <f t="shared" si="9"/>
        <v>16588750</v>
      </c>
      <c r="F49" s="220">
        <f t="shared" si="9"/>
        <v>13960469</v>
      </c>
      <c r="G49" s="220">
        <f t="shared" si="9"/>
        <v>70737</v>
      </c>
      <c r="H49" s="220">
        <f t="shared" si="9"/>
        <v>87670</v>
      </c>
      <c r="I49" s="220">
        <f t="shared" si="9"/>
        <v>0</v>
      </c>
      <c r="J49" s="220">
        <f t="shared" si="9"/>
        <v>158407</v>
      </c>
      <c r="K49" s="220">
        <f t="shared" si="9"/>
        <v>2935468</v>
      </c>
      <c r="L49" s="220">
        <f t="shared" si="9"/>
        <v>0</v>
      </c>
      <c r="M49" s="220">
        <f t="shared" si="9"/>
        <v>431430</v>
      </c>
      <c r="N49" s="220">
        <f t="shared" si="9"/>
        <v>3366898</v>
      </c>
      <c r="O49" s="220">
        <f t="shared" si="9"/>
        <v>0</v>
      </c>
      <c r="P49" s="220">
        <f t="shared" si="9"/>
        <v>3928980</v>
      </c>
      <c r="Q49" s="220">
        <f t="shared" si="9"/>
        <v>0</v>
      </c>
      <c r="R49" s="220">
        <f t="shared" si="9"/>
        <v>3928980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7454285</v>
      </c>
      <c r="X49" s="220">
        <f t="shared" si="9"/>
        <v>10470352</v>
      </c>
      <c r="Y49" s="220">
        <f t="shared" si="9"/>
        <v>-3016067</v>
      </c>
      <c r="Z49" s="221">
        <f t="shared" si="5"/>
        <v>-28.805784179939703</v>
      </c>
      <c r="AA49" s="222">
        <f>SUM(AA41:AA48)</f>
        <v>13960469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1181002</v>
      </c>
      <c r="D51" s="129">
        <f t="shared" si="10"/>
        <v>0</v>
      </c>
      <c r="E51" s="54">
        <f t="shared" si="10"/>
        <v>1480404</v>
      </c>
      <c r="F51" s="54">
        <f t="shared" si="10"/>
        <v>1073639</v>
      </c>
      <c r="G51" s="54">
        <f t="shared" si="10"/>
        <v>43330</v>
      </c>
      <c r="H51" s="54">
        <f t="shared" si="10"/>
        <v>0</v>
      </c>
      <c r="I51" s="54">
        <f t="shared" si="10"/>
        <v>200098</v>
      </c>
      <c r="J51" s="54">
        <f t="shared" si="10"/>
        <v>243428</v>
      </c>
      <c r="K51" s="54">
        <f t="shared" si="10"/>
        <v>201632</v>
      </c>
      <c r="L51" s="54">
        <f t="shared" si="10"/>
        <v>47974</v>
      </c>
      <c r="M51" s="54">
        <f t="shared" si="10"/>
        <v>22864</v>
      </c>
      <c r="N51" s="54">
        <f t="shared" si="10"/>
        <v>272470</v>
      </c>
      <c r="O51" s="54">
        <f t="shared" si="10"/>
        <v>68306</v>
      </c>
      <c r="P51" s="54">
        <f t="shared" si="10"/>
        <v>92373</v>
      </c>
      <c r="Q51" s="54">
        <f t="shared" si="10"/>
        <v>38753</v>
      </c>
      <c r="R51" s="54">
        <f t="shared" si="10"/>
        <v>199432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715330</v>
      </c>
      <c r="X51" s="54">
        <f t="shared" si="10"/>
        <v>805229</v>
      </c>
      <c r="Y51" s="54">
        <f t="shared" si="10"/>
        <v>-89899</v>
      </c>
      <c r="Z51" s="184">
        <f>+IF(X51&lt;&gt;0,+(Y51/X51)*100,0)</f>
        <v>-11.164401679522223</v>
      </c>
      <c r="AA51" s="130">
        <f>SUM(AA57:AA61)</f>
        <v>1073639</v>
      </c>
    </row>
    <row r="52" spans="1:27" ht="13.5">
      <c r="A52" s="310" t="s">
        <v>204</v>
      </c>
      <c r="B52" s="142"/>
      <c r="C52" s="62"/>
      <c r="D52" s="156"/>
      <c r="E52" s="60">
        <v>40000</v>
      </c>
      <c r="F52" s="60">
        <v>95085</v>
      </c>
      <c r="G52" s="60"/>
      <c r="H52" s="60"/>
      <c r="I52" s="60"/>
      <c r="J52" s="60"/>
      <c r="K52" s="60">
        <v>7877</v>
      </c>
      <c r="L52" s="60"/>
      <c r="M52" s="60"/>
      <c r="N52" s="60">
        <v>7877</v>
      </c>
      <c r="O52" s="60"/>
      <c r="P52" s="60">
        <v>3795</v>
      </c>
      <c r="Q52" s="60"/>
      <c r="R52" s="60">
        <v>3795</v>
      </c>
      <c r="S52" s="60"/>
      <c r="T52" s="60"/>
      <c r="U52" s="60"/>
      <c r="V52" s="60"/>
      <c r="W52" s="60">
        <v>11672</v>
      </c>
      <c r="X52" s="60">
        <v>71314</v>
      </c>
      <c r="Y52" s="60">
        <v>-59642</v>
      </c>
      <c r="Z52" s="140">
        <v>-83.63</v>
      </c>
      <c r="AA52" s="155">
        <v>95085</v>
      </c>
    </row>
    <row r="53" spans="1:27" ht="13.5">
      <c r="A53" s="310" t="s">
        <v>205</v>
      </c>
      <c r="B53" s="142"/>
      <c r="C53" s="62">
        <v>270855</v>
      </c>
      <c r="D53" s="156"/>
      <c r="E53" s="60"/>
      <c r="F53" s="60">
        <v>280999</v>
      </c>
      <c r="G53" s="60">
        <v>1455</v>
      </c>
      <c r="H53" s="60"/>
      <c r="I53" s="60">
        <v>95190</v>
      </c>
      <c r="J53" s="60">
        <v>96645</v>
      </c>
      <c r="K53" s="60">
        <v>46940</v>
      </c>
      <c r="L53" s="60">
        <v>11429</v>
      </c>
      <c r="M53" s="60"/>
      <c r="N53" s="60">
        <v>58369</v>
      </c>
      <c r="O53" s="60">
        <v>3289</v>
      </c>
      <c r="P53" s="60">
        <v>23204</v>
      </c>
      <c r="Q53" s="60">
        <v>32620</v>
      </c>
      <c r="R53" s="60">
        <v>59113</v>
      </c>
      <c r="S53" s="60"/>
      <c r="T53" s="60"/>
      <c r="U53" s="60"/>
      <c r="V53" s="60"/>
      <c r="W53" s="60">
        <v>214127</v>
      </c>
      <c r="X53" s="60">
        <v>210749</v>
      </c>
      <c r="Y53" s="60">
        <v>3378</v>
      </c>
      <c r="Z53" s="140">
        <v>1.6</v>
      </c>
      <c r="AA53" s="155">
        <v>280999</v>
      </c>
    </row>
    <row r="54" spans="1:27" ht="13.5">
      <c r="A54" s="310" t="s">
        <v>206</v>
      </c>
      <c r="B54" s="142"/>
      <c r="C54" s="62">
        <v>363064</v>
      </c>
      <c r="D54" s="156"/>
      <c r="E54" s="60">
        <v>975611</v>
      </c>
      <c r="F54" s="60">
        <v>140500</v>
      </c>
      <c r="G54" s="60">
        <v>811</v>
      </c>
      <c r="H54" s="60"/>
      <c r="I54" s="60"/>
      <c r="J54" s="60">
        <v>811</v>
      </c>
      <c r="K54" s="60">
        <v>5000</v>
      </c>
      <c r="L54" s="60">
        <v>811</v>
      </c>
      <c r="M54" s="60"/>
      <c r="N54" s="60">
        <v>5811</v>
      </c>
      <c r="O54" s="60">
        <v>3940</v>
      </c>
      <c r="P54" s="60">
        <v>10541</v>
      </c>
      <c r="Q54" s="60">
        <v>1340</v>
      </c>
      <c r="R54" s="60">
        <v>15821</v>
      </c>
      <c r="S54" s="60"/>
      <c r="T54" s="60"/>
      <c r="U54" s="60"/>
      <c r="V54" s="60"/>
      <c r="W54" s="60">
        <v>22443</v>
      </c>
      <c r="X54" s="60">
        <v>105375</v>
      </c>
      <c r="Y54" s="60">
        <v>-82932</v>
      </c>
      <c r="Z54" s="140">
        <v>-78.7</v>
      </c>
      <c r="AA54" s="155">
        <v>140500</v>
      </c>
    </row>
    <row r="55" spans="1:27" ht="13.5">
      <c r="A55" s="310" t="s">
        <v>207</v>
      </c>
      <c r="B55" s="142"/>
      <c r="C55" s="62"/>
      <c r="D55" s="156"/>
      <c r="E55" s="60"/>
      <c r="F55" s="60">
        <v>378216</v>
      </c>
      <c r="G55" s="60">
        <v>7324</v>
      </c>
      <c r="H55" s="60"/>
      <c r="I55" s="60">
        <v>81087</v>
      </c>
      <c r="J55" s="60">
        <v>88411</v>
      </c>
      <c r="K55" s="60">
        <v>78463</v>
      </c>
      <c r="L55" s="60"/>
      <c r="M55" s="60">
        <v>19093</v>
      </c>
      <c r="N55" s="60">
        <v>97556</v>
      </c>
      <c r="O55" s="60">
        <v>58453</v>
      </c>
      <c r="P55" s="60">
        <v>10259</v>
      </c>
      <c r="Q55" s="60"/>
      <c r="R55" s="60">
        <v>68712</v>
      </c>
      <c r="S55" s="60"/>
      <c r="T55" s="60"/>
      <c r="U55" s="60"/>
      <c r="V55" s="60"/>
      <c r="W55" s="60">
        <v>254679</v>
      </c>
      <c r="X55" s="60">
        <v>283662</v>
      </c>
      <c r="Y55" s="60">
        <v>-28983</v>
      </c>
      <c r="Z55" s="140">
        <v>-10.22</v>
      </c>
      <c r="AA55" s="155">
        <v>378216</v>
      </c>
    </row>
    <row r="56" spans="1:27" ht="13.5">
      <c r="A56" s="310" t="s">
        <v>208</v>
      </c>
      <c r="B56" s="142"/>
      <c r="C56" s="62"/>
      <c r="D56" s="156"/>
      <c r="E56" s="60"/>
      <c r="F56" s="60">
        <v>80080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60060</v>
      </c>
      <c r="Y56" s="60">
        <v>-60060</v>
      </c>
      <c r="Z56" s="140">
        <v>-100</v>
      </c>
      <c r="AA56" s="155">
        <v>80080</v>
      </c>
    </row>
    <row r="57" spans="1:27" ht="13.5">
      <c r="A57" s="138" t="s">
        <v>209</v>
      </c>
      <c r="B57" s="142"/>
      <c r="C57" s="293">
        <f aca="true" t="shared" si="11" ref="C57:Y57">SUM(C52:C56)</f>
        <v>633919</v>
      </c>
      <c r="D57" s="294">
        <f t="shared" si="11"/>
        <v>0</v>
      </c>
      <c r="E57" s="295">
        <f t="shared" si="11"/>
        <v>1015611</v>
      </c>
      <c r="F57" s="295">
        <f t="shared" si="11"/>
        <v>974880</v>
      </c>
      <c r="G57" s="295">
        <f t="shared" si="11"/>
        <v>9590</v>
      </c>
      <c r="H57" s="295">
        <f t="shared" si="11"/>
        <v>0</v>
      </c>
      <c r="I57" s="295">
        <f t="shared" si="11"/>
        <v>176277</v>
      </c>
      <c r="J57" s="295">
        <f t="shared" si="11"/>
        <v>185867</v>
      </c>
      <c r="K57" s="295">
        <f t="shared" si="11"/>
        <v>138280</v>
      </c>
      <c r="L57" s="295">
        <f t="shared" si="11"/>
        <v>12240</v>
      </c>
      <c r="M57" s="295">
        <f t="shared" si="11"/>
        <v>19093</v>
      </c>
      <c r="N57" s="295">
        <f t="shared" si="11"/>
        <v>169613</v>
      </c>
      <c r="O57" s="295">
        <f t="shared" si="11"/>
        <v>65682</v>
      </c>
      <c r="P57" s="295">
        <f t="shared" si="11"/>
        <v>47799</v>
      </c>
      <c r="Q57" s="295">
        <f t="shared" si="11"/>
        <v>33960</v>
      </c>
      <c r="R57" s="295">
        <f t="shared" si="11"/>
        <v>147441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502921</v>
      </c>
      <c r="X57" s="295">
        <f t="shared" si="11"/>
        <v>731160</v>
      </c>
      <c r="Y57" s="295">
        <f t="shared" si="11"/>
        <v>-228239</v>
      </c>
      <c r="Z57" s="296">
        <f>+IF(X57&lt;&gt;0,+(Y57/X57)*100,0)</f>
        <v>-31.216012910990752</v>
      </c>
      <c r="AA57" s="297">
        <f>SUM(AA52:AA56)</f>
        <v>974880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547083</v>
      </c>
      <c r="D61" s="156"/>
      <c r="E61" s="60">
        <v>464793</v>
      </c>
      <c r="F61" s="60">
        <v>98759</v>
      </c>
      <c r="G61" s="60">
        <v>33740</v>
      </c>
      <c r="H61" s="60"/>
      <c r="I61" s="60">
        <v>23821</v>
      </c>
      <c r="J61" s="60">
        <v>57561</v>
      </c>
      <c r="K61" s="60">
        <v>63352</v>
      </c>
      <c r="L61" s="60">
        <v>35734</v>
      </c>
      <c r="M61" s="60">
        <v>3771</v>
      </c>
      <c r="N61" s="60">
        <v>102857</v>
      </c>
      <c r="O61" s="60">
        <v>2624</v>
      </c>
      <c r="P61" s="60">
        <v>44574</v>
      </c>
      <c r="Q61" s="60">
        <v>4793</v>
      </c>
      <c r="R61" s="60">
        <v>51991</v>
      </c>
      <c r="S61" s="60"/>
      <c r="T61" s="60"/>
      <c r="U61" s="60"/>
      <c r="V61" s="60"/>
      <c r="W61" s="60">
        <v>212409</v>
      </c>
      <c r="X61" s="60">
        <v>74069</v>
      </c>
      <c r="Y61" s="60">
        <v>138340</v>
      </c>
      <c r="Z61" s="140">
        <v>186.77</v>
      </c>
      <c r="AA61" s="155">
        <v>98759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30000</v>
      </c>
      <c r="H66" s="275"/>
      <c r="I66" s="275">
        <v>95190</v>
      </c>
      <c r="J66" s="275">
        <v>125190</v>
      </c>
      <c r="K66" s="275">
        <v>126618</v>
      </c>
      <c r="L66" s="275">
        <v>13575</v>
      </c>
      <c r="M66" s="275">
        <v>2906</v>
      </c>
      <c r="N66" s="275">
        <v>143099</v>
      </c>
      <c r="O66" s="275">
        <v>59848</v>
      </c>
      <c r="P66" s="275">
        <v>42386</v>
      </c>
      <c r="Q66" s="275">
        <v>34191</v>
      </c>
      <c r="R66" s="275">
        <v>136425</v>
      </c>
      <c r="S66" s="275"/>
      <c r="T66" s="275"/>
      <c r="U66" s="275"/>
      <c r="V66" s="275"/>
      <c r="W66" s="275">
        <v>404714</v>
      </c>
      <c r="X66" s="275"/>
      <c r="Y66" s="275">
        <v>404714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1480404</v>
      </c>
      <c r="F68" s="60"/>
      <c r="G68" s="60">
        <v>13329</v>
      </c>
      <c r="H68" s="60"/>
      <c r="I68" s="60">
        <v>104908</v>
      </c>
      <c r="J68" s="60">
        <v>118237</v>
      </c>
      <c r="K68" s="60">
        <v>75014</v>
      </c>
      <c r="L68" s="60">
        <v>34399</v>
      </c>
      <c r="M68" s="60">
        <v>19958</v>
      </c>
      <c r="N68" s="60">
        <v>129371</v>
      </c>
      <c r="O68" s="60">
        <v>8458</v>
      </c>
      <c r="P68" s="60">
        <v>49987</v>
      </c>
      <c r="Q68" s="60">
        <v>4562</v>
      </c>
      <c r="R68" s="60">
        <v>63007</v>
      </c>
      <c r="S68" s="60"/>
      <c r="T68" s="60"/>
      <c r="U68" s="60"/>
      <c r="V68" s="60"/>
      <c r="W68" s="60">
        <v>310615</v>
      </c>
      <c r="X68" s="60"/>
      <c r="Y68" s="60">
        <v>310615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1480404</v>
      </c>
      <c r="F69" s="220">
        <f t="shared" si="12"/>
        <v>0</v>
      </c>
      <c r="G69" s="220">
        <f t="shared" si="12"/>
        <v>43329</v>
      </c>
      <c r="H69" s="220">
        <f t="shared" si="12"/>
        <v>0</v>
      </c>
      <c r="I69" s="220">
        <f t="shared" si="12"/>
        <v>200098</v>
      </c>
      <c r="J69" s="220">
        <f t="shared" si="12"/>
        <v>243427</v>
      </c>
      <c r="K69" s="220">
        <f t="shared" si="12"/>
        <v>201632</v>
      </c>
      <c r="L69" s="220">
        <f t="shared" si="12"/>
        <v>47974</v>
      </c>
      <c r="M69" s="220">
        <f t="shared" si="12"/>
        <v>22864</v>
      </c>
      <c r="N69" s="220">
        <f t="shared" si="12"/>
        <v>272470</v>
      </c>
      <c r="O69" s="220">
        <f t="shared" si="12"/>
        <v>68306</v>
      </c>
      <c r="P69" s="220">
        <f t="shared" si="12"/>
        <v>92373</v>
      </c>
      <c r="Q69" s="220">
        <f t="shared" si="12"/>
        <v>38753</v>
      </c>
      <c r="R69" s="220">
        <f t="shared" si="12"/>
        <v>199432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715329</v>
      </c>
      <c r="X69" s="220">
        <f t="shared" si="12"/>
        <v>0</v>
      </c>
      <c r="Y69" s="220">
        <f t="shared" si="12"/>
        <v>715329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6275410</v>
      </c>
      <c r="D5" s="357">
        <f t="shared" si="0"/>
        <v>0</v>
      </c>
      <c r="E5" s="356">
        <f t="shared" si="0"/>
        <v>2802500</v>
      </c>
      <c r="F5" s="358">
        <f t="shared" si="0"/>
        <v>5039375</v>
      </c>
      <c r="G5" s="358">
        <f t="shared" si="0"/>
        <v>60000</v>
      </c>
      <c r="H5" s="356">
        <f t="shared" si="0"/>
        <v>50000</v>
      </c>
      <c r="I5" s="356">
        <f t="shared" si="0"/>
        <v>0</v>
      </c>
      <c r="J5" s="358">
        <f t="shared" si="0"/>
        <v>110000</v>
      </c>
      <c r="K5" s="358">
        <f t="shared" si="0"/>
        <v>85031</v>
      </c>
      <c r="L5" s="356">
        <f t="shared" si="0"/>
        <v>0</v>
      </c>
      <c r="M5" s="356">
        <f t="shared" si="0"/>
        <v>430458</v>
      </c>
      <c r="N5" s="358">
        <f t="shared" si="0"/>
        <v>515489</v>
      </c>
      <c r="O5" s="358">
        <f t="shared" si="0"/>
        <v>0</v>
      </c>
      <c r="P5" s="356">
        <f t="shared" si="0"/>
        <v>1221377</v>
      </c>
      <c r="Q5" s="356">
        <f t="shared" si="0"/>
        <v>0</v>
      </c>
      <c r="R5" s="358">
        <f t="shared" si="0"/>
        <v>1221377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1846866</v>
      </c>
      <c r="X5" s="356">
        <f t="shared" si="0"/>
        <v>3779531</v>
      </c>
      <c r="Y5" s="358">
        <f t="shared" si="0"/>
        <v>-1932665</v>
      </c>
      <c r="Z5" s="359">
        <f>+IF(X5&lt;&gt;0,+(Y5/X5)*100,0)</f>
        <v>-51.1350482374665</v>
      </c>
      <c r="AA5" s="360">
        <f>+AA6+AA8+AA11+AA13+AA15</f>
        <v>5039375</v>
      </c>
    </row>
    <row r="6" spans="1:27" ht="13.5">
      <c r="A6" s="361" t="s">
        <v>204</v>
      </c>
      <c r="B6" s="142"/>
      <c r="C6" s="60">
        <f>+C7</f>
        <v>4084271</v>
      </c>
      <c r="D6" s="340">
        <f aca="true" t="shared" si="1" ref="D6:AA6">+D7</f>
        <v>0</v>
      </c>
      <c r="E6" s="60">
        <f t="shared" si="1"/>
        <v>1000000</v>
      </c>
      <c r="F6" s="59">
        <f t="shared" si="1"/>
        <v>3621376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430458</v>
      </c>
      <c r="N6" s="59">
        <f t="shared" si="1"/>
        <v>430458</v>
      </c>
      <c r="O6" s="59">
        <f t="shared" si="1"/>
        <v>0</v>
      </c>
      <c r="P6" s="60">
        <f t="shared" si="1"/>
        <v>1221377</v>
      </c>
      <c r="Q6" s="60">
        <f t="shared" si="1"/>
        <v>0</v>
      </c>
      <c r="R6" s="59">
        <f t="shared" si="1"/>
        <v>1221377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1651835</v>
      </c>
      <c r="X6" s="60">
        <f t="shared" si="1"/>
        <v>2716032</v>
      </c>
      <c r="Y6" s="59">
        <f t="shared" si="1"/>
        <v>-1064197</v>
      </c>
      <c r="Z6" s="61">
        <f>+IF(X6&lt;&gt;0,+(Y6/X6)*100,0)</f>
        <v>-39.18204940147981</v>
      </c>
      <c r="AA6" s="62">
        <f t="shared" si="1"/>
        <v>3621376</v>
      </c>
    </row>
    <row r="7" spans="1:27" ht="13.5">
      <c r="A7" s="291" t="s">
        <v>228</v>
      </c>
      <c r="B7" s="142"/>
      <c r="C7" s="60">
        <v>4084271</v>
      </c>
      <c r="D7" s="340"/>
      <c r="E7" s="60">
        <v>1000000</v>
      </c>
      <c r="F7" s="59">
        <v>3621376</v>
      </c>
      <c r="G7" s="59"/>
      <c r="H7" s="60"/>
      <c r="I7" s="60"/>
      <c r="J7" s="59"/>
      <c r="K7" s="59"/>
      <c r="L7" s="60"/>
      <c r="M7" s="60">
        <v>430458</v>
      </c>
      <c r="N7" s="59">
        <v>430458</v>
      </c>
      <c r="O7" s="59"/>
      <c r="P7" s="60">
        <v>1221377</v>
      </c>
      <c r="Q7" s="60"/>
      <c r="R7" s="59">
        <v>1221377</v>
      </c>
      <c r="S7" s="59"/>
      <c r="T7" s="60"/>
      <c r="U7" s="60"/>
      <c r="V7" s="59"/>
      <c r="W7" s="59">
        <v>1651835</v>
      </c>
      <c r="X7" s="60">
        <v>2716032</v>
      </c>
      <c r="Y7" s="59">
        <v>-1064197</v>
      </c>
      <c r="Z7" s="61">
        <v>-39.18</v>
      </c>
      <c r="AA7" s="62">
        <v>3621376</v>
      </c>
    </row>
    <row r="8" spans="1:27" ht="13.5">
      <c r="A8" s="361" t="s">
        <v>205</v>
      </c>
      <c r="B8" s="142"/>
      <c r="C8" s="60">
        <f aca="true" t="shared" si="2" ref="C8:Y8">SUM(C9:C10)</f>
        <v>792798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792798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316794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1000000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750000</v>
      </c>
      <c r="Y11" s="364">
        <f t="shared" si="3"/>
        <v>-750000</v>
      </c>
      <c r="Z11" s="365">
        <f>+IF(X11&lt;&gt;0,+(Y11/X11)*100,0)</f>
        <v>-100</v>
      </c>
      <c r="AA11" s="366">
        <f t="shared" si="3"/>
        <v>1000000</v>
      </c>
    </row>
    <row r="12" spans="1:27" ht="13.5">
      <c r="A12" s="291" t="s">
        <v>231</v>
      </c>
      <c r="B12" s="136"/>
      <c r="C12" s="60">
        <v>316794</v>
      </c>
      <c r="D12" s="340"/>
      <c r="E12" s="60"/>
      <c r="F12" s="59">
        <v>1000000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750000</v>
      </c>
      <c r="Y12" s="59">
        <v>-750000</v>
      </c>
      <c r="Z12" s="61">
        <v>-100</v>
      </c>
      <c r="AA12" s="62">
        <v>1000000</v>
      </c>
    </row>
    <row r="13" spans="1:27" ht="13.5">
      <c r="A13" s="361" t="s">
        <v>207</v>
      </c>
      <c r="B13" s="136"/>
      <c r="C13" s="275">
        <f>+C14</f>
        <v>814155</v>
      </c>
      <c r="D13" s="341">
        <f aca="true" t="shared" si="4" ref="D13:AA13">+D14</f>
        <v>0</v>
      </c>
      <c r="E13" s="275">
        <f t="shared" si="4"/>
        <v>1802500</v>
      </c>
      <c r="F13" s="342">
        <f t="shared" si="4"/>
        <v>417999</v>
      </c>
      <c r="G13" s="342">
        <f t="shared" si="4"/>
        <v>60000</v>
      </c>
      <c r="H13" s="275">
        <f t="shared" si="4"/>
        <v>50000</v>
      </c>
      <c r="I13" s="275">
        <f t="shared" si="4"/>
        <v>0</v>
      </c>
      <c r="J13" s="342">
        <f t="shared" si="4"/>
        <v>110000</v>
      </c>
      <c r="K13" s="342">
        <f t="shared" si="4"/>
        <v>85031</v>
      </c>
      <c r="L13" s="275">
        <f t="shared" si="4"/>
        <v>0</v>
      </c>
      <c r="M13" s="275">
        <f t="shared" si="4"/>
        <v>0</v>
      </c>
      <c r="N13" s="342">
        <f t="shared" si="4"/>
        <v>85031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195031</v>
      </c>
      <c r="X13" s="275">
        <f t="shared" si="4"/>
        <v>313499</v>
      </c>
      <c r="Y13" s="342">
        <f t="shared" si="4"/>
        <v>-118468</v>
      </c>
      <c r="Z13" s="335">
        <f>+IF(X13&lt;&gt;0,+(Y13/X13)*100,0)</f>
        <v>-37.78895626461328</v>
      </c>
      <c r="AA13" s="273">
        <f t="shared" si="4"/>
        <v>417999</v>
      </c>
    </row>
    <row r="14" spans="1:27" ht="13.5">
      <c r="A14" s="291" t="s">
        <v>232</v>
      </c>
      <c r="B14" s="136"/>
      <c r="C14" s="60">
        <v>814155</v>
      </c>
      <c r="D14" s="340"/>
      <c r="E14" s="60">
        <v>1802500</v>
      </c>
      <c r="F14" s="59">
        <v>417999</v>
      </c>
      <c r="G14" s="59">
        <v>60000</v>
      </c>
      <c r="H14" s="60">
        <v>50000</v>
      </c>
      <c r="I14" s="60"/>
      <c r="J14" s="59">
        <v>110000</v>
      </c>
      <c r="K14" s="59">
        <v>85031</v>
      </c>
      <c r="L14" s="60"/>
      <c r="M14" s="60"/>
      <c r="N14" s="59">
        <v>85031</v>
      </c>
      <c r="O14" s="59"/>
      <c r="P14" s="60"/>
      <c r="Q14" s="60"/>
      <c r="R14" s="59"/>
      <c r="S14" s="59"/>
      <c r="T14" s="60"/>
      <c r="U14" s="60"/>
      <c r="V14" s="59"/>
      <c r="W14" s="59">
        <v>195031</v>
      </c>
      <c r="X14" s="60">
        <v>313499</v>
      </c>
      <c r="Y14" s="59">
        <v>-118468</v>
      </c>
      <c r="Z14" s="61">
        <v>-37.79</v>
      </c>
      <c r="AA14" s="62">
        <v>417999</v>
      </c>
    </row>
    <row r="15" spans="1:27" ht="13.5">
      <c r="A15" s="361" t="s">
        <v>208</v>
      </c>
      <c r="B15" s="136"/>
      <c r="C15" s="60">
        <f aca="true" t="shared" si="5" ref="C15:Y15">SUM(C16:C20)</f>
        <v>267392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267392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3143893</v>
      </c>
      <c r="D22" s="344">
        <f t="shared" si="6"/>
        <v>0</v>
      </c>
      <c r="E22" s="343">
        <f t="shared" si="6"/>
        <v>6950000</v>
      </c>
      <c r="F22" s="345">
        <f t="shared" si="6"/>
        <v>0</v>
      </c>
      <c r="G22" s="345">
        <f t="shared" si="6"/>
        <v>10737</v>
      </c>
      <c r="H22" s="343">
        <f t="shared" si="6"/>
        <v>37670</v>
      </c>
      <c r="I22" s="343">
        <f t="shared" si="6"/>
        <v>0</v>
      </c>
      <c r="J22" s="345">
        <f t="shared" si="6"/>
        <v>48407</v>
      </c>
      <c r="K22" s="345">
        <f t="shared" si="6"/>
        <v>2850437</v>
      </c>
      <c r="L22" s="343">
        <f t="shared" si="6"/>
        <v>0</v>
      </c>
      <c r="M22" s="343">
        <f t="shared" si="6"/>
        <v>0</v>
      </c>
      <c r="N22" s="345">
        <f t="shared" si="6"/>
        <v>2850437</v>
      </c>
      <c r="O22" s="345">
        <f t="shared" si="6"/>
        <v>0</v>
      </c>
      <c r="P22" s="343">
        <f t="shared" si="6"/>
        <v>2707603</v>
      </c>
      <c r="Q22" s="343">
        <f t="shared" si="6"/>
        <v>0</v>
      </c>
      <c r="R22" s="345">
        <f t="shared" si="6"/>
        <v>2707603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5606447</v>
      </c>
      <c r="X22" s="343">
        <f t="shared" si="6"/>
        <v>0</v>
      </c>
      <c r="Y22" s="345">
        <f t="shared" si="6"/>
        <v>5606447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3143893</v>
      </c>
      <c r="D25" s="340"/>
      <c r="E25" s="60">
        <v>6950000</v>
      </c>
      <c r="F25" s="59"/>
      <c r="G25" s="59"/>
      <c r="H25" s="60"/>
      <c r="I25" s="60"/>
      <c r="J25" s="59"/>
      <c r="K25" s="59">
        <v>2850437</v>
      </c>
      <c r="L25" s="60"/>
      <c r="M25" s="60"/>
      <c r="N25" s="59">
        <v>2850437</v>
      </c>
      <c r="O25" s="59"/>
      <c r="P25" s="60">
        <v>2707603</v>
      </c>
      <c r="Q25" s="60"/>
      <c r="R25" s="59">
        <v>2707603</v>
      </c>
      <c r="S25" s="59"/>
      <c r="T25" s="60"/>
      <c r="U25" s="60"/>
      <c r="V25" s="59"/>
      <c r="W25" s="59">
        <v>5558040</v>
      </c>
      <c r="X25" s="60"/>
      <c r="Y25" s="59">
        <v>5558040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>
        <v>10737</v>
      </c>
      <c r="H32" s="60">
        <v>37670</v>
      </c>
      <c r="I32" s="60"/>
      <c r="J32" s="59">
        <v>48407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48407</v>
      </c>
      <c r="X32" s="60"/>
      <c r="Y32" s="59">
        <v>48407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505885</v>
      </c>
      <c r="D40" s="344">
        <f t="shared" si="9"/>
        <v>0</v>
      </c>
      <c r="E40" s="343">
        <f t="shared" si="9"/>
        <v>6836250</v>
      </c>
      <c r="F40" s="345">
        <f t="shared" si="9"/>
        <v>8921094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972</v>
      </c>
      <c r="N40" s="345">
        <f t="shared" si="9"/>
        <v>972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972</v>
      </c>
      <c r="X40" s="343">
        <f t="shared" si="9"/>
        <v>6690821</v>
      </c>
      <c r="Y40" s="345">
        <f t="shared" si="9"/>
        <v>-6689849</v>
      </c>
      <c r="Z40" s="336">
        <f>+IF(X40&lt;&gt;0,+(Y40/X40)*100,0)</f>
        <v>-99.98547263482314</v>
      </c>
      <c r="AA40" s="350">
        <f>SUM(AA41:AA49)</f>
        <v>8921094</v>
      </c>
    </row>
    <row r="41" spans="1:27" ht="13.5">
      <c r="A41" s="361" t="s">
        <v>247</v>
      </c>
      <c r="B41" s="142"/>
      <c r="C41" s="362"/>
      <c r="D41" s="363"/>
      <c r="E41" s="362">
        <v>6350000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39875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466010</v>
      </c>
      <c r="D44" s="368"/>
      <c r="E44" s="54"/>
      <c r="F44" s="53">
        <v>220970</v>
      </c>
      <c r="G44" s="53"/>
      <c r="H44" s="54"/>
      <c r="I44" s="54"/>
      <c r="J44" s="53"/>
      <c r="K44" s="53"/>
      <c r="L44" s="54"/>
      <c r="M44" s="54">
        <v>972</v>
      </c>
      <c r="N44" s="53">
        <v>972</v>
      </c>
      <c r="O44" s="53"/>
      <c r="P44" s="54"/>
      <c r="Q44" s="54"/>
      <c r="R44" s="53"/>
      <c r="S44" s="53"/>
      <c r="T44" s="54"/>
      <c r="U44" s="54"/>
      <c r="V44" s="53"/>
      <c r="W44" s="53">
        <v>972</v>
      </c>
      <c r="X44" s="54">
        <v>165728</v>
      </c>
      <c r="Y44" s="53">
        <v>-164756</v>
      </c>
      <c r="Z44" s="94">
        <v>-99.41</v>
      </c>
      <c r="AA44" s="95">
        <v>220970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8700124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6525093</v>
      </c>
      <c r="Y48" s="53">
        <v>-6525093</v>
      </c>
      <c r="Z48" s="94">
        <v>-100</v>
      </c>
      <c r="AA48" s="95">
        <v>8700124</v>
      </c>
    </row>
    <row r="49" spans="1:27" ht="13.5">
      <c r="A49" s="361" t="s">
        <v>93</v>
      </c>
      <c r="B49" s="136"/>
      <c r="C49" s="54"/>
      <c r="D49" s="368"/>
      <c r="E49" s="54">
        <v>486250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9925188</v>
      </c>
      <c r="D60" s="346">
        <f t="shared" si="14"/>
        <v>0</v>
      </c>
      <c r="E60" s="219">
        <f t="shared" si="14"/>
        <v>16588750</v>
      </c>
      <c r="F60" s="264">
        <f t="shared" si="14"/>
        <v>13960469</v>
      </c>
      <c r="G60" s="264">
        <f t="shared" si="14"/>
        <v>70737</v>
      </c>
      <c r="H60" s="219">
        <f t="shared" si="14"/>
        <v>87670</v>
      </c>
      <c r="I60" s="219">
        <f t="shared" si="14"/>
        <v>0</v>
      </c>
      <c r="J60" s="264">
        <f t="shared" si="14"/>
        <v>158407</v>
      </c>
      <c r="K60" s="264">
        <f t="shared" si="14"/>
        <v>2935468</v>
      </c>
      <c r="L60" s="219">
        <f t="shared" si="14"/>
        <v>0</v>
      </c>
      <c r="M60" s="219">
        <f t="shared" si="14"/>
        <v>431430</v>
      </c>
      <c r="N60" s="264">
        <f t="shared" si="14"/>
        <v>3366898</v>
      </c>
      <c r="O60" s="264">
        <f t="shared" si="14"/>
        <v>0</v>
      </c>
      <c r="P60" s="219">
        <f t="shared" si="14"/>
        <v>3928980</v>
      </c>
      <c r="Q60" s="219">
        <f t="shared" si="14"/>
        <v>0</v>
      </c>
      <c r="R60" s="264">
        <f t="shared" si="14"/>
        <v>3928980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7454285</v>
      </c>
      <c r="X60" s="219">
        <f t="shared" si="14"/>
        <v>10470352</v>
      </c>
      <c r="Y60" s="264">
        <f t="shared" si="14"/>
        <v>-3016067</v>
      </c>
      <c r="Z60" s="337">
        <f>+IF(X60&lt;&gt;0,+(Y60/X60)*100,0)</f>
        <v>-28.805784179939703</v>
      </c>
      <c r="AA60" s="232">
        <f>+AA57+AA54+AA51+AA40+AA37+AA34+AA22+AA5</f>
        <v>13960469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2014-05-13T10:48:45Z</dcterms:created>
  <dcterms:modified xsi:type="dcterms:W3CDTF">2014-05-13T10:48:49Z</dcterms:modified>
  <cp:category/>
  <cp:version/>
  <cp:contentType/>
  <cp:contentStatus/>
</cp:coreProperties>
</file>