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<sst xmlns="http://schemas.openxmlformats.org/spreadsheetml/2006/main" count="855" uniqueCount="302">
  <si>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Makana(EC104)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</si>
  <si>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</si>
  <si>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</si>
  <si>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</si>
  <si>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</si>
  <si>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</si>
  <si>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</si>
  <si>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</si>
  <si>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</si>
  <si>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</si>
  <si>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</si>
  <si>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</si>
  <si>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</si>
  <si>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</si>
  <si>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</si>
  <si>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</si>
  <si>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</si>
  <si>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</si>
  <si>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</si>
  <si>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</si>
  <si>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</si>
  <si>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</si>
  <si>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</si>
  <si>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</si>
  <si>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</si>
  <si>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</si>
  <si>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</si>
  <si>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</si>
  <si>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</si>
  <si>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</si>
  <si>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</si>
  <si>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</si>
  <si>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</si>
  <si>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</si>
  <si>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</si>
  <si>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</si>
  <si>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</si>
  <si>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</si>
  <si>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</si>
  <si>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</si>
  <si>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</si>
  <si>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</si>
  <si>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</si>
  <si>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</si>
  <si>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</si>
  <si>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</si>
  <si>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</si>
  <si>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</si>
  <si>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</si>
  <si>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</si>
  <si>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</si>
  <si>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</si>
  <si>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</si>
  <si>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</si>
  <si>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</si>
  <si>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</si>
  <si>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</si>
  <si>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</si>
  <si>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</si>
  <si>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</si>
  <si>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</si>
  <si>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</si>
  <si>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</si>
  <si>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</si>
  <si>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</si>
  <si>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</si>
  <si>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</si>
  <si>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</si>
  <si>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</si>
  <si>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</si>
  <si>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Makana(EC104)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</si>
  <si>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</si>
  <si>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</si>
  <si>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</si>
  <si>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</si>
  <si>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</si>
  <si>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</si>
  <si>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</si>
  <si>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</si>
  <si>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</si>
  <si>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</si>
  <si>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</si>
  <si>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</si>
  <si>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</si>
  <si>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</si>
  <si>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</si>
  <si>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</si>
  <si>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</si>
  <si>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</si>
  <si>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</si>
  <si>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</si>
  <si>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</si>
  <si>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</si>
  <si>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</si>
  <si>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</si>
  <si>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</si>
  <si>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</si>
  <si>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</si>
  <si>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</si>
  <si>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</si>
  <si>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Makana(EC104)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</si>
  <si>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</si>
  <si>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</si>
  <si>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</si>
  <si>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</si>
  <si>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</si>
  <si>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</si>
  <si>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</si>
  <si>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</si>
  <si>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</si>
  <si>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</si>
  <si>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</si>
  <si>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</si>
  <si>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</si>
  <si>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</si>
  <si>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</si>
  <si>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</si>
  <si>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</si>
  <si>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</si>
  <si>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</si>
  <si>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</si>
  <si>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</si>
  <si>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</si>
  <si>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</si>
  <si>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</si>
  <si>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</si>
  <si>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</si>
  <si>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</si>
  <si>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</si>
  <si>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Makana(EC104)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</si>
  <si>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</si>
  <si>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</si>
  <si>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</si>
  <si>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</si>
  <si>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</si>
  <si>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</si>
  <si>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</si>
  <si>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</si>
  <si>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</si>
  <si>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</si>
  <si>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Makana(EC104)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</si>
  <si>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</si>
  <si>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</si>
  <si>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</si>
  <si>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</si>
  <si>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</si>
  <si>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</si>
  <si>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</si>
  <si>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</si>
  <si>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</si>
  <si>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</si>
  <si>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</si>
  <si>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</si>
  <si>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</si>
  <si>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</si>
  <si>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</si>
  <si>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</si>
  <si>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</si>
  <si>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</si>
  <si>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</si>
  <si>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</si>
  <si>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</si>
  <si>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</si>
  <si>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</si>
  <si>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</si>
  <si>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</si>
  <si>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</si>
  <si>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</si>
  <si>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</si>
  <si>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</si>
  <si>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</si>
  <si>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</si>
  <si>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</si>
  <si>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</si>
  <si>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Makana(EC104)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</si>
  <si>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</si>
  <si>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</si>
  <si>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</si>
  <si>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</si>
  <si>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</si>
  <si>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</si>
  <si>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</si>
  <si>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</si>
  <si>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</si>
  <si>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</si>
  <si>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</si>
  <si>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</si>
  <si>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</si>
  <si>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</si>
  <si>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</si>
  <si>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</si>
  <si>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</si>
  <si>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</si>
  <si>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</si>
  <si>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</si>
  <si>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</si>
  <si>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</si>
  <si>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</si>
  <si>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</si>
  <si>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</si>
  <si>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</si>
  <si>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Makana(EC104)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</si>
  <si>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</si>
  <si>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</si>
  <si>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</si>
  <si>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</si>
  <si>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</si>
  <si>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</si>
  <si>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</si>
  <si>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</si>
  <si>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</si>
  <si>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</si>
  <si>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</si>
  <si>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</si>
  <si>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</si>
  <si>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</si>
  <si>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</si>
  <si>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</si>
  <si>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</si>
  <si>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</si>
  <si>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</si>
  <si>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</si>
  <si>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</si>
  <si>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</si>
  <si>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</si>
  <si>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</si>
  <si>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Makana(EC104)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</si>
  <si>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</si>
  <si>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</si>
  <si>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</si>
  <si>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</si>
  <si>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</si>
  <si>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</si>
  <si>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</si>
  <si>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</si>
  <si>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</si>
  <si>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</si>
  <si>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</si>
  <si>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</si>
  <si>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</si>
  <si>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</si>
  <si>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</si>
  <si>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</si>
  <si>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</si>
  <si>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</si>
  <si>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</si>
  <si>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</si>
  <si>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</si>
  <si>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</si>
  <si>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</si>
  <si>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</si>
  <si>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</si>
  <si>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</si>
  <si>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</si>
  <si>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</si>
  <si>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</si>
  <si>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</si>
  <si>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</si>
  <si>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</si>
  <si>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</si>
  <si>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</si>
  <si>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</si>
  <si>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Makana(EC104)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</si>
  <si>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</si>
  <si>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</si>
  <si>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Eastern Cape: Makana(EC104)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</si>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</sst>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38084464</v>
      </c>
      <c r="C5" s="19">
        <v>0</v>
      </c>
      <c r="D5" s="59">
        <v>0</v>
      </c>
      <c r="E5" s="60">
        <v>0</v>
      </c>
      <c r="F5" s="60">
        <v>25681951</v>
      </c>
      <c r="G5" s="60">
        <v>-5021403</v>
      </c>
      <c r="H5" s="60">
        <v>2200028</v>
      </c>
      <c r="I5" s="60">
        <v>22860576</v>
      </c>
      <c r="J5" s="60">
        <v>2517796</v>
      </c>
      <c r="K5" s="60">
        <v>2561767</v>
      </c>
      <c r="L5" s="60">
        <v>2604691</v>
      </c>
      <c r="M5" s="60">
        <v>7684254</v>
      </c>
      <c r="N5" s="60">
        <v>3620162</v>
      </c>
      <c r="O5" s="60">
        <v>2364106</v>
      </c>
      <c r="P5" s="60">
        <v>2525023</v>
      </c>
      <c r="Q5" s="60">
        <v>8509291</v>
      </c>
      <c r="R5" s="60">
        <v>0</v>
      </c>
      <c r="S5" s="60">
        <v>0</v>
      </c>
      <c r="T5" s="60">
        <v>0</v>
      </c>
      <c r="U5" s="60">
        <v>0</v>
      </c>
      <c r="V5" s="60">
        <v>39054121</v>
      </c>
      <c r="W5" s="60">
        <v>0</v>
      </c>
      <c r="X5" s="60">
        <v>39054121</v>
      </c>
      <c r="Y5" s="61">
        <v>0</v>
      </c>
      <c r="Z5" s="62">
        <v>0</v>
      </c>
    </row>
    <row r="6" spans="1:26" ht="13.5">
      <c r="A6" s="58" t="s">
        <v>32</v>
      </c>
      <c r="B6" s="19">
        <v>166252775</v>
      </c>
      <c r="C6" s="19">
        <v>0</v>
      </c>
      <c r="D6" s="59">
        <v>0</v>
      </c>
      <c r="E6" s="60">
        <v>0</v>
      </c>
      <c r="F6" s="60">
        <v>26103158</v>
      </c>
      <c r="G6" s="60">
        <v>12991356</v>
      </c>
      <c r="H6" s="60">
        <v>13646265</v>
      </c>
      <c r="I6" s="60">
        <v>52740779</v>
      </c>
      <c r="J6" s="60">
        <v>9072922</v>
      </c>
      <c r="K6" s="60">
        <v>14967048</v>
      </c>
      <c r="L6" s="60">
        <v>11731371</v>
      </c>
      <c r="M6" s="60">
        <v>35771341</v>
      </c>
      <c r="N6" s="60">
        <v>12229174</v>
      </c>
      <c r="O6" s="60">
        <v>14364751</v>
      </c>
      <c r="P6" s="60">
        <v>12542661</v>
      </c>
      <c r="Q6" s="60">
        <v>39136586</v>
      </c>
      <c r="R6" s="60">
        <v>0</v>
      </c>
      <c r="S6" s="60">
        <v>0</v>
      </c>
      <c r="T6" s="60">
        <v>0</v>
      </c>
      <c r="U6" s="60">
        <v>0</v>
      </c>
      <c r="V6" s="60">
        <v>127648706</v>
      </c>
      <c r="W6" s="60">
        <v>0</v>
      </c>
      <c r="X6" s="60">
        <v>127648706</v>
      </c>
      <c r="Y6" s="61">
        <v>0</v>
      </c>
      <c r="Z6" s="62">
        <v>0</v>
      </c>
    </row>
    <row r="7" spans="1:26" ht="13.5">
      <c r="A7" s="58" t="s">
        <v>33</v>
      </c>
      <c r="B7" s="19">
        <v>1325220</v>
      </c>
      <c r="C7" s="19">
        <v>0</v>
      </c>
      <c r="D7" s="59">
        <v>0</v>
      </c>
      <c r="E7" s="60">
        <v>0</v>
      </c>
      <c r="F7" s="60">
        <v>6623</v>
      </c>
      <c r="G7" s="60">
        <v>17682</v>
      </c>
      <c r="H7" s="60">
        <v>13473</v>
      </c>
      <c r="I7" s="60">
        <v>37778</v>
      </c>
      <c r="J7" s="60">
        <v>4898</v>
      </c>
      <c r="K7" s="60">
        <v>7733</v>
      </c>
      <c r="L7" s="60">
        <v>2352</v>
      </c>
      <c r="M7" s="60">
        <v>14983</v>
      </c>
      <c r="N7" s="60">
        <v>245</v>
      </c>
      <c r="O7" s="60">
        <v>6565</v>
      </c>
      <c r="P7" s="60">
        <v>207408</v>
      </c>
      <c r="Q7" s="60">
        <v>214218</v>
      </c>
      <c r="R7" s="60">
        <v>0</v>
      </c>
      <c r="S7" s="60">
        <v>0</v>
      </c>
      <c r="T7" s="60">
        <v>0</v>
      </c>
      <c r="U7" s="60">
        <v>0</v>
      </c>
      <c r="V7" s="60">
        <v>266979</v>
      </c>
      <c r="W7" s="60">
        <v>0</v>
      </c>
      <c r="X7" s="60">
        <v>266979</v>
      </c>
      <c r="Y7" s="61">
        <v>0</v>
      </c>
      <c r="Z7" s="62">
        <v>0</v>
      </c>
    </row>
    <row r="8" spans="1:26" ht="13.5">
      <c r="A8" s="58" t="s">
        <v>34</v>
      </c>
      <c r="B8" s="19">
        <v>73804218</v>
      </c>
      <c r="C8" s="19">
        <v>0</v>
      </c>
      <c r="D8" s="59">
        <v>0</v>
      </c>
      <c r="E8" s="60">
        <v>0</v>
      </c>
      <c r="F8" s="60">
        <v>18691773</v>
      </c>
      <c r="G8" s="60">
        <v>560362</v>
      </c>
      <c r="H8" s="60">
        <v>0</v>
      </c>
      <c r="I8" s="60">
        <v>19252135</v>
      </c>
      <c r="J8" s="60">
        <v>449690</v>
      </c>
      <c r="K8" s="60">
        <v>0</v>
      </c>
      <c r="L8" s="60">
        <v>0</v>
      </c>
      <c r="M8" s="60">
        <v>449690</v>
      </c>
      <c r="N8" s="60">
        <v>15352116</v>
      </c>
      <c r="O8" s="60">
        <v>0</v>
      </c>
      <c r="P8" s="60">
        <v>17260999</v>
      </c>
      <c r="Q8" s="60">
        <v>32613115</v>
      </c>
      <c r="R8" s="60">
        <v>0</v>
      </c>
      <c r="S8" s="60">
        <v>0</v>
      </c>
      <c r="T8" s="60">
        <v>0</v>
      </c>
      <c r="U8" s="60">
        <v>0</v>
      </c>
      <c r="V8" s="60">
        <v>52314940</v>
      </c>
      <c r="W8" s="60">
        <v>0</v>
      </c>
      <c r="X8" s="60">
        <v>52314940</v>
      </c>
      <c r="Y8" s="61">
        <v>0</v>
      </c>
      <c r="Z8" s="62">
        <v>0</v>
      </c>
    </row>
    <row r="9" spans="1:26" ht="13.5">
      <c r="A9" s="58" t="s">
        <v>35</v>
      </c>
      <c r="B9" s="19">
        <v>16898979</v>
      </c>
      <c r="C9" s="19">
        <v>0</v>
      </c>
      <c r="D9" s="59">
        <v>389368575</v>
      </c>
      <c r="E9" s="60">
        <v>310593185</v>
      </c>
      <c r="F9" s="60">
        <v>1182271</v>
      </c>
      <c r="G9" s="60">
        <v>1420493</v>
      </c>
      <c r="H9" s="60">
        <v>1122539</v>
      </c>
      <c r="I9" s="60">
        <v>3725303</v>
      </c>
      <c r="J9" s="60">
        <v>1576853</v>
      </c>
      <c r="K9" s="60">
        <v>1592863</v>
      </c>
      <c r="L9" s="60">
        <v>1732409</v>
      </c>
      <c r="M9" s="60">
        <v>4902125</v>
      </c>
      <c r="N9" s="60">
        <v>1300112</v>
      </c>
      <c r="O9" s="60">
        <v>1102171</v>
      </c>
      <c r="P9" s="60">
        <v>747214</v>
      </c>
      <c r="Q9" s="60">
        <v>3149497</v>
      </c>
      <c r="R9" s="60">
        <v>0</v>
      </c>
      <c r="S9" s="60">
        <v>0</v>
      </c>
      <c r="T9" s="60">
        <v>0</v>
      </c>
      <c r="U9" s="60">
        <v>0</v>
      </c>
      <c r="V9" s="60">
        <v>11776925</v>
      </c>
      <c r="W9" s="60">
        <v>232944889</v>
      </c>
      <c r="X9" s="60">
        <v>-221167964</v>
      </c>
      <c r="Y9" s="61">
        <v>-94.94</v>
      </c>
      <c r="Z9" s="62">
        <v>310593185</v>
      </c>
    </row>
    <row r="10" spans="1:26" ht="25.5">
      <c r="A10" s="63" t="s">
        <v>277</v>
      </c>
      <c r="B10" s="64">
        <f>SUM(B5:B9)</f>
        <v>296365656</v>
      </c>
      <c r="C10" s="64">
        <f>SUM(C5:C9)</f>
        <v>0</v>
      </c>
      <c r="D10" s="65">
        <f aca="true" t="shared" si="0" ref="D10:Z10">SUM(D5:D9)</f>
        <v>389368575</v>
      </c>
      <c r="E10" s="66">
        <f t="shared" si="0"/>
        <v>310593185</v>
      </c>
      <c r="F10" s="66">
        <f t="shared" si="0"/>
        <v>71665776</v>
      </c>
      <c r="G10" s="66">
        <f t="shared" si="0"/>
        <v>9968490</v>
      </c>
      <c r="H10" s="66">
        <f t="shared" si="0"/>
        <v>16982305</v>
      </c>
      <c r="I10" s="66">
        <f t="shared" si="0"/>
        <v>98616571</v>
      </c>
      <c r="J10" s="66">
        <f t="shared" si="0"/>
        <v>13622159</v>
      </c>
      <c r="K10" s="66">
        <f t="shared" si="0"/>
        <v>19129411</v>
      </c>
      <c r="L10" s="66">
        <f t="shared" si="0"/>
        <v>16070823</v>
      </c>
      <c r="M10" s="66">
        <f t="shared" si="0"/>
        <v>48822393</v>
      </c>
      <c r="N10" s="66">
        <f t="shared" si="0"/>
        <v>32501809</v>
      </c>
      <c r="O10" s="66">
        <f t="shared" si="0"/>
        <v>17837593</v>
      </c>
      <c r="P10" s="66">
        <f t="shared" si="0"/>
        <v>33283305</v>
      </c>
      <c r="Q10" s="66">
        <f t="shared" si="0"/>
        <v>83622707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231061671</v>
      </c>
      <c r="W10" s="66">
        <f t="shared" si="0"/>
        <v>232944889</v>
      </c>
      <c r="X10" s="66">
        <f t="shared" si="0"/>
        <v>-1883218</v>
      </c>
      <c r="Y10" s="67">
        <f>+IF(W10&lt;&gt;0,(X10/W10)*100,0)</f>
        <v>-0.8084392871139576</v>
      </c>
      <c r="Z10" s="68">
        <f t="shared" si="0"/>
        <v>310593185</v>
      </c>
    </row>
    <row r="11" spans="1:26" ht="13.5">
      <c r="A11" s="58" t="s">
        <v>37</v>
      </c>
      <c r="B11" s="19">
        <v>113557529</v>
      </c>
      <c r="C11" s="19">
        <v>0</v>
      </c>
      <c r="D11" s="59">
        <v>0</v>
      </c>
      <c r="E11" s="60">
        <v>0</v>
      </c>
      <c r="F11" s="60">
        <v>9529122</v>
      </c>
      <c r="G11" s="60">
        <v>9834637</v>
      </c>
      <c r="H11" s="60">
        <v>9691457</v>
      </c>
      <c r="I11" s="60">
        <v>29055216</v>
      </c>
      <c r="J11" s="60">
        <v>9936573</v>
      </c>
      <c r="K11" s="60">
        <v>14706026</v>
      </c>
      <c r="L11" s="60">
        <v>10517435</v>
      </c>
      <c r="M11" s="60">
        <v>35160034</v>
      </c>
      <c r="N11" s="60">
        <v>10169838</v>
      </c>
      <c r="O11" s="60">
        <v>9849087</v>
      </c>
      <c r="P11" s="60">
        <v>9750707</v>
      </c>
      <c r="Q11" s="60">
        <v>29769632</v>
      </c>
      <c r="R11" s="60">
        <v>0</v>
      </c>
      <c r="S11" s="60">
        <v>0</v>
      </c>
      <c r="T11" s="60">
        <v>0</v>
      </c>
      <c r="U11" s="60">
        <v>0</v>
      </c>
      <c r="V11" s="60">
        <v>93984882</v>
      </c>
      <c r="W11" s="60">
        <v>0</v>
      </c>
      <c r="X11" s="60">
        <v>93984882</v>
      </c>
      <c r="Y11" s="61">
        <v>0</v>
      </c>
      <c r="Z11" s="62">
        <v>0</v>
      </c>
    </row>
    <row r="12" spans="1:26" ht="13.5">
      <c r="A12" s="58" t="s">
        <v>38</v>
      </c>
      <c r="B12" s="19">
        <v>7782498</v>
      </c>
      <c r="C12" s="19">
        <v>0</v>
      </c>
      <c r="D12" s="59">
        <v>0</v>
      </c>
      <c r="E12" s="60">
        <v>0</v>
      </c>
      <c r="F12" s="60">
        <v>581710</v>
      </c>
      <c r="G12" s="60">
        <v>636429</v>
      </c>
      <c r="H12" s="60">
        <v>607420</v>
      </c>
      <c r="I12" s="60">
        <v>1825559</v>
      </c>
      <c r="J12" s="60">
        <v>655175</v>
      </c>
      <c r="K12" s="60">
        <v>655053</v>
      </c>
      <c r="L12" s="60">
        <v>3036947</v>
      </c>
      <c r="M12" s="60">
        <v>4347175</v>
      </c>
      <c r="N12" s="60">
        <v>674326</v>
      </c>
      <c r="O12" s="60">
        <v>665063</v>
      </c>
      <c r="P12" s="60">
        <v>658553</v>
      </c>
      <c r="Q12" s="60">
        <v>1997942</v>
      </c>
      <c r="R12" s="60">
        <v>0</v>
      </c>
      <c r="S12" s="60">
        <v>0</v>
      </c>
      <c r="T12" s="60">
        <v>0</v>
      </c>
      <c r="U12" s="60">
        <v>0</v>
      </c>
      <c r="V12" s="60">
        <v>8170676</v>
      </c>
      <c r="W12" s="60">
        <v>0</v>
      </c>
      <c r="X12" s="60">
        <v>8170676</v>
      </c>
      <c r="Y12" s="61">
        <v>0</v>
      </c>
      <c r="Z12" s="62">
        <v>0</v>
      </c>
    </row>
    <row r="13" spans="1:26" ht="13.5">
      <c r="A13" s="58" t="s">
        <v>278</v>
      </c>
      <c r="B13" s="19">
        <v>23057217</v>
      </c>
      <c r="C13" s="19">
        <v>0</v>
      </c>
      <c r="D13" s="59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1">
        <v>0</v>
      </c>
      <c r="Z13" s="62">
        <v>0</v>
      </c>
    </row>
    <row r="14" spans="1:26" ht="13.5">
      <c r="A14" s="58" t="s">
        <v>40</v>
      </c>
      <c r="B14" s="19">
        <v>214867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2205446</v>
      </c>
      <c r="M14" s="60">
        <v>2205446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2205446</v>
      </c>
      <c r="W14" s="60">
        <v>0</v>
      </c>
      <c r="X14" s="60">
        <v>2205446</v>
      </c>
      <c r="Y14" s="61">
        <v>0</v>
      </c>
      <c r="Z14" s="62">
        <v>0</v>
      </c>
    </row>
    <row r="15" spans="1:26" ht="13.5">
      <c r="A15" s="58" t="s">
        <v>41</v>
      </c>
      <c r="B15" s="19">
        <v>8141246</v>
      </c>
      <c r="C15" s="19">
        <v>0</v>
      </c>
      <c r="D15" s="59">
        <v>0</v>
      </c>
      <c r="E15" s="60">
        <v>0</v>
      </c>
      <c r="F15" s="60">
        <v>0</v>
      </c>
      <c r="G15" s="60">
        <v>8867407</v>
      </c>
      <c r="H15" s="60">
        <v>0</v>
      </c>
      <c r="I15" s="60">
        <v>8867407</v>
      </c>
      <c r="J15" s="60">
        <v>7966809</v>
      </c>
      <c r="K15" s="60">
        <v>95353</v>
      </c>
      <c r="L15" s="60">
        <v>123580</v>
      </c>
      <c r="M15" s="60">
        <v>8185742</v>
      </c>
      <c r="N15" s="60">
        <v>0</v>
      </c>
      <c r="O15" s="60">
        <v>8660185</v>
      </c>
      <c r="P15" s="60">
        <v>13404900</v>
      </c>
      <c r="Q15" s="60">
        <v>22065085</v>
      </c>
      <c r="R15" s="60">
        <v>0</v>
      </c>
      <c r="S15" s="60">
        <v>0</v>
      </c>
      <c r="T15" s="60">
        <v>0</v>
      </c>
      <c r="U15" s="60">
        <v>0</v>
      </c>
      <c r="V15" s="60">
        <v>39118234</v>
      </c>
      <c r="W15" s="60">
        <v>0</v>
      </c>
      <c r="X15" s="60">
        <v>39118234</v>
      </c>
      <c r="Y15" s="61">
        <v>0</v>
      </c>
      <c r="Z15" s="62">
        <v>0</v>
      </c>
    </row>
    <row r="16" spans="1:26" ht="13.5">
      <c r="A16" s="69" t="s">
        <v>42</v>
      </c>
      <c r="B16" s="19">
        <v>16272050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179031287</v>
      </c>
      <c r="C17" s="19">
        <v>0</v>
      </c>
      <c r="D17" s="59">
        <v>344643692</v>
      </c>
      <c r="E17" s="60">
        <v>153067728</v>
      </c>
      <c r="F17" s="60">
        <v>7807390</v>
      </c>
      <c r="G17" s="60">
        <v>10910554</v>
      </c>
      <c r="H17" s="60">
        <v>7653330</v>
      </c>
      <c r="I17" s="60">
        <v>26371274</v>
      </c>
      <c r="J17" s="60">
        <v>13058626</v>
      </c>
      <c r="K17" s="60">
        <v>12253319</v>
      </c>
      <c r="L17" s="60">
        <v>5349752</v>
      </c>
      <c r="M17" s="60">
        <v>30661697</v>
      </c>
      <c r="N17" s="60">
        <v>8515917</v>
      </c>
      <c r="O17" s="60">
        <v>12838134</v>
      </c>
      <c r="P17" s="60">
        <v>10402953</v>
      </c>
      <c r="Q17" s="60">
        <v>31757004</v>
      </c>
      <c r="R17" s="60">
        <v>0</v>
      </c>
      <c r="S17" s="60">
        <v>0</v>
      </c>
      <c r="T17" s="60">
        <v>0</v>
      </c>
      <c r="U17" s="60">
        <v>0</v>
      </c>
      <c r="V17" s="60">
        <v>88789975</v>
      </c>
      <c r="W17" s="60">
        <v>114800796</v>
      </c>
      <c r="X17" s="60">
        <v>-26010821</v>
      </c>
      <c r="Y17" s="61">
        <v>-22.66</v>
      </c>
      <c r="Z17" s="62">
        <v>153067728</v>
      </c>
    </row>
    <row r="18" spans="1:26" ht="13.5">
      <c r="A18" s="70" t="s">
        <v>44</v>
      </c>
      <c r="B18" s="71">
        <f>SUM(B11:B17)</f>
        <v>348056694</v>
      </c>
      <c r="C18" s="71">
        <f>SUM(C11:C17)</f>
        <v>0</v>
      </c>
      <c r="D18" s="72">
        <f aca="true" t="shared" si="1" ref="D18:Z18">SUM(D11:D17)</f>
        <v>344643692</v>
      </c>
      <c r="E18" s="73">
        <f t="shared" si="1"/>
        <v>153067728</v>
      </c>
      <c r="F18" s="73">
        <f t="shared" si="1"/>
        <v>17918222</v>
      </c>
      <c r="G18" s="73">
        <f t="shared" si="1"/>
        <v>30249027</v>
      </c>
      <c r="H18" s="73">
        <f t="shared" si="1"/>
        <v>17952207</v>
      </c>
      <c r="I18" s="73">
        <f t="shared" si="1"/>
        <v>66119456</v>
      </c>
      <c r="J18" s="73">
        <f t="shared" si="1"/>
        <v>31617183</v>
      </c>
      <c r="K18" s="73">
        <f t="shared" si="1"/>
        <v>27709751</v>
      </c>
      <c r="L18" s="73">
        <f t="shared" si="1"/>
        <v>21233160</v>
      </c>
      <c r="M18" s="73">
        <f t="shared" si="1"/>
        <v>80560094</v>
      </c>
      <c r="N18" s="73">
        <f t="shared" si="1"/>
        <v>19360081</v>
      </c>
      <c r="O18" s="73">
        <f t="shared" si="1"/>
        <v>32012469</v>
      </c>
      <c r="P18" s="73">
        <f t="shared" si="1"/>
        <v>34217113</v>
      </c>
      <c r="Q18" s="73">
        <f t="shared" si="1"/>
        <v>85589663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232269213</v>
      </c>
      <c r="W18" s="73">
        <f t="shared" si="1"/>
        <v>114800796</v>
      </c>
      <c r="X18" s="73">
        <f t="shared" si="1"/>
        <v>117468417</v>
      </c>
      <c r="Y18" s="67">
        <f>+IF(W18&lt;&gt;0,(X18/W18)*100,0)</f>
        <v>102.32369556043845</v>
      </c>
      <c r="Z18" s="74">
        <f t="shared" si="1"/>
        <v>153067728</v>
      </c>
    </row>
    <row r="19" spans="1:26" ht="13.5">
      <c r="A19" s="70" t="s">
        <v>45</v>
      </c>
      <c r="B19" s="75">
        <f>+B10-B18</f>
        <v>-51691038</v>
      </c>
      <c r="C19" s="75">
        <f>+C10-C18</f>
        <v>0</v>
      </c>
      <c r="D19" s="76">
        <f aca="true" t="shared" si="2" ref="D19:Z19">+D10-D18</f>
        <v>44724883</v>
      </c>
      <c r="E19" s="77">
        <f t="shared" si="2"/>
        <v>157525457</v>
      </c>
      <c r="F19" s="77">
        <f t="shared" si="2"/>
        <v>53747554</v>
      </c>
      <c r="G19" s="77">
        <f t="shared" si="2"/>
        <v>-20280537</v>
      </c>
      <c r="H19" s="77">
        <f t="shared" si="2"/>
        <v>-969902</v>
      </c>
      <c r="I19" s="77">
        <f t="shared" si="2"/>
        <v>32497115</v>
      </c>
      <c r="J19" s="77">
        <f t="shared" si="2"/>
        <v>-17995024</v>
      </c>
      <c r="K19" s="77">
        <f t="shared" si="2"/>
        <v>-8580340</v>
      </c>
      <c r="L19" s="77">
        <f t="shared" si="2"/>
        <v>-5162337</v>
      </c>
      <c r="M19" s="77">
        <f t="shared" si="2"/>
        <v>-31737701</v>
      </c>
      <c r="N19" s="77">
        <f t="shared" si="2"/>
        <v>13141728</v>
      </c>
      <c r="O19" s="77">
        <f t="shared" si="2"/>
        <v>-14174876</v>
      </c>
      <c r="P19" s="77">
        <f t="shared" si="2"/>
        <v>-933808</v>
      </c>
      <c r="Q19" s="77">
        <f t="shared" si="2"/>
        <v>-1966956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-1207542</v>
      </c>
      <c r="W19" s="77">
        <f>IF(E10=E18,0,W10-W18)</f>
        <v>118144093</v>
      </c>
      <c r="X19" s="77">
        <f t="shared" si="2"/>
        <v>-119351635</v>
      </c>
      <c r="Y19" s="78">
        <f>+IF(W19&lt;&gt;0,(X19/W19)*100,0)</f>
        <v>-101.02209257300743</v>
      </c>
      <c r="Z19" s="79">
        <f t="shared" si="2"/>
        <v>157525457</v>
      </c>
    </row>
    <row r="20" spans="1:26" ht="13.5">
      <c r="A20" s="58" t="s">
        <v>46</v>
      </c>
      <c r="B20" s="19">
        <v>59947926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8256888</v>
      </c>
      <c r="C22" s="86">
        <f>SUM(C19:C21)</f>
        <v>0</v>
      </c>
      <c r="D22" s="87">
        <f aca="true" t="shared" si="3" ref="D22:Z22">SUM(D19:D21)</f>
        <v>44724883</v>
      </c>
      <c r="E22" s="88">
        <f t="shared" si="3"/>
        <v>157525457</v>
      </c>
      <c r="F22" s="88">
        <f t="shared" si="3"/>
        <v>53747554</v>
      </c>
      <c r="G22" s="88">
        <f t="shared" si="3"/>
        <v>-20280537</v>
      </c>
      <c r="H22" s="88">
        <f t="shared" si="3"/>
        <v>-969902</v>
      </c>
      <c r="I22" s="88">
        <f t="shared" si="3"/>
        <v>32497115</v>
      </c>
      <c r="J22" s="88">
        <f t="shared" si="3"/>
        <v>-17995024</v>
      </c>
      <c r="K22" s="88">
        <f t="shared" si="3"/>
        <v>-8580340</v>
      </c>
      <c r="L22" s="88">
        <f t="shared" si="3"/>
        <v>-5162337</v>
      </c>
      <c r="M22" s="88">
        <f t="shared" si="3"/>
        <v>-31737701</v>
      </c>
      <c r="N22" s="88">
        <f t="shared" si="3"/>
        <v>13141728</v>
      </c>
      <c r="O22" s="88">
        <f t="shared" si="3"/>
        <v>-14174876</v>
      </c>
      <c r="P22" s="88">
        <f t="shared" si="3"/>
        <v>-933808</v>
      </c>
      <c r="Q22" s="88">
        <f t="shared" si="3"/>
        <v>-1966956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-1207542</v>
      </c>
      <c r="W22" s="88">
        <f t="shared" si="3"/>
        <v>118144093</v>
      </c>
      <c r="X22" s="88">
        <f t="shared" si="3"/>
        <v>-119351635</v>
      </c>
      <c r="Y22" s="89">
        <f>+IF(W22&lt;&gt;0,(X22/W22)*100,0)</f>
        <v>-101.02209257300743</v>
      </c>
      <c r="Z22" s="90">
        <f t="shared" si="3"/>
        <v>157525457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8256888</v>
      </c>
      <c r="C24" s="75">
        <f>SUM(C22:C23)</f>
        <v>0</v>
      </c>
      <c r="D24" s="76">
        <f aca="true" t="shared" si="4" ref="D24:Z24">SUM(D22:D23)</f>
        <v>44724883</v>
      </c>
      <c r="E24" s="77">
        <f t="shared" si="4"/>
        <v>157525457</v>
      </c>
      <c r="F24" s="77">
        <f t="shared" si="4"/>
        <v>53747554</v>
      </c>
      <c r="G24" s="77">
        <f t="shared" si="4"/>
        <v>-20280537</v>
      </c>
      <c r="H24" s="77">
        <f t="shared" si="4"/>
        <v>-969902</v>
      </c>
      <c r="I24" s="77">
        <f t="shared" si="4"/>
        <v>32497115</v>
      </c>
      <c r="J24" s="77">
        <f t="shared" si="4"/>
        <v>-17995024</v>
      </c>
      <c r="K24" s="77">
        <f t="shared" si="4"/>
        <v>-8580340</v>
      </c>
      <c r="L24" s="77">
        <f t="shared" si="4"/>
        <v>-5162337</v>
      </c>
      <c r="M24" s="77">
        <f t="shared" si="4"/>
        <v>-31737701</v>
      </c>
      <c r="N24" s="77">
        <f t="shared" si="4"/>
        <v>13141728</v>
      </c>
      <c r="O24" s="77">
        <f t="shared" si="4"/>
        <v>-14174876</v>
      </c>
      <c r="P24" s="77">
        <f t="shared" si="4"/>
        <v>-933808</v>
      </c>
      <c r="Q24" s="77">
        <f t="shared" si="4"/>
        <v>-1966956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-1207542</v>
      </c>
      <c r="W24" s="77">
        <f t="shared" si="4"/>
        <v>118144093</v>
      </c>
      <c r="X24" s="77">
        <f t="shared" si="4"/>
        <v>-119351635</v>
      </c>
      <c r="Y24" s="78">
        <f>+IF(W24&lt;&gt;0,(X24/W24)*100,0)</f>
        <v>-101.02209257300743</v>
      </c>
      <c r="Z24" s="79">
        <f t="shared" si="4"/>
        <v>157525457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94186425</v>
      </c>
      <c r="C27" s="22">
        <v>0</v>
      </c>
      <c r="D27" s="99">
        <v>144035153</v>
      </c>
      <c r="E27" s="100">
        <v>144035153</v>
      </c>
      <c r="F27" s="100">
        <v>0</v>
      </c>
      <c r="G27" s="100">
        <v>6295809</v>
      </c>
      <c r="H27" s="100">
        <v>2943156</v>
      </c>
      <c r="I27" s="100">
        <v>9238965</v>
      </c>
      <c r="J27" s="100">
        <v>4631501</v>
      </c>
      <c r="K27" s="100">
        <v>7474361</v>
      </c>
      <c r="L27" s="100">
        <v>5042652</v>
      </c>
      <c r="M27" s="100">
        <v>17148514</v>
      </c>
      <c r="N27" s="100">
        <v>2040165</v>
      </c>
      <c r="O27" s="100">
        <v>4503142</v>
      </c>
      <c r="P27" s="100">
        <v>7824378</v>
      </c>
      <c r="Q27" s="100">
        <v>14367685</v>
      </c>
      <c r="R27" s="100">
        <v>0</v>
      </c>
      <c r="S27" s="100">
        <v>0</v>
      </c>
      <c r="T27" s="100">
        <v>0</v>
      </c>
      <c r="U27" s="100">
        <v>0</v>
      </c>
      <c r="V27" s="100">
        <v>40755164</v>
      </c>
      <c r="W27" s="100">
        <v>108026365</v>
      </c>
      <c r="X27" s="100">
        <v>-67271201</v>
      </c>
      <c r="Y27" s="101">
        <v>-62.27</v>
      </c>
      <c r="Z27" s="102">
        <v>144035153</v>
      </c>
    </row>
    <row r="28" spans="1:26" ht="13.5">
      <c r="A28" s="103" t="s">
        <v>46</v>
      </c>
      <c r="B28" s="19">
        <v>34198910</v>
      </c>
      <c r="C28" s="19">
        <v>0</v>
      </c>
      <c r="D28" s="59">
        <v>60661156</v>
      </c>
      <c r="E28" s="60">
        <v>60661156</v>
      </c>
      <c r="F28" s="60">
        <v>0</v>
      </c>
      <c r="G28" s="60">
        <v>1720361</v>
      </c>
      <c r="H28" s="60">
        <v>2014740</v>
      </c>
      <c r="I28" s="60">
        <v>3735101</v>
      </c>
      <c r="J28" s="60">
        <v>2457864</v>
      </c>
      <c r="K28" s="60">
        <v>1538600</v>
      </c>
      <c r="L28" s="60">
        <v>4175094</v>
      </c>
      <c r="M28" s="60">
        <v>8171558</v>
      </c>
      <c r="N28" s="60">
        <v>2034861</v>
      </c>
      <c r="O28" s="60">
        <v>920578</v>
      </c>
      <c r="P28" s="60">
        <v>4623792</v>
      </c>
      <c r="Q28" s="60">
        <v>7579231</v>
      </c>
      <c r="R28" s="60">
        <v>0</v>
      </c>
      <c r="S28" s="60">
        <v>0</v>
      </c>
      <c r="T28" s="60">
        <v>0</v>
      </c>
      <c r="U28" s="60">
        <v>0</v>
      </c>
      <c r="V28" s="60">
        <v>19485890</v>
      </c>
      <c r="W28" s="60">
        <v>45495867</v>
      </c>
      <c r="X28" s="60">
        <v>-26009977</v>
      </c>
      <c r="Y28" s="61">
        <v>-57.17</v>
      </c>
      <c r="Z28" s="62">
        <v>60661156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16848656</v>
      </c>
      <c r="C30" s="19">
        <v>0</v>
      </c>
      <c r="D30" s="59">
        <v>38648625</v>
      </c>
      <c r="E30" s="60">
        <v>38648625</v>
      </c>
      <c r="F30" s="60">
        <v>0</v>
      </c>
      <c r="G30" s="60">
        <v>3063460</v>
      </c>
      <c r="H30" s="60">
        <v>0</v>
      </c>
      <c r="I30" s="60">
        <v>3063460</v>
      </c>
      <c r="J30" s="60">
        <v>1814130</v>
      </c>
      <c r="K30" s="60">
        <v>5302669</v>
      </c>
      <c r="L30" s="60">
        <v>0</v>
      </c>
      <c r="M30" s="60">
        <v>7116799</v>
      </c>
      <c r="N30" s="60">
        <v>0</v>
      </c>
      <c r="O30" s="60">
        <v>3044483</v>
      </c>
      <c r="P30" s="60">
        <v>527652</v>
      </c>
      <c r="Q30" s="60">
        <v>3572135</v>
      </c>
      <c r="R30" s="60">
        <v>0</v>
      </c>
      <c r="S30" s="60">
        <v>0</v>
      </c>
      <c r="T30" s="60">
        <v>0</v>
      </c>
      <c r="U30" s="60">
        <v>0</v>
      </c>
      <c r="V30" s="60">
        <v>13752394</v>
      </c>
      <c r="W30" s="60">
        <v>28986469</v>
      </c>
      <c r="X30" s="60">
        <v>-15234075</v>
      </c>
      <c r="Y30" s="61">
        <v>-52.56</v>
      </c>
      <c r="Z30" s="62">
        <v>38648625</v>
      </c>
    </row>
    <row r="31" spans="1:26" ht="13.5">
      <c r="A31" s="58" t="s">
        <v>53</v>
      </c>
      <c r="B31" s="19">
        <v>43138859</v>
      </c>
      <c r="C31" s="19">
        <v>0</v>
      </c>
      <c r="D31" s="59">
        <v>44725372</v>
      </c>
      <c r="E31" s="60">
        <v>44725372</v>
      </c>
      <c r="F31" s="60">
        <v>0</v>
      </c>
      <c r="G31" s="60">
        <v>1511988</v>
      </c>
      <c r="H31" s="60">
        <v>928416</v>
      </c>
      <c r="I31" s="60">
        <v>2440404</v>
      </c>
      <c r="J31" s="60">
        <v>359507</v>
      </c>
      <c r="K31" s="60">
        <v>633092</v>
      </c>
      <c r="L31" s="60">
        <v>867558</v>
      </c>
      <c r="M31" s="60">
        <v>1860157</v>
      </c>
      <c r="N31" s="60">
        <v>5304</v>
      </c>
      <c r="O31" s="60">
        <v>538081</v>
      </c>
      <c r="P31" s="60">
        <v>2672934</v>
      </c>
      <c r="Q31" s="60">
        <v>3216319</v>
      </c>
      <c r="R31" s="60">
        <v>0</v>
      </c>
      <c r="S31" s="60">
        <v>0</v>
      </c>
      <c r="T31" s="60">
        <v>0</v>
      </c>
      <c r="U31" s="60">
        <v>0</v>
      </c>
      <c r="V31" s="60">
        <v>7516880</v>
      </c>
      <c r="W31" s="60">
        <v>33544029</v>
      </c>
      <c r="X31" s="60">
        <v>-26027149</v>
      </c>
      <c r="Y31" s="61">
        <v>-77.59</v>
      </c>
      <c r="Z31" s="62">
        <v>44725372</v>
      </c>
    </row>
    <row r="32" spans="1:26" ht="13.5">
      <c r="A32" s="70" t="s">
        <v>54</v>
      </c>
      <c r="B32" s="22">
        <f>SUM(B28:B31)</f>
        <v>94186425</v>
      </c>
      <c r="C32" s="22">
        <f>SUM(C28:C31)</f>
        <v>0</v>
      </c>
      <c r="D32" s="99">
        <f aca="true" t="shared" si="5" ref="D32:Z32">SUM(D28:D31)</f>
        <v>144035153</v>
      </c>
      <c r="E32" s="100">
        <f t="shared" si="5"/>
        <v>144035153</v>
      </c>
      <c r="F32" s="100">
        <f t="shared" si="5"/>
        <v>0</v>
      </c>
      <c r="G32" s="100">
        <f t="shared" si="5"/>
        <v>6295809</v>
      </c>
      <c r="H32" s="100">
        <f t="shared" si="5"/>
        <v>2943156</v>
      </c>
      <c r="I32" s="100">
        <f t="shared" si="5"/>
        <v>9238965</v>
      </c>
      <c r="J32" s="100">
        <f t="shared" si="5"/>
        <v>4631501</v>
      </c>
      <c r="K32" s="100">
        <f t="shared" si="5"/>
        <v>7474361</v>
      </c>
      <c r="L32" s="100">
        <f t="shared" si="5"/>
        <v>5042652</v>
      </c>
      <c r="M32" s="100">
        <f t="shared" si="5"/>
        <v>17148514</v>
      </c>
      <c r="N32" s="100">
        <f t="shared" si="5"/>
        <v>2040165</v>
      </c>
      <c r="O32" s="100">
        <f t="shared" si="5"/>
        <v>4503142</v>
      </c>
      <c r="P32" s="100">
        <f t="shared" si="5"/>
        <v>7824378</v>
      </c>
      <c r="Q32" s="100">
        <f t="shared" si="5"/>
        <v>14367685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40755164</v>
      </c>
      <c r="W32" s="100">
        <f t="shared" si="5"/>
        <v>108026365</v>
      </c>
      <c r="X32" s="100">
        <f t="shared" si="5"/>
        <v>-67271201</v>
      </c>
      <c r="Y32" s="101">
        <f>+IF(W32&lt;&gt;0,(X32/W32)*100,0)</f>
        <v>-62.272946979193456</v>
      </c>
      <c r="Z32" s="102">
        <f t="shared" si="5"/>
        <v>144035153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185447</v>
      </c>
      <c r="C35" s="19">
        <v>0</v>
      </c>
      <c r="D35" s="59">
        <v>34982606</v>
      </c>
      <c r="E35" s="60">
        <v>34982606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26236955</v>
      </c>
      <c r="X35" s="60">
        <v>-26236955</v>
      </c>
      <c r="Y35" s="61">
        <v>-100</v>
      </c>
      <c r="Z35" s="62">
        <v>34982606</v>
      </c>
    </row>
    <row r="36" spans="1:26" ht="13.5">
      <c r="A36" s="58" t="s">
        <v>57</v>
      </c>
      <c r="B36" s="19">
        <v>1498741</v>
      </c>
      <c r="C36" s="19">
        <v>0</v>
      </c>
      <c r="D36" s="59">
        <v>166696124</v>
      </c>
      <c r="E36" s="60">
        <v>166696124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125022093</v>
      </c>
      <c r="X36" s="60">
        <v>-125022093</v>
      </c>
      <c r="Y36" s="61">
        <v>-100</v>
      </c>
      <c r="Z36" s="62">
        <v>166696124</v>
      </c>
    </row>
    <row r="37" spans="1:26" ht="13.5">
      <c r="A37" s="58" t="s">
        <v>58</v>
      </c>
      <c r="B37" s="19">
        <v>153799</v>
      </c>
      <c r="C37" s="19">
        <v>0</v>
      </c>
      <c r="D37" s="59">
        <v>141236622</v>
      </c>
      <c r="E37" s="60">
        <v>141236622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105927467</v>
      </c>
      <c r="X37" s="60">
        <v>-105927467</v>
      </c>
      <c r="Y37" s="61">
        <v>-100</v>
      </c>
      <c r="Z37" s="62">
        <v>141236622</v>
      </c>
    </row>
    <row r="38" spans="1:26" ht="13.5">
      <c r="A38" s="58" t="s">
        <v>59</v>
      </c>
      <c r="B38" s="19">
        <v>70355</v>
      </c>
      <c r="C38" s="19">
        <v>0</v>
      </c>
      <c r="D38" s="59">
        <v>54713885</v>
      </c>
      <c r="E38" s="60">
        <v>54713885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41035414</v>
      </c>
      <c r="X38" s="60">
        <v>-41035414</v>
      </c>
      <c r="Y38" s="61">
        <v>-100</v>
      </c>
      <c r="Z38" s="62">
        <v>54713885</v>
      </c>
    </row>
    <row r="39" spans="1:26" ht="13.5">
      <c r="A39" s="58" t="s">
        <v>60</v>
      </c>
      <c r="B39" s="19">
        <v>1460034</v>
      </c>
      <c r="C39" s="19">
        <v>0</v>
      </c>
      <c r="D39" s="59">
        <v>5728223</v>
      </c>
      <c r="E39" s="60">
        <v>5728223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4296167</v>
      </c>
      <c r="X39" s="60">
        <v>-4296167</v>
      </c>
      <c r="Y39" s="61">
        <v>-100</v>
      </c>
      <c r="Z39" s="62">
        <v>5728223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27831</v>
      </c>
      <c r="C42" s="19">
        <v>0</v>
      </c>
      <c r="D42" s="59">
        <v>96218976</v>
      </c>
      <c r="E42" s="60">
        <v>73614336</v>
      </c>
      <c r="F42" s="60">
        <v>52914352</v>
      </c>
      <c r="G42" s="60">
        <v>383050</v>
      </c>
      <c r="H42" s="60">
        <v>4348587</v>
      </c>
      <c r="I42" s="60">
        <v>57645989</v>
      </c>
      <c r="J42" s="60">
        <v>-6829500</v>
      </c>
      <c r="K42" s="60">
        <v>-3031613</v>
      </c>
      <c r="L42" s="60">
        <v>-9304047</v>
      </c>
      <c r="M42" s="60">
        <v>-19165160</v>
      </c>
      <c r="N42" s="60">
        <v>17412289</v>
      </c>
      <c r="O42" s="60">
        <v>8504622</v>
      </c>
      <c r="P42" s="60">
        <v>0</v>
      </c>
      <c r="Q42" s="60">
        <v>25916911</v>
      </c>
      <c r="R42" s="60">
        <v>0</v>
      </c>
      <c r="S42" s="60">
        <v>0</v>
      </c>
      <c r="T42" s="60">
        <v>0</v>
      </c>
      <c r="U42" s="60">
        <v>0</v>
      </c>
      <c r="V42" s="60">
        <v>64397740</v>
      </c>
      <c r="W42" s="60">
        <v>55210752</v>
      </c>
      <c r="X42" s="60">
        <v>9186988</v>
      </c>
      <c r="Y42" s="61">
        <v>16.64</v>
      </c>
      <c r="Z42" s="62">
        <v>73614336</v>
      </c>
    </row>
    <row r="43" spans="1:26" ht="13.5">
      <c r="A43" s="58" t="s">
        <v>63</v>
      </c>
      <c r="B43" s="19">
        <v>-93501</v>
      </c>
      <c r="C43" s="19">
        <v>0</v>
      </c>
      <c r="D43" s="59">
        <v>0</v>
      </c>
      <c r="E43" s="60">
        <v>0</v>
      </c>
      <c r="F43" s="60">
        <v>-11299399</v>
      </c>
      <c r="G43" s="60">
        <v>-6295809</v>
      </c>
      <c r="H43" s="60">
        <v>4403071</v>
      </c>
      <c r="I43" s="60">
        <v>-13192137</v>
      </c>
      <c r="J43" s="60">
        <v>-2092662</v>
      </c>
      <c r="K43" s="60">
        <v>-13009876</v>
      </c>
      <c r="L43" s="60">
        <v>10639127</v>
      </c>
      <c r="M43" s="60">
        <v>-4463411</v>
      </c>
      <c r="N43" s="60">
        <v>-2630043</v>
      </c>
      <c r="O43" s="60">
        <v>-255408</v>
      </c>
      <c r="P43" s="60">
        <v>0</v>
      </c>
      <c r="Q43" s="60">
        <v>-2885451</v>
      </c>
      <c r="R43" s="60">
        <v>0</v>
      </c>
      <c r="S43" s="60">
        <v>0</v>
      </c>
      <c r="T43" s="60">
        <v>0</v>
      </c>
      <c r="U43" s="60">
        <v>0</v>
      </c>
      <c r="V43" s="60">
        <v>-20540999</v>
      </c>
      <c r="W43" s="60">
        <v>0</v>
      </c>
      <c r="X43" s="60">
        <v>-20540999</v>
      </c>
      <c r="Y43" s="61">
        <v>0</v>
      </c>
      <c r="Z43" s="62">
        <v>0</v>
      </c>
    </row>
    <row r="44" spans="1:26" ht="13.5">
      <c r="A44" s="58" t="s">
        <v>64</v>
      </c>
      <c r="B44" s="19">
        <v>22505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-2205446</v>
      </c>
      <c r="M44" s="60">
        <v>-2205446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-2205446</v>
      </c>
      <c r="W44" s="60">
        <v>0</v>
      </c>
      <c r="X44" s="60">
        <v>-2205446</v>
      </c>
      <c r="Y44" s="61">
        <v>0</v>
      </c>
      <c r="Z44" s="62">
        <v>0</v>
      </c>
    </row>
    <row r="45" spans="1:26" ht="13.5">
      <c r="A45" s="70" t="s">
        <v>65</v>
      </c>
      <c r="B45" s="22">
        <v>9832</v>
      </c>
      <c r="C45" s="22">
        <v>0</v>
      </c>
      <c r="D45" s="99">
        <v>94006753</v>
      </c>
      <c r="E45" s="100">
        <v>73614336</v>
      </c>
      <c r="F45" s="100">
        <v>151507474</v>
      </c>
      <c r="G45" s="100">
        <v>145594715</v>
      </c>
      <c r="H45" s="100">
        <v>154346373</v>
      </c>
      <c r="I45" s="100">
        <v>154346373</v>
      </c>
      <c r="J45" s="100">
        <v>145424211</v>
      </c>
      <c r="K45" s="100">
        <v>129382722</v>
      </c>
      <c r="L45" s="100">
        <v>128512356</v>
      </c>
      <c r="M45" s="100">
        <v>128512356</v>
      </c>
      <c r="N45" s="100">
        <v>143294602</v>
      </c>
      <c r="O45" s="100">
        <v>151543816</v>
      </c>
      <c r="P45" s="100">
        <v>0</v>
      </c>
      <c r="Q45" s="100">
        <v>151543816</v>
      </c>
      <c r="R45" s="100">
        <v>0</v>
      </c>
      <c r="S45" s="100">
        <v>0</v>
      </c>
      <c r="T45" s="100">
        <v>0</v>
      </c>
      <c r="U45" s="100">
        <v>0</v>
      </c>
      <c r="V45" s="100">
        <v>151543816</v>
      </c>
      <c r="W45" s="100">
        <v>55210752</v>
      </c>
      <c r="X45" s="100">
        <v>96333064</v>
      </c>
      <c r="Y45" s="101">
        <v>174.48</v>
      </c>
      <c r="Z45" s="102">
        <v>73614336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77609140</v>
      </c>
      <c r="C49" s="52">
        <v>0</v>
      </c>
      <c r="D49" s="129">
        <v>10092198</v>
      </c>
      <c r="E49" s="54">
        <v>5964120</v>
      </c>
      <c r="F49" s="54">
        <v>0</v>
      </c>
      <c r="G49" s="54">
        <v>0</v>
      </c>
      <c r="H49" s="54">
        <v>0</v>
      </c>
      <c r="I49" s="54">
        <v>4985593</v>
      </c>
      <c r="J49" s="54">
        <v>0</v>
      </c>
      <c r="K49" s="54">
        <v>0</v>
      </c>
      <c r="L49" s="54">
        <v>0</v>
      </c>
      <c r="M49" s="54">
        <v>132227200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230878251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0.07343171027540411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32.05822649769329</v>
      </c>
      <c r="G58" s="7">
        <f t="shared" si="6"/>
        <v>228.00757696881448</v>
      </c>
      <c r="H58" s="7">
        <f t="shared" si="6"/>
        <v>138.62712499424518</v>
      </c>
      <c r="I58" s="7">
        <f t="shared" si="6"/>
        <v>76.62847226190371</v>
      </c>
      <c r="J58" s="7">
        <f t="shared" si="6"/>
        <v>132.44533330210808</v>
      </c>
      <c r="K58" s="7">
        <f t="shared" si="6"/>
        <v>139.2357819082249</v>
      </c>
      <c r="L58" s="7">
        <f t="shared" si="6"/>
        <v>80.21451199751387</v>
      </c>
      <c r="M58" s="7">
        <f t="shared" si="6"/>
        <v>117.837445385678</v>
      </c>
      <c r="N58" s="7">
        <f t="shared" si="6"/>
        <v>94.80525354808381</v>
      </c>
      <c r="O58" s="7">
        <f t="shared" si="6"/>
        <v>87.47850407717304</v>
      </c>
      <c r="P58" s="7">
        <f t="shared" si="6"/>
        <v>0</v>
      </c>
      <c r="Q58" s="7">
        <f t="shared" si="6"/>
        <v>62.04320586301586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83.35711115618736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0.09112114588247848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57.169215843453635</v>
      </c>
      <c r="G59" s="10">
        <f t="shared" si="7"/>
        <v>-354.9821036072986</v>
      </c>
      <c r="H59" s="10">
        <f t="shared" si="7"/>
        <v>935.3248685925817</v>
      </c>
      <c r="I59" s="10">
        <f t="shared" si="7"/>
        <v>232.21051385581885</v>
      </c>
      <c r="J59" s="10">
        <f t="shared" si="7"/>
        <v>567.6409049819763</v>
      </c>
      <c r="K59" s="10">
        <f t="shared" si="7"/>
        <v>922.2893807282238</v>
      </c>
      <c r="L59" s="10">
        <f t="shared" si="7"/>
        <v>406.47355098934963</v>
      </c>
      <c r="M59" s="10">
        <f t="shared" si="7"/>
        <v>631.243123925888</v>
      </c>
      <c r="N59" s="10">
        <f t="shared" si="7"/>
        <v>391.78608581604914</v>
      </c>
      <c r="O59" s="10">
        <f t="shared" si="7"/>
        <v>566.1909406769408</v>
      </c>
      <c r="P59" s="10">
        <f t="shared" si="7"/>
        <v>0</v>
      </c>
      <c r="Q59" s="10">
        <f t="shared" si="7"/>
        <v>323.9828676678233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330.7195955069633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0.0736685447806811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8.465067713262894</v>
      </c>
      <c r="G60" s="13">
        <f t="shared" si="7"/>
        <v>16.25384601884515</v>
      </c>
      <c r="H60" s="13">
        <f t="shared" si="7"/>
        <v>17.12663501698084</v>
      </c>
      <c r="I60" s="13">
        <f t="shared" si="7"/>
        <v>12.624749058029652</v>
      </c>
      <c r="J60" s="13">
        <f t="shared" si="7"/>
        <v>25.736681082456126</v>
      </c>
      <c r="K60" s="13">
        <f t="shared" si="7"/>
        <v>13.57619084270993</v>
      </c>
      <c r="L60" s="13">
        <f t="shared" si="7"/>
        <v>14.747108415546656</v>
      </c>
      <c r="M60" s="13">
        <f t="shared" si="7"/>
        <v>17.044544122625986</v>
      </c>
      <c r="N60" s="13">
        <f t="shared" si="7"/>
        <v>14.449782135735415</v>
      </c>
      <c r="O60" s="13">
        <f t="shared" si="7"/>
        <v>13.246926452118801</v>
      </c>
      <c r="P60" s="13">
        <f t="shared" si="7"/>
        <v>0</v>
      </c>
      <c r="Q60" s="13">
        <f t="shared" si="7"/>
        <v>9.37735601158466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12.867682340626313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26.135068208723112</v>
      </c>
      <c r="G61" s="13">
        <f t="shared" si="7"/>
        <v>18.97338403731941</v>
      </c>
      <c r="H61" s="13">
        <f t="shared" si="7"/>
        <v>27.5738641839804</v>
      </c>
      <c r="I61" s="13">
        <f t="shared" si="7"/>
        <v>23.720235183448857</v>
      </c>
      <c r="J61" s="13">
        <f t="shared" si="7"/>
        <v>49.75849340383892</v>
      </c>
      <c r="K61" s="13">
        <f t="shared" si="7"/>
        <v>20.53729273296562</v>
      </c>
      <c r="L61" s="13">
        <f t="shared" si="7"/>
        <v>17.650021412115233</v>
      </c>
      <c r="M61" s="13">
        <f t="shared" si="7"/>
        <v>25.085626708098772</v>
      </c>
      <c r="N61" s="13">
        <f t="shared" si="7"/>
        <v>26.37352197301357</v>
      </c>
      <c r="O61" s="13">
        <f t="shared" si="7"/>
        <v>20.58612005767361</v>
      </c>
      <c r="P61" s="13">
        <f t="shared" si="7"/>
        <v>0</v>
      </c>
      <c r="Q61" s="13">
        <f t="shared" si="7"/>
        <v>16.073252913628757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21.819131748995723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0.2780411254696478</v>
      </c>
      <c r="G62" s="13">
        <f t="shared" si="7"/>
        <v>14.54446620345527</v>
      </c>
      <c r="H62" s="13">
        <f t="shared" si="7"/>
        <v>1.1016956984884292</v>
      </c>
      <c r="I62" s="13">
        <f t="shared" si="7"/>
        <v>0.6345653077910074</v>
      </c>
      <c r="J62" s="13">
        <f t="shared" si="7"/>
        <v>1.3873623008839768</v>
      </c>
      <c r="K62" s="13">
        <f t="shared" si="7"/>
        <v>1.5675424009067926</v>
      </c>
      <c r="L62" s="13">
        <f t="shared" si="7"/>
        <v>19.946433072851022</v>
      </c>
      <c r="M62" s="13">
        <f t="shared" si="7"/>
        <v>2.43069334905303</v>
      </c>
      <c r="N62" s="13">
        <f t="shared" si="7"/>
        <v>0.5780957193952934</v>
      </c>
      <c r="O62" s="13">
        <f t="shared" si="7"/>
        <v>0.2978528350081972</v>
      </c>
      <c r="P62" s="13">
        <f t="shared" si="7"/>
        <v>0</v>
      </c>
      <c r="Q62" s="13">
        <f t="shared" si="7"/>
        <v>0.28869768856212685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0.8824189652426373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548.8997445435397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214047854</v>
      </c>
      <c r="C67" s="24"/>
      <c r="D67" s="25"/>
      <c r="E67" s="26"/>
      <c r="F67" s="26">
        <v>52691062</v>
      </c>
      <c r="G67" s="26">
        <v>8743866</v>
      </c>
      <c r="H67" s="26">
        <v>16529633</v>
      </c>
      <c r="I67" s="26">
        <v>77964561</v>
      </c>
      <c r="J67" s="26">
        <v>12553941</v>
      </c>
      <c r="K67" s="26">
        <v>18428352</v>
      </c>
      <c r="L67" s="26">
        <v>15355598</v>
      </c>
      <c r="M67" s="26">
        <v>46337891</v>
      </c>
      <c r="N67" s="26">
        <v>16824363</v>
      </c>
      <c r="O67" s="26">
        <v>17476570</v>
      </c>
      <c r="P67" s="26">
        <v>16048854</v>
      </c>
      <c r="Q67" s="26">
        <v>50349787</v>
      </c>
      <c r="R67" s="26"/>
      <c r="S67" s="26"/>
      <c r="T67" s="26"/>
      <c r="U67" s="26"/>
      <c r="V67" s="26">
        <v>174652239</v>
      </c>
      <c r="W67" s="26"/>
      <c r="X67" s="26"/>
      <c r="Y67" s="25"/>
      <c r="Z67" s="27"/>
    </row>
    <row r="68" spans="1:26" ht="13.5" hidden="1">
      <c r="A68" s="37" t="s">
        <v>31</v>
      </c>
      <c r="B68" s="19">
        <v>38084464</v>
      </c>
      <c r="C68" s="19"/>
      <c r="D68" s="20"/>
      <c r="E68" s="21"/>
      <c r="F68" s="21">
        <v>25681951</v>
      </c>
      <c r="G68" s="21">
        <v>-5021403</v>
      </c>
      <c r="H68" s="21">
        <v>2200028</v>
      </c>
      <c r="I68" s="21">
        <v>22860576</v>
      </c>
      <c r="J68" s="21">
        <v>2517796</v>
      </c>
      <c r="K68" s="21">
        <v>2561767</v>
      </c>
      <c r="L68" s="21">
        <v>2604691</v>
      </c>
      <c r="M68" s="21">
        <v>7684254</v>
      </c>
      <c r="N68" s="21">
        <v>3620162</v>
      </c>
      <c r="O68" s="21">
        <v>2364106</v>
      </c>
      <c r="P68" s="21">
        <v>2525023</v>
      </c>
      <c r="Q68" s="21">
        <v>8509291</v>
      </c>
      <c r="R68" s="21"/>
      <c r="S68" s="21"/>
      <c r="T68" s="21"/>
      <c r="U68" s="21"/>
      <c r="V68" s="21">
        <v>39054121</v>
      </c>
      <c r="W68" s="21"/>
      <c r="X68" s="21"/>
      <c r="Y68" s="20"/>
      <c r="Z68" s="23"/>
    </row>
    <row r="69" spans="1:26" ht="13.5" hidden="1">
      <c r="A69" s="38" t="s">
        <v>32</v>
      </c>
      <c r="B69" s="19">
        <v>166252775</v>
      </c>
      <c r="C69" s="19"/>
      <c r="D69" s="20"/>
      <c r="E69" s="21"/>
      <c r="F69" s="21">
        <v>26103158</v>
      </c>
      <c r="G69" s="21">
        <v>12991356</v>
      </c>
      <c r="H69" s="21">
        <v>13646265</v>
      </c>
      <c r="I69" s="21">
        <v>52740779</v>
      </c>
      <c r="J69" s="21">
        <v>9072922</v>
      </c>
      <c r="K69" s="21">
        <v>14967048</v>
      </c>
      <c r="L69" s="21">
        <v>11731371</v>
      </c>
      <c r="M69" s="21">
        <v>35771341</v>
      </c>
      <c r="N69" s="21">
        <v>12229174</v>
      </c>
      <c r="O69" s="21">
        <v>14364751</v>
      </c>
      <c r="P69" s="21">
        <v>12542661</v>
      </c>
      <c r="Q69" s="21">
        <v>39136586</v>
      </c>
      <c r="R69" s="21"/>
      <c r="S69" s="21"/>
      <c r="T69" s="21"/>
      <c r="U69" s="21"/>
      <c r="V69" s="21">
        <v>127648706</v>
      </c>
      <c r="W69" s="21"/>
      <c r="X69" s="21"/>
      <c r="Y69" s="20"/>
      <c r="Z69" s="23"/>
    </row>
    <row r="70" spans="1:26" ht="13.5" hidden="1">
      <c r="A70" s="39" t="s">
        <v>103</v>
      </c>
      <c r="B70" s="19">
        <v>106528794</v>
      </c>
      <c r="C70" s="19"/>
      <c r="D70" s="20"/>
      <c r="E70" s="21"/>
      <c r="F70" s="21">
        <v>8348419</v>
      </c>
      <c r="G70" s="21">
        <v>11019252</v>
      </c>
      <c r="H70" s="21">
        <v>8341932</v>
      </c>
      <c r="I70" s="21">
        <v>27709603</v>
      </c>
      <c r="J70" s="21">
        <v>4622234</v>
      </c>
      <c r="K70" s="21">
        <v>9635939</v>
      </c>
      <c r="L70" s="21">
        <v>9443252</v>
      </c>
      <c r="M70" s="21">
        <v>23701425</v>
      </c>
      <c r="N70" s="21">
        <v>6620735</v>
      </c>
      <c r="O70" s="21">
        <v>9196580</v>
      </c>
      <c r="P70" s="21">
        <v>6824897</v>
      </c>
      <c r="Q70" s="21">
        <v>22642212</v>
      </c>
      <c r="R70" s="21"/>
      <c r="S70" s="21"/>
      <c r="T70" s="21"/>
      <c r="U70" s="21"/>
      <c r="V70" s="21">
        <v>74053240</v>
      </c>
      <c r="W70" s="21"/>
      <c r="X70" s="21"/>
      <c r="Y70" s="20"/>
      <c r="Z70" s="23"/>
    </row>
    <row r="71" spans="1:26" ht="13.5" hidden="1">
      <c r="A71" s="39" t="s">
        <v>104</v>
      </c>
      <c r="B71" s="19">
        <v>34412526</v>
      </c>
      <c r="C71" s="19"/>
      <c r="D71" s="20"/>
      <c r="E71" s="21"/>
      <c r="F71" s="21">
        <v>9993126</v>
      </c>
      <c r="G71" s="21">
        <v>143491</v>
      </c>
      <c r="H71" s="21">
        <v>3354193</v>
      </c>
      <c r="I71" s="21">
        <v>13490810</v>
      </c>
      <c r="J71" s="21">
        <v>2531062</v>
      </c>
      <c r="K71" s="21">
        <v>3380706</v>
      </c>
      <c r="L71" s="21">
        <v>317360</v>
      </c>
      <c r="M71" s="21">
        <v>6229128</v>
      </c>
      <c r="N71" s="21">
        <v>3627081</v>
      </c>
      <c r="O71" s="21">
        <v>3246234</v>
      </c>
      <c r="P71" s="21">
        <v>3738824</v>
      </c>
      <c r="Q71" s="21">
        <v>10612139</v>
      </c>
      <c r="R71" s="21"/>
      <c r="S71" s="21"/>
      <c r="T71" s="21"/>
      <c r="U71" s="21"/>
      <c r="V71" s="21">
        <v>30332077</v>
      </c>
      <c r="W71" s="21"/>
      <c r="X71" s="21"/>
      <c r="Y71" s="20"/>
      <c r="Z71" s="23"/>
    </row>
    <row r="72" spans="1:26" ht="13.5" hidden="1">
      <c r="A72" s="39" t="s">
        <v>105</v>
      </c>
      <c r="B72" s="19">
        <v>16998307</v>
      </c>
      <c r="C72" s="19"/>
      <c r="D72" s="20"/>
      <c r="E72" s="21"/>
      <c r="F72" s="21">
        <v>6884240</v>
      </c>
      <c r="G72" s="21">
        <v>1078318</v>
      </c>
      <c r="H72" s="21">
        <v>1190110</v>
      </c>
      <c r="I72" s="21">
        <v>9152668</v>
      </c>
      <c r="J72" s="21">
        <v>1163168</v>
      </c>
      <c r="K72" s="21">
        <v>1190801</v>
      </c>
      <c r="L72" s="21">
        <v>1233087</v>
      </c>
      <c r="M72" s="21">
        <v>3587056</v>
      </c>
      <c r="N72" s="21">
        <v>1218299</v>
      </c>
      <c r="O72" s="21">
        <v>1179722</v>
      </c>
      <c r="P72" s="21">
        <v>1222090</v>
      </c>
      <c r="Q72" s="21">
        <v>3620111</v>
      </c>
      <c r="R72" s="21"/>
      <c r="S72" s="21"/>
      <c r="T72" s="21"/>
      <c r="U72" s="21"/>
      <c r="V72" s="21">
        <v>16359835</v>
      </c>
      <c r="W72" s="21"/>
      <c r="X72" s="21"/>
      <c r="Y72" s="20"/>
      <c r="Z72" s="23"/>
    </row>
    <row r="73" spans="1:26" ht="13.5" hidden="1">
      <c r="A73" s="39" t="s">
        <v>106</v>
      </c>
      <c r="B73" s="19">
        <v>8290835</v>
      </c>
      <c r="C73" s="19"/>
      <c r="D73" s="20"/>
      <c r="E73" s="21"/>
      <c r="F73" s="21">
        <v>877373</v>
      </c>
      <c r="G73" s="21">
        <v>750295</v>
      </c>
      <c r="H73" s="21">
        <v>760030</v>
      </c>
      <c r="I73" s="21">
        <v>2387698</v>
      </c>
      <c r="J73" s="21">
        <v>756458</v>
      </c>
      <c r="K73" s="21">
        <v>759602</v>
      </c>
      <c r="L73" s="21">
        <v>737672</v>
      </c>
      <c r="M73" s="21">
        <v>2253732</v>
      </c>
      <c r="N73" s="21">
        <v>763059</v>
      </c>
      <c r="O73" s="21">
        <v>742215</v>
      </c>
      <c r="P73" s="21">
        <v>756850</v>
      </c>
      <c r="Q73" s="21">
        <v>2262124</v>
      </c>
      <c r="R73" s="21"/>
      <c r="S73" s="21"/>
      <c r="T73" s="21"/>
      <c r="U73" s="21"/>
      <c r="V73" s="21">
        <v>6903554</v>
      </c>
      <c r="W73" s="21"/>
      <c r="X73" s="21"/>
      <c r="Y73" s="20"/>
      <c r="Z73" s="23"/>
    </row>
    <row r="74" spans="1:26" ht="13.5" hidden="1">
      <c r="A74" s="39" t="s">
        <v>107</v>
      </c>
      <c r="B74" s="19">
        <v>22313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9710615</v>
      </c>
      <c r="C75" s="28"/>
      <c r="D75" s="29"/>
      <c r="E75" s="30"/>
      <c r="F75" s="30">
        <v>905953</v>
      </c>
      <c r="G75" s="30">
        <v>773913</v>
      </c>
      <c r="H75" s="30">
        <v>683340</v>
      </c>
      <c r="I75" s="30">
        <v>2363206</v>
      </c>
      <c r="J75" s="30">
        <v>963223</v>
      </c>
      <c r="K75" s="30">
        <v>899537</v>
      </c>
      <c r="L75" s="30">
        <v>1019536</v>
      </c>
      <c r="M75" s="30">
        <v>2882296</v>
      </c>
      <c r="N75" s="30">
        <v>975027</v>
      </c>
      <c r="O75" s="30">
        <v>747713</v>
      </c>
      <c r="P75" s="30">
        <v>981170</v>
      </c>
      <c r="Q75" s="30">
        <v>2703910</v>
      </c>
      <c r="R75" s="30"/>
      <c r="S75" s="30"/>
      <c r="T75" s="30"/>
      <c r="U75" s="30"/>
      <c r="V75" s="30">
        <v>7949412</v>
      </c>
      <c r="W75" s="30"/>
      <c r="X75" s="30"/>
      <c r="Y75" s="29"/>
      <c r="Z75" s="31"/>
    </row>
    <row r="76" spans="1:26" ht="13.5" hidden="1">
      <c r="A76" s="42" t="s">
        <v>286</v>
      </c>
      <c r="B76" s="32">
        <v>157179</v>
      </c>
      <c r="C76" s="32"/>
      <c r="D76" s="33">
        <v>269039592</v>
      </c>
      <c r="E76" s="34">
        <v>230149956</v>
      </c>
      <c r="F76" s="34">
        <v>16891820</v>
      </c>
      <c r="G76" s="34">
        <v>19936677</v>
      </c>
      <c r="H76" s="34">
        <v>22914555</v>
      </c>
      <c r="I76" s="34">
        <v>59743052</v>
      </c>
      <c r="J76" s="34">
        <v>16627109</v>
      </c>
      <c r="K76" s="34">
        <v>25658860</v>
      </c>
      <c r="L76" s="34">
        <v>12317418</v>
      </c>
      <c r="M76" s="34">
        <v>54603387</v>
      </c>
      <c r="N76" s="34">
        <v>15950380</v>
      </c>
      <c r="O76" s="34">
        <v>15288242</v>
      </c>
      <c r="P76" s="34"/>
      <c r="Q76" s="34">
        <v>31238622</v>
      </c>
      <c r="R76" s="34"/>
      <c r="S76" s="34"/>
      <c r="T76" s="34"/>
      <c r="U76" s="34"/>
      <c r="V76" s="34">
        <v>145585061</v>
      </c>
      <c r="W76" s="34">
        <v>172612467</v>
      </c>
      <c r="X76" s="34"/>
      <c r="Y76" s="33"/>
      <c r="Z76" s="35">
        <v>230149956</v>
      </c>
    </row>
    <row r="77" spans="1:26" ht="13.5" hidden="1">
      <c r="A77" s="37" t="s">
        <v>31</v>
      </c>
      <c r="B77" s="19">
        <v>34703</v>
      </c>
      <c r="C77" s="19"/>
      <c r="D77" s="20">
        <v>56970288</v>
      </c>
      <c r="E77" s="21">
        <v>43588596</v>
      </c>
      <c r="F77" s="21">
        <v>14682170</v>
      </c>
      <c r="G77" s="21">
        <v>17825082</v>
      </c>
      <c r="H77" s="21">
        <v>20577409</v>
      </c>
      <c r="I77" s="21">
        <v>53084661</v>
      </c>
      <c r="J77" s="21">
        <v>14292040</v>
      </c>
      <c r="K77" s="21">
        <v>23626905</v>
      </c>
      <c r="L77" s="21">
        <v>10587380</v>
      </c>
      <c r="M77" s="21">
        <v>48506325</v>
      </c>
      <c r="N77" s="21">
        <v>14183291</v>
      </c>
      <c r="O77" s="21">
        <v>13385354</v>
      </c>
      <c r="P77" s="21"/>
      <c r="Q77" s="21">
        <v>27568645</v>
      </c>
      <c r="R77" s="21"/>
      <c r="S77" s="21"/>
      <c r="T77" s="21"/>
      <c r="U77" s="21"/>
      <c r="V77" s="21">
        <v>129159631</v>
      </c>
      <c r="W77" s="21">
        <v>32691447</v>
      </c>
      <c r="X77" s="21"/>
      <c r="Y77" s="20"/>
      <c r="Z77" s="23">
        <v>43588596</v>
      </c>
    </row>
    <row r="78" spans="1:26" ht="13.5" hidden="1">
      <c r="A78" s="38" t="s">
        <v>32</v>
      </c>
      <c r="B78" s="19">
        <v>122476</v>
      </c>
      <c r="C78" s="19"/>
      <c r="D78" s="20">
        <v>203069304</v>
      </c>
      <c r="E78" s="21">
        <v>177561360</v>
      </c>
      <c r="F78" s="21">
        <v>2209650</v>
      </c>
      <c r="G78" s="21">
        <v>2111595</v>
      </c>
      <c r="H78" s="21">
        <v>2337146</v>
      </c>
      <c r="I78" s="21">
        <v>6658391</v>
      </c>
      <c r="J78" s="21">
        <v>2335069</v>
      </c>
      <c r="K78" s="21">
        <v>2031955</v>
      </c>
      <c r="L78" s="21">
        <v>1730038</v>
      </c>
      <c r="M78" s="21">
        <v>6097062</v>
      </c>
      <c r="N78" s="21">
        <v>1767089</v>
      </c>
      <c r="O78" s="21">
        <v>1902888</v>
      </c>
      <c r="P78" s="21"/>
      <c r="Q78" s="21">
        <v>3669977</v>
      </c>
      <c r="R78" s="21"/>
      <c r="S78" s="21"/>
      <c r="T78" s="21"/>
      <c r="U78" s="21"/>
      <c r="V78" s="21">
        <v>16425430</v>
      </c>
      <c r="W78" s="21">
        <v>133171020</v>
      </c>
      <c r="X78" s="21"/>
      <c r="Y78" s="20"/>
      <c r="Z78" s="23">
        <v>177561360</v>
      </c>
    </row>
    <row r="79" spans="1:26" ht="13.5" hidden="1">
      <c r="A79" s="39" t="s">
        <v>103</v>
      </c>
      <c r="B79" s="19"/>
      <c r="C79" s="19"/>
      <c r="D79" s="20">
        <v>126955452</v>
      </c>
      <c r="E79" s="21">
        <v>113833116</v>
      </c>
      <c r="F79" s="21">
        <v>2181865</v>
      </c>
      <c r="G79" s="21">
        <v>2090725</v>
      </c>
      <c r="H79" s="21">
        <v>2300193</v>
      </c>
      <c r="I79" s="21">
        <v>6572783</v>
      </c>
      <c r="J79" s="21">
        <v>2299954</v>
      </c>
      <c r="K79" s="21">
        <v>1978961</v>
      </c>
      <c r="L79" s="21">
        <v>1666736</v>
      </c>
      <c r="M79" s="21">
        <v>5945651</v>
      </c>
      <c r="N79" s="21">
        <v>1746121</v>
      </c>
      <c r="O79" s="21">
        <v>1893219</v>
      </c>
      <c r="P79" s="21"/>
      <c r="Q79" s="21">
        <v>3639340</v>
      </c>
      <c r="R79" s="21"/>
      <c r="S79" s="21"/>
      <c r="T79" s="21"/>
      <c r="U79" s="21"/>
      <c r="V79" s="21">
        <v>16157774</v>
      </c>
      <c r="W79" s="21">
        <v>85374837</v>
      </c>
      <c r="X79" s="21"/>
      <c r="Y79" s="20"/>
      <c r="Z79" s="23">
        <v>113833116</v>
      </c>
    </row>
    <row r="80" spans="1:26" ht="13.5" hidden="1">
      <c r="A80" s="39" t="s">
        <v>104</v>
      </c>
      <c r="B80" s="19"/>
      <c r="C80" s="19"/>
      <c r="D80" s="20">
        <v>47576124</v>
      </c>
      <c r="E80" s="21">
        <v>39225840</v>
      </c>
      <c r="F80" s="21">
        <v>27785</v>
      </c>
      <c r="G80" s="21">
        <v>20870</v>
      </c>
      <c r="H80" s="21">
        <v>36953</v>
      </c>
      <c r="I80" s="21">
        <v>85608</v>
      </c>
      <c r="J80" s="21">
        <v>35115</v>
      </c>
      <c r="K80" s="21">
        <v>52994</v>
      </c>
      <c r="L80" s="21">
        <v>63302</v>
      </c>
      <c r="M80" s="21">
        <v>151411</v>
      </c>
      <c r="N80" s="21">
        <v>20968</v>
      </c>
      <c r="O80" s="21">
        <v>9669</v>
      </c>
      <c r="P80" s="21"/>
      <c r="Q80" s="21">
        <v>30637</v>
      </c>
      <c r="R80" s="21"/>
      <c r="S80" s="21"/>
      <c r="T80" s="21"/>
      <c r="U80" s="21"/>
      <c r="V80" s="21">
        <v>267656</v>
      </c>
      <c r="W80" s="21">
        <v>29419380</v>
      </c>
      <c r="X80" s="21"/>
      <c r="Y80" s="20"/>
      <c r="Z80" s="23">
        <v>39225840</v>
      </c>
    </row>
    <row r="81" spans="1:26" ht="13.5" hidden="1">
      <c r="A81" s="39" t="s">
        <v>105</v>
      </c>
      <c r="B81" s="19"/>
      <c r="C81" s="19"/>
      <c r="D81" s="20">
        <v>19653600</v>
      </c>
      <c r="E81" s="21">
        <v>15915540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11936655</v>
      </c>
      <c r="X81" s="21"/>
      <c r="Y81" s="20"/>
      <c r="Z81" s="23">
        <v>15915540</v>
      </c>
    </row>
    <row r="82" spans="1:26" ht="13.5" hidden="1">
      <c r="A82" s="39" t="s">
        <v>106</v>
      </c>
      <c r="B82" s="19"/>
      <c r="C82" s="19"/>
      <c r="D82" s="20">
        <v>8884128</v>
      </c>
      <c r="E82" s="21">
        <v>8586864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6440148</v>
      </c>
      <c r="X82" s="21"/>
      <c r="Y82" s="20"/>
      <c r="Z82" s="23">
        <v>8586864</v>
      </c>
    </row>
    <row r="83" spans="1:26" ht="13.5" hidden="1">
      <c r="A83" s="39" t="s">
        <v>107</v>
      </c>
      <c r="B83" s="19">
        <v>122476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9000000</v>
      </c>
      <c r="E84" s="30">
        <v>9000000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6750000</v>
      </c>
      <c r="X84" s="30"/>
      <c r="Y84" s="29"/>
      <c r="Z84" s="31">
        <v>9000000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61608285</v>
      </c>
      <c r="D5" s="153">
        <f>SUM(D6:D8)</f>
        <v>0</v>
      </c>
      <c r="E5" s="154">
        <f t="shared" si="0"/>
        <v>95935952</v>
      </c>
      <c r="F5" s="100">
        <f t="shared" si="0"/>
        <v>73197676</v>
      </c>
      <c r="G5" s="100">
        <f t="shared" si="0"/>
        <v>28140312</v>
      </c>
      <c r="H5" s="100">
        <f t="shared" si="0"/>
        <v>-3959349</v>
      </c>
      <c r="I5" s="100">
        <f t="shared" si="0"/>
        <v>3011201</v>
      </c>
      <c r="J5" s="100">
        <f t="shared" si="0"/>
        <v>27192164</v>
      </c>
      <c r="K5" s="100">
        <f t="shared" si="0"/>
        <v>3612200</v>
      </c>
      <c r="L5" s="100">
        <f t="shared" si="0"/>
        <v>3578710</v>
      </c>
      <c r="M5" s="100">
        <f t="shared" si="0"/>
        <v>3723855</v>
      </c>
      <c r="N5" s="100">
        <f t="shared" si="0"/>
        <v>10914765</v>
      </c>
      <c r="O5" s="100">
        <f t="shared" si="0"/>
        <v>6028246</v>
      </c>
      <c r="P5" s="100">
        <f t="shared" si="0"/>
        <v>3269664</v>
      </c>
      <c r="Q5" s="100">
        <f t="shared" si="0"/>
        <v>5625921</v>
      </c>
      <c r="R5" s="100">
        <f t="shared" si="0"/>
        <v>14923831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53030760</v>
      </c>
      <c r="X5" s="100">
        <f t="shared" si="0"/>
        <v>54898257</v>
      </c>
      <c r="Y5" s="100">
        <f t="shared" si="0"/>
        <v>-1867497</v>
      </c>
      <c r="Z5" s="137">
        <f>+IF(X5&lt;&gt;0,+(Y5/X5)*100,0)</f>
        <v>-3.4017418804389363</v>
      </c>
      <c r="AA5" s="153">
        <f>SUM(AA6:AA8)</f>
        <v>73197676</v>
      </c>
    </row>
    <row r="6" spans="1:27" ht="13.5">
      <c r="A6" s="138" t="s">
        <v>75</v>
      </c>
      <c r="B6" s="136"/>
      <c r="C6" s="155">
        <v>5394415</v>
      </c>
      <c r="D6" s="155"/>
      <c r="E6" s="156">
        <v>5669485</v>
      </c>
      <c r="F6" s="60"/>
      <c r="G6" s="60">
        <v>1420032</v>
      </c>
      <c r="H6" s="60">
        <v>-737</v>
      </c>
      <c r="I6" s="60">
        <v>9</v>
      </c>
      <c r="J6" s="60">
        <v>1419304</v>
      </c>
      <c r="K6" s="60">
        <v>-941</v>
      </c>
      <c r="L6" s="60">
        <v>-938</v>
      </c>
      <c r="M6" s="60">
        <v>4</v>
      </c>
      <c r="N6" s="60">
        <v>-1875</v>
      </c>
      <c r="O6" s="60">
        <v>1167206</v>
      </c>
      <c r="P6" s="60">
        <v>35672</v>
      </c>
      <c r="Q6" s="60">
        <v>1228105</v>
      </c>
      <c r="R6" s="60">
        <v>2430983</v>
      </c>
      <c r="S6" s="60"/>
      <c r="T6" s="60"/>
      <c r="U6" s="60"/>
      <c r="V6" s="60"/>
      <c r="W6" s="60">
        <v>3848412</v>
      </c>
      <c r="X6" s="60"/>
      <c r="Y6" s="60">
        <v>3848412</v>
      </c>
      <c r="Z6" s="140">
        <v>0</v>
      </c>
      <c r="AA6" s="155"/>
    </row>
    <row r="7" spans="1:27" ht="13.5">
      <c r="A7" s="138" t="s">
        <v>76</v>
      </c>
      <c r="B7" s="136"/>
      <c r="C7" s="157">
        <v>55666351</v>
      </c>
      <c r="D7" s="157"/>
      <c r="E7" s="158">
        <v>86579359</v>
      </c>
      <c r="F7" s="159">
        <v>73197676</v>
      </c>
      <c r="G7" s="159">
        <v>26627076</v>
      </c>
      <c r="H7" s="159">
        <v>-4165264</v>
      </c>
      <c r="I7" s="159">
        <v>2926411</v>
      </c>
      <c r="J7" s="159">
        <v>25388223</v>
      </c>
      <c r="K7" s="159">
        <v>3528943</v>
      </c>
      <c r="L7" s="159">
        <v>3499829</v>
      </c>
      <c r="M7" s="159">
        <v>3643346</v>
      </c>
      <c r="N7" s="159">
        <v>10672118</v>
      </c>
      <c r="O7" s="159">
        <v>4620551</v>
      </c>
      <c r="P7" s="159">
        <v>3150790</v>
      </c>
      <c r="Q7" s="159">
        <v>4850749</v>
      </c>
      <c r="R7" s="159">
        <v>12622090</v>
      </c>
      <c r="S7" s="159"/>
      <c r="T7" s="159"/>
      <c r="U7" s="159"/>
      <c r="V7" s="159"/>
      <c r="W7" s="159">
        <v>48682431</v>
      </c>
      <c r="X7" s="159">
        <v>54898257</v>
      </c>
      <c r="Y7" s="159">
        <v>-6215826</v>
      </c>
      <c r="Z7" s="141">
        <v>-11.32</v>
      </c>
      <c r="AA7" s="157">
        <v>73197676</v>
      </c>
    </row>
    <row r="8" spans="1:27" ht="13.5">
      <c r="A8" s="138" t="s">
        <v>77</v>
      </c>
      <c r="B8" s="136"/>
      <c r="C8" s="155">
        <v>547519</v>
      </c>
      <c r="D8" s="155"/>
      <c r="E8" s="156">
        <v>3687108</v>
      </c>
      <c r="F8" s="60"/>
      <c r="G8" s="60">
        <v>93204</v>
      </c>
      <c r="H8" s="60">
        <v>206652</v>
      </c>
      <c r="I8" s="60">
        <v>84781</v>
      </c>
      <c r="J8" s="60">
        <v>384637</v>
      </c>
      <c r="K8" s="60">
        <v>84198</v>
      </c>
      <c r="L8" s="60">
        <v>79819</v>
      </c>
      <c r="M8" s="60">
        <v>80505</v>
      </c>
      <c r="N8" s="60">
        <v>244522</v>
      </c>
      <c r="O8" s="60">
        <v>240489</v>
      </c>
      <c r="P8" s="60">
        <v>83202</v>
      </c>
      <c r="Q8" s="60">
        <v>-452933</v>
      </c>
      <c r="R8" s="60">
        <v>-129242</v>
      </c>
      <c r="S8" s="60"/>
      <c r="T8" s="60"/>
      <c r="U8" s="60"/>
      <c r="V8" s="60"/>
      <c r="W8" s="60">
        <v>499917</v>
      </c>
      <c r="X8" s="60"/>
      <c r="Y8" s="60">
        <v>499917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9234076</v>
      </c>
      <c r="D9" s="153">
        <f>SUM(D10:D14)</f>
        <v>0</v>
      </c>
      <c r="E9" s="154">
        <f t="shared" si="1"/>
        <v>6642887</v>
      </c>
      <c r="F9" s="100">
        <f t="shared" si="1"/>
        <v>0</v>
      </c>
      <c r="G9" s="100">
        <f t="shared" si="1"/>
        <v>25247</v>
      </c>
      <c r="H9" s="100">
        <f t="shared" si="1"/>
        <v>549189</v>
      </c>
      <c r="I9" s="100">
        <f t="shared" si="1"/>
        <v>29627</v>
      </c>
      <c r="J9" s="100">
        <f t="shared" si="1"/>
        <v>604063</v>
      </c>
      <c r="K9" s="100">
        <f t="shared" si="1"/>
        <v>529128</v>
      </c>
      <c r="L9" s="100">
        <f t="shared" si="1"/>
        <v>95289</v>
      </c>
      <c r="M9" s="100">
        <f t="shared" si="1"/>
        <v>24255</v>
      </c>
      <c r="N9" s="100">
        <f t="shared" si="1"/>
        <v>648672</v>
      </c>
      <c r="O9" s="100">
        <f t="shared" si="1"/>
        <v>35528</v>
      </c>
      <c r="P9" s="100">
        <f t="shared" si="1"/>
        <v>181553</v>
      </c>
      <c r="Q9" s="100">
        <f t="shared" si="1"/>
        <v>20936</v>
      </c>
      <c r="R9" s="100">
        <f t="shared" si="1"/>
        <v>238017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1490752</v>
      </c>
      <c r="X9" s="100">
        <f t="shared" si="1"/>
        <v>0</v>
      </c>
      <c r="Y9" s="100">
        <f t="shared" si="1"/>
        <v>1490752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>
        <v>3573252</v>
      </c>
      <c r="D10" s="155"/>
      <c r="E10" s="156">
        <v>4187427</v>
      </c>
      <c r="F10" s="60"/>
      <c r="G10" s="60">
        <v>7278</v>
      </c>
      <c r="H10" s="60">
        <v>66965</v>
      </c>
      <c r="I10" s="60">
        <v>7872</v>
      </c>
      <c r="J10" s="60">
        <v>82115</v>
      </c>
      <c r="K10" s="60">
        <v>68781</v>
      </c>
      <c r="L10" s="60">
        <v>7862</v>
      </c>
      <c r="M10" s="60">
        <v>12849</v>
      </c>
      <c r="N10" s="60">
        <v>89492</v>
      </c>
      <c r="O10" s="60">
        <v>19739</v>
      </c>
      <c r="P10" s="60">
        <v>95488</v>
      </c>
      <c r="Q10" s="60">
        <v>7201</v>
      </c>
      <c r="R10" s="60">
        <v>122428</v>
      </c>
      <c r="S10" s="60"/>
      <c r="T10" s="60"/>
      <c r="U10" s="60"/>
      <c r="V10" s="60"/>
      <c r="W10" s="60">
        <v>294035</v>
      </c>
      <c r="X10" s="60"/>
      <c r="Y10" s="60">
        <v>294035</v>
      </c>
      <c r="Z10" s="140">
        <v>0</v>
      </c>
      <c r="AA10" s="155"/>
    </row>
    <row r="11" spans="1:27" ht="13.5">
      <c r="A11" s="138" t="s">
        <v>80</v>
      </c>
      <c r="B11" s="136"/>
      <c r="C11" s="155">
        <v>120996</v>
      </c>
      <c r="D11" s="155"/>
      <c r="E11" s="156">
        <v>10500</v>
      </c>
      <c r="F11" s="60"/>
      <c r="G11" s="60"/>
      <c r="H11" s="60">
        <v>-18866</v>
      </c>
      <c r="I11" s="60"/>
      <c r="J11" s="60">
        <v>-18866</v>
      </c>
      <c r="K11" s="60">
        <v>3306</v>
      </c>
      <c r="L11" s="60"/>
      <c r="M11" s="60">
        <v>4386</v>
      </c>
      <c r="N11" s="60">
        <v>7692</v>
      </c>
      <c r="O11" s="60">
        <v>1349</v>
      </c>
      <c r="P11" s="60">
        <v>5520</v>
      </c>
      <c r="Q11" s="60"/>
      <c r="R11" s="60">
        <v>6869</v>
      </c>
      <c r="S11" s="60"/>
      <c r="T11" s="60"/>
      <c r="U11" s="60"/>
      <c r="V11" s="60"/>
      <c r="W11" s="60">
        <v>-4305</v>
      </c>
      <c r="X11" s="60"/>
      <c r="Y11" s="60">
        <v>-4305</v>
      </c>
      <c r="Z11" s="140">
        <v>0</v>
      </c>
      <c r="AA11" s="155"/>
    </row>
    <row r="12" spans="1:27" ht="13.5">
      <c r="A12" s="138" t="s">
        <v>81</v>
      </c>
      <c r="B12" s="136"/>
      <c r="C12" s="155">
        <v>3308392</v>
      </c>
      <c r="D12" s="155"/>
      <c r="E12" s="156">
        <v>1104205</v>
      </c>
      <c r="F12" s="60"/>
      <c r="G12" s="60">
        <v>17969</v>
      </c>
      <c r="H12" s="60">
        <v>61187</v>
      </c>
      <c r="I12" s="60">
        <v>21315</v>
      </c>
      <c r="J12" s="60">
        <v>100471</v>
      </c>
      <c r="K12" s="60">
        <v>7351</v>
      </c>
      <c r="L12" s="60">
        <v>86237</v>
      </c>
      <c r="M12" s="60">
        <v>6365</v>
      </c>
      <c r="N12" s="60">
        <v>99953</v>
      </c>
      <c r="O12" s="60">
        <v>13915</v>
      </c>
      <c r="P12" s="60">
        <v>80295</v>
      </c>
      <c r="Q12" s="60">
        <v>13235</v>
      </c>
      <c r="R12" s="60">
        <v>107445</v>
      </c>
      <c r="S12" s="60"/>
      <c r="T12" s="60"/>
      <c r="U12" s="60"/>
      <c r="V12" s="60"/>
      <c r="W12" s="60">
        <v>307869</v>
      </c>
      <c r="X12" s="60"/>
      <c r="Y12" s="60">
        <v>307869</v>
      </c>
      <c r="Z12" s="140">
        <v>0</v>
      </c>
      <c r="AA12" s="155"/>
    </row>
    <row r="13" spans="1:27" ht="13.5">
      <c r="A13" s="138" t="s">
        <v>82</v>
      </c>
      <c r="B13" s="136"/>
      <c r="C13" s="155">
        <v>914592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>
        <v>1316844</v>
      </c>
      <c r="D14" s="157"/>
      <c r="E14" s="158">
        <v>1340755</v>
      </c>
      <c r="F14" s="159"/>
      <c r="G14" s="159"/>
      <c r="H14" s="159">
        <v>439903</v>
      </c>
      <c r="I14" s="159">
        <v>440</v>
      </c>
      <c r="J14" s="159">
        <v>440343</v>
      </c>
      <c r="K14" s="159">
        <v>449690</v>
      </c>
      <c r="L14" s="159">
        <v>1190</v>
      </c>
      <c r="M14" s="159">
        <v>655</v>
      </c>
      <c r="N14" s="159">
        <v>451535</v>
      </c>
      <c r="O14" s="159">
        <v>525</v>
      </c>
      <c r="P14" s="159">
        <v>250</v>
      </c>
      <c r="Q14" s="159">
        <v>500</v>
      </c>
      <c r="R14" s="159">
        <v>1275</v>
      </c>
      <c r="S14" s="159"/>
      <c r="T14" s="159"/>
      <c r="U14" s="159"/>
      <c r="V14" s="159"/>
      <c r="W14" s="159">
        <v>893153</v>
      </c>
      <c r="X14" s="159"/>
      <c r="Y14" s="159">
        <v>893153</v>
      </c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13038703</v>
      </c>
      <c r="D15" s="153">
        <f>SUM(D16:D18)</f>
        <v>0</v>
      </c>
      <c r="E15" s="154">
        <f t="shared" si="2"/>
        <v>9334278</v>
      </c>
      <c r="F15" s="100">
        <f t="shared" si="2"/>
        <v>390000</v>
      </c>
      <c r="G15" s="100">
        <f t="shared" si="2"/>
        <v>38582</v>
      </c>
      <c r="H15" s="100">
        <f t="shared" si="2"/>
        <v>367032</v>
      </c>
      <c r="I15" s="100">
        <f t="shared" si="2"/>
        <v>272500</v>
      </c>
      <c r="J15" s="100">
        <f t="shared" si="2"/>
        <v>678114</v>
      </c>
      <c r="K15" s="100">
        <f t="shared" si="2"/>
        <v>378420</v>
      </c>
      <c r="L15" s="100">
        <f t="shared" si="2"/>
        <v>453074</v>
      </c>
      <c r="M15" s="100">
        <f t="shared" si="2"/>
        <v>584159</v>
      </c>
      <c r="N15" s="100">
        <f t="shared" si="2"/>
        <v>1415653</v>
      </c>
      <c r="O15" s="100">
        <f t="shared" si="2"/>
        <v>12533</v>
      </c>
      <c r="P15" s="100">
        <f t="shared" si="2"/>
        <v>9324</v>
      </c>
      <c r="Q15" s="100">
        <f t="shared" si="2"/>
        <v>130355</v>
      </c>
      <c r="R15" s="100">
        <f t="shared" si="2"/>
        <v>152212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2245979</v>
      </c>
      <c r="X15" s="100">
        <f t="shared" si="2"/>
        <v>292500</v>
      </c>
      <c r="Y15" s="100">
        <f t="shared" si="2"/>
        <v>1953479</v>
      </c>
      <c r="Z15" s="137">
        <f>+IF(X15&lt;&gt;0,+(Y15/X15)*100,0)</f>
        <v>667.8560683760684</v>
      </c>
      <c r="AA15" s="153">
        <f>SUM(AA16:AA18)</f>
        <v>390000</v>
      </c>
    </row>
    <row r="16" spans="1:27" ht="13.5">
      <c r="A16" s="138" t="s">
        <v>85</v>
      </c>
      <c r="B16" s="136"/>
      <c r="C16" s="155">
        <v>1578273</v>
      </c>
      <c r="D16" s="155"/>
      <c r="E16" s="156">
        <v>5728970</v>
      </c>
      <c r="F16" s="60">
        <v>390000</v>
      </c>
      <c r="G16" s="60">
        <v>33997</v>
      </c>
      <c r="H16" s="60">
        <v>68095</v>
      </c>
      <c r="I16" s="60">
        <v>43389</v>
      </c>
      <c r="J16" s="60">
        <v>145481</v>
      </c>
      <c r="K16" s="60">
        <v>23086</v>
      </c>
      <c r="L16" s="60">
        <v>45360</v>
      </c>
      <c r="M16" s="60">
        <v>2251</v>
      </c>
      <c r="N16" s="60">
        <v>70697</v>
      </c>
      <c r="O16" s="60">
        <v>6057</v>
      </c>
      <c r="P16" s="60">
        <v>-6062</v>
      </c>
      <c r="Q16" s="60">
        <v>35936</v>
      </c>
      <c r="R16" s="60">
        <v>35931</v>
      </c>
      <c r="S16" s="60"/>
      <c r="T16" s="60"/>
      <c r="U16" s="60"/>
      <c r="V16" s="60"/>
      <c r="W16" s="60">
        <v>252109</v>
      </c>
      <c r="X16" s="60">
        <v>292500</v>
      </c>
      <c r="Y16" s="60">
        <v>-40391</v>
      </c>
      <c r="Z16" s="140">
        <v>-13.81</v>
      </c>
      <c r="AA16" s="155">
        <v>390000</v>
      </c>
    </row>
    <row r="17" spans="1:27" ht="13.5">
      <c r="A17" s="138" t="s">
        <v>86</v>
      </c>
      <c r="B17" s="136"/>
      <c r="C17" s="155">
        <v>11460430</v>
      </c>
      <c r="D17" s="155"/>
      <c r="E17" s="156">
        <v>3585308</v>
      </c>
      <c r="F17" s="60"/>
      <c r="G17" s="60">
        <v>2781</v>
      </c>
      <c r="H17" s="60">
        <v>297433</v>
      </c>
      <c r="I17" s="60">
        <v>227307</v>
      </c>
      <c r="J17" s="60">
        <v>527521</v>
      </c>
      <c r="K17" s="60">
        <v>353530</v>
      </c>
      <c r="L17" s="60">
        <v>405910</v>
      </c>
      <c r="M17" s="60">
        <v>580104</v>
      </c>
      <c r="N17" s="60">
        <v>1339544</v>
      </c>
      <c r="O17" s="60">
        <v>4672</v>
      </c>
      <c r="P17" s="60">
        <v>13582</v>
      </c>
      <c r="Q17" s="60">
        <v>92615</v>
      </c>
      <c r="R17" s="60">
        <v>110869</v>
      </c>
      <c r="S17" s="60"/>
      <c r="T17" s="60"/>
      <c r="U17" s="60"/>
      <c r="V17" s="60"/>
      <c r="W17" s="60">
        <v>1977934</v>
      </c>
      <c r="X17" s="60"/>
      <c r="Y17" s="60">
        <v>1977934</v>
      </c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>
        <v>20000</v>
      </c>
      <c r="F18" s="60"/>
      <c r="G18" s="60">
        <v>1804</v>
      </c>
      <c r="H18" s="60">
        <v>1504</v>
      </c>
      <c r="I18" s="60">
        <v>1804</v>
      </c>
      <c r="J18" s="60">
        <v>5112</v>
      </c>
      <c r="K18" s="60">
        <v>1804</v>
      </c>
      <c r="L18" s="60">
        <v>1804</v>
      </c>
      <c r="M18" s="60">
        <v>1804</v>
      </c>
      <c r="N18" s="60">
        <v>5412</v>
      </c>
      <c r="O18" s="60">
        <v>1804</v>
      </c>
      <c r="P18" s="60">
        <v>1804</v>
      </c>
      <c r="Q18" s="60">
        <v>1804</v>
      </c>
      <c r="R18" s="60">
        <v>5412</v>
      </c>
      <c r="S18" s="60"/>
      <c r="T18" s="60"/>
      <c r="U18" s="60"/>
      <c r="V18" s="60"/>
      <c r="W18" s="60">
        <v>15936</v>
      </c>
      <c r="X18" s="60"/>
      <c r="Y18" s="60">
        <v>15936</v>
      </c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250339488</v>
      </c>
      <c r="D19" s="153">
        <f>SUM(D20:D23)</f>
        <v>0</v>
      </c>
      <c r="E19" s="154">
        <f t="shared" si="3"/>
        <v>277445458</v>
      </c>
      <c r="F19" s="100">
        <f t="shared" si="3"/>
        <v>236995509</v>
      </c>
      <c r="G19" s="100">
        <f t="shared" si="3"/>
        <v>43461635</v>
      </c>
      <c r="H19" s="100">
        <f t="shared" si="3"/>
        <v>13010332</v>
      </c>
      <c r="I19" s="100">
        <f t="shared" si="3"/>
        <v>13668977</v>
      </c>
      <c r="J19" s="100">
        <f t="shared" si="3"/>
        <v>70140944</v>
      </c>
      <c r="K19" s="100">
        <f t="shared" si="3"/>
        <v>9102411</v>
      </c>
      <c r="L19" s="100">
        <f t="shared" si="3"/>
        <v>15002338</v>
      </c>
      <c r="M19" s="100">
        <f t="shared" si="3"/>
        <v>11738554</v>
      </c>
      <c r="N19" s="100">
        <f t="shared" si="3"/>
        <v>35843303</v>
      </c>
      <c r="O19" s="100">
        <f t="shared" si="3"/>
        <v>26425502</v>
      </c>
      <c r="P19" s="100">
        <f t="shared" si="3"/>
        <v>14377052</v>
      </c>
      <c r="Q19" s="100">
        <f t="shared" si="3"/>
        <v>27506093</v>
      </c>
      <c r="R19" s="100">
        <f t="shared" si="3"/>
        <v>68308647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174292894</v>
      </c>
      <c r="X19" s="100">
        <f t="shared" si="3"/>
        <v>177746632</v>
      </c>
      <c r="Y19" s="100">
        <f t="shared" si="3"/>
        <v>-3453738</v>
      </c>
      <c r="Z19" s="137">
        <f>+IF(X19&lt;&gt;0,+(Y19/X19)*100,0)</f>
        <v>-1.9430680408054088</v>
      </c>
      <c r="AA19" s="153">
        <f>SUM(AA20:AA23)</f>
        <v>236995509</v>
      </c>
    </row>
    <row r="20" spans="1:27" ht="13.5">
      <c r="A20" s="138" t="s">
        <v>89</v>
      </c>
      <c r="B20" s="136"/>
      <c r="C20" s="155">
        <v>108731588</v>
      </c>
      <c r="D20" s="155"/>
      <c r="E20" s="156">
        <v>131223458</v>
      </c>
      <c r="F20" s="60">
        <v>118101112</v>
      </c>
      <c r="G20" s="60">
        <v>8917657</v>
      </c>
      <c r="H20" s="60">
        <v>11020596</v>
      </c>
      <c r="I20" s="60">
        <v>8342622</v>
      </c>
      <c r="J20" s="60">
        <v>28280875</v>
      </c>
      <c r="K20" s="60">
        <v>4622372</v>
      </c>
      <c r="L20" s="60">
        <v>9642821</v>
      </c>
      <c r="M20" s="60">
        <v>9443390</v>
      </c>
      <c r="N20" s="60">
        <v>23708583</v>
      </c>
      <c r="O20" s="60">
        <v>7088455</v>
      </c>
      <c r="P20" s="60">
        <v>9196858</v>
      </c>
      <c r="Q20" s="60">
        <v>7317235</v>
      </c>
      <c r="R20" s="60">
        <v>23602548</v>
      </c>
      <c r="S20" s="60"/>
      <c r="T20" s="60"/>
      <c r="U20" s="60"/>
      <c r="V20" s="60"/>
      <c r="W20" s="60">
        <v>75592006</v>
      </c>
      <c r="X20" s="60">
        <v>88575834</v>
      </c>
      <c r="Y20" s="60">
        <v>-12983828</v>
      </c>
      <c r="Z20" s="140">
        <v>-14.66</v>
      </c>
      <c r="AA20" s="155">
        <v>118101112</v>
      </c>
    </row>
    <row r="21" spans="1:27" ht="13.5">
      <c r="A21" s="138" t="s">
        <v>90</v>
      </c>
      <c r="B21" s="136"/>
      <c r="C21" s="155">
        <v>74961902</v>
      </c>
      <c r="D21" s="155"/>
      <c r="E21" s="156">
        <v>83502873</v>
      </c>
      <c r="F21" s="60">
        <v>60210586</v>
      </c>
      <c r="G21" s="60">
        <v>19037661</v>
      </c>
      <c r="H21" s="60">
        <v>159024</v>
      </c>
      <c r="I21" s="60">
        <v>3374332</v>
      </c>
      <c r="J21" s="60">
        <v>22571017</v>
      </c>
      <c r="K21" s="60">
        <v>2550366</v>
      </c>
      <c r="L21" s="60">
        <v>3407709</v>
      </c>
      <c r="M21" s="60">
        <v>323047</v>
      </c>
      <c r="N21" s="60">
        <v>6281122</v>
      </c>
      <c r="O21" s="60">
        <v>11032184</v>
      </c>
      <c r="P21" s="60">
        <v>3255003</v>
      </c>
      <c r="Q21" s="60">
        <v>11549958</v>
      </c>
      <c r="R21" s="60">
        <v>25837145</v>
      </c>
      <c r="S21" s="60"/>
      <c r="T21" s="60"/>
      <c r="U21" s="60"/>
      <c r="V21" s="60"/>
      <c r="W21" s="60">
        <v>54689284</v>
      </c>
      <c r="X21" s="60">
        <v>45157940</v>
      </c>
      <c r="Y21" s="60">
        <v>9531344</v>
      </c>
      <c r="Z21" s="140">
        <v>21.11</v>
      </c>
      <c r="AA21" s="155">
        <v>60210586</v>
      </c>
    </row>
    <row r="22" spans="1:27" ht="13.5">
      <c r="A22" s="138" t="s">
        <v>91</v>
      </c>
      <c r="B22" s="136"/>
      <c r="C22" s="157">
        <v>46240390</v>
      </c>
      <c r="D22" s="157"/>
      <c r="E22" s="158">
        <v>37380630</v>
      </c>
      <c r="F22" s="159">
        <v>33642567</v>
      </c>
      <c r="G22" s="159">
        <v>11026431</v>
      </c>
      <c r="H22" s="159">
        <v>1078318</v>
      </c>
      <c r="I22" s="159">
        <v>1190110</v>
      </c>
      <c r="J22" s="159">
        <v>13294859</v>
      </c>
      <c r="K22" s="159">
        <v>1169599</v>
      </c>
      <c r="L22" s="159">
        <v>1190801</v>
      </c>
      <c r="M22" s="159">
        <v>1233087</v>
      </c>
      <c r="N22" s="159">
        <v>3593487</v>
      </c>
      <c r="O22" s="159">
        <v>4582835</v>
      </c>
      <c r="P22" s="159">
        <v>1180964</v>
      </c>
      <c r="Q22" s="159">
        <v>4763673</v>
      </c>
      <c r="R22" s="159">
        <v>10527472</v>
      </c>
      <c r="S22" s="159"/>
      <c r="T22" s="159"/>
      <c r="U22" s="159"/>
      <c r="V22" s="159"/>
      <c r="W22" s="159">
        <v>27415818</v>
      </c>
      <c r="X22" s="159">
        <v>25231925</v>
      </c>
      <c r="Y22" s="159">
        <v>2183893</v>
      </c>
      <c r="Z22" s="141">
        <v>8.66</v>
      </c>
      <c r="AA22" s="157">
        <v>33642567</v>
      </c>
    </row>
    <row r="23" spans="1:27" ht="13.5">
      <c r="A23" s="138" t="s">
        <v>92</v>
      </c>
      <c r="B23" s="136"/>
      <c r="C23" s="155">
        <v>20405608</v>
      </c>
      <c r="D23" s="155"/>
      <c r="E23" s="156">
        <v>25338497</v>
      </c>
      <c r="F23" s="60">
        <v>25041244</v>
      </c>
      <c r="G23" s="60">
        <v>4479886</v>
      </c>
      <c r="H23" s="60">
        <v>752394</v>
      </c>
      <c r="I23" s="60">
        <v>761913</v>
      </c>
      <c r="J23" s="60">
        <v>5994193</v>
      </c>
      <c r="K23" s="60">
        <v>760074</v>
      </c>
      <c r="L23" s="60">
        <v>761007</v>
      </c>
      <c r="M23" s="60">
        <v>739030</v>
      </c>
      <c r="N23" s="60">
        <v>2260111</v>
      </c>
      <c r="O23" s="60">
        <v>3722028</v>
      </c>
      <c r="P23" s="60">
        <v>744227</v>
      </c>
      <c r="Q23" s="60">
        <v>3875227</v>
      </c>
      <c r="R23" s="60">
        <v>8341482</v>
      </c>
      <c r="S23" s="60"/>
      <c r="T23" s="60"/>
      <c r="U23" s="60"/>
      <c r="V23" s="60"/>
      <c r="W23" s="60">
        <v>16595786</v>
      </c>
      <c r="X23" s="60">
        <v>18780933</v>
      </c>
      <c r="Y23" s="60">
        <v>-2185147</v>
      </c>
      <c r="Z23" s="140">
        <v>-11.63</v>
      </c>
      <c r="AA23" s="155">
        <v>25041244</v>
      </c>
    </row>
    <row r="24" spans="1:27" ht="13.5">
      <c r="A24" s="135" t="s">
        <v>93</v>
      </c>
      <c r="B24" s="142" t="s">
        <v>94</v>
      </c>
      <c r="C24" s="153">
        <v>22093030</v>
      </c>
      <c r="D24" s="153"/>
      <c r="E24" s="154">
        <v>10000</v>
      </c>
      <c r="F24" s="100">
        <v>10000</v>
      </c>
      <c r="G24" s="100"/>
      <c r="H24" s="100">
        <v>1286</v>
      </c>
      <c r="I24" s="100"/>
      <c r="J24" s="100">
        <v>1286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1286</v>
      </c>
      <c r="X24" s="100">
        <v>7500</v>
      </c>
      <c r="Y24" s="100">
        <v>-6214</v>
      </c>
      <c r="Z24" s="137">
        <v>-82.85</v>
      </c>
      <c r="AA24" s="153">
        <v>10000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356313582</v>
      </c>
      <c r="D25" s="168">
        <f>+D5+D9+D15+D19+D24</f>
        <v>0</v>
      </c>
      <c r="E25" s="169">
        <f t="shared" si="4"/>
        <v>389368575</v>
      </c>
      <c r="F25" s="73">
        <f t="shared" si="4"/>
        <v>310593185</v>
      </c>
      <c r="G25" s="73">
        <f t="shared" si="4"/>
        <v>71665776</v>
      </c>
      <c r="H25" s="73">
        <f t="shared" si="4"/>
        <v>9968490</v>
      </c>
      <c r="I25" s="73">
        <f t="shared" si="4"/>
        <v>16982305</v>
      </c>
      <c r="J25" s="73">
        <f t="shared" si="4"/>
        <v>98616571</v>
      </c>
      <c r="K25" s="73">
        <f t="shared" si="4"/>
        <v>13622159</v>
      </c>
      <c r="L25" s="73">
        <f t="shared" si="4"/>
        <v>19129411</v>
      </c>
      <c r="M25" s="73">
        <f t="shared" si="4"/>
        <v>16070823</v>
      </c>
      <c r="N25" s="73">
        <f t="shared" si="4"/>
        <v>48822393</v>
      </c>
      <c r="O25" s="73">
        <f t="shared" si="4"/>
        <v>32501809</v>
      </c>
      <c r="P25" s="73">
        <f t="shared" si="4"/>
        <v>17837593</v>
      </c>
      <c r="Q25" s="73">
        <f t="shared" si="4"/>
        <v>33283305</v>
      </c>
      <c r="R25" s="73">
        <f t="shared" si="4"/>
        <v>83622707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231061671</v>
      </c>
      <c r="X25" s="73">
        <f t="shared" si="4"/>
        <v>232944889</v>
      </c>
      <c r="Y25" s="73">
        <f t="shared" si="4"/>
        <v>-1883218</v>
      </c>
      <c r="Z25" s="170">
        <f>+IF(X25&lt;&gt;0,+(Y25/X25)*100,0)</f>
        <v>-0.8084392871139576</v>
      </c>
      <c r="AA25" s="168">
        <f>+AA5+AA9+AA15+AA19+AA24</f>
        <v>310593185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140722604</v>
      </c>
      <c r="D28" s="153">
        <f>SUM(D29:D31)</f>
        <v>0</v>
      </c>
      <c r="E28" s="154">
        <f t="shared" si="5"/>
        <v>97174135</v>
      </c>
      <c r="F28" s="100">
        <f t="shared" si="5"/>
        <v>23775776</v>
      </c>
      <c r="G28" s="100">
        <f t="shared" si="5"/>
        <v>4753162</v>
      </c>
      <c r="H28" s="100">
        <f t="shared" si="5"/>
        <v>5385830</v>
      </c>
      <c r="I28" s="100">
        <f t="shared" si="5"/>
        <v>6046092</v>
      </c>
      <c r="J28" s="100">
        <f t="shared" si="5"/>
        <v>16185084</v>
      </c>
      <c r="K28" s="100">
        <f t="shared" si="5"/>
        <v>8330811</v>
      </c>
      <c r="L28" s="100">
        <f t="shared" si="5"/>
        <v>9502318</v>
      </c>
      <c r="M28" s="100">
        <f t="shared" si="5"/>
        <v>6444670</v>
      </c>
      <c r="N28" s="100">
        <f t="shared" si="5"/>
        <v>24277799</v>
      </c>
      <c r="O28" s="100">
        <f t="shared" si="5"/>
        <v>7582849</v>
      </c>
      <c r="P28" s="100">
        <f t="shared" si="5"/>
        <v>8520374</v>
      </c>
      <c r="Q28" s="100">
        <f t="shared" si="5"/>
        <v>6300435</v>
      </c>
      <c r="R28" s="100">
        <f t="shared" si="5"/>
        <v>22403658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62866541</v>
      </c>
      <c r="X28" s="100">
        <f t="shared" si="5"/>
        <v>17831832</v>
      </c>
      <c r="Y28" s="100">
        <f t="shared" si="5"/>
        <v>45034709</v>
      </c>
      <c r="Z28" s="137">
        <f>+IF(X28&lt;&gt;0,+(Y28/X28)*100,0)</f>
        <v>252.5523401072868</v>
      </c>
      <c r="AA28" s="153">
        <f>SUM(AA29:AA31)</f>
        <v>23775776</v>
      </c>
    </row>
    <row r="29" spans="1:27" ht="13.5">
      <c r="A29" s="138" t="s">
        <v>75</v>
      </c>
      <c r="B29" s="136"/>
      <c r="C29" s="155">
        <v>30837477</v>
      </c>
      <c r="D29" s="155"/>
      <c r="E29" s="156">
        <v>25721884</v>
      </c>
      <c r="F29" s="60"/>
      <c r="G29" s="60">
        <v>1403993</v>
      </c>
      <c r="H29" s="60">
        <v>1921460</v>
      </c>
      <c r="I29" s="60">
        <v>1630512</v>
      </c>
      <c r="J29" s="60">
        <v>4955965</v>
      </c>
      <c r="K29" s="60">
        <v>3065985</v>
      </c>
      <c r="L29" s="60">
        <v>3798168</v>
      </c>
      <c r="M29" s="60">
        <v>1991040</v>
      </c>
      <c r="N29" s="60">
        <v>8855193</v>
      </c>
      <c r="O29" s="60">
        <v>1879152</v>
      </c>
      <c r="P29" s="60">
        <v>2110854</v>
      </c>
      <c r="Q29" s="60">
        <v>1647340</v>
      </c>
      <c r="R29" s="60">
        <v>5637346</v>
      </c>
      <c r="S29" s="60"/>
      <c r="T29" s="60"/>
      <c r="U29" s="60"/>
      <c r="V29" s="60"/>
      <c r="W29" s="60">
        <v>19448504</v>
      </c>
      <c r="X29" s="60"/>
      <c r="Y29" s="60">
        <v>19448504</v>
      </c>
      <c r="Z29" s="140">
        <v>0</v>
      </c>
      <c r="AA29" s="155"/>
    </row>
    <row r="30" spans="1:27" ht="13.5">
      <c r="A30" s="138" t="s">
        <v>76</v>
      </c>
      <c r="B30" s="136"/>
      <c r="C30" s="157">
        <v>22788671</v>
      </c>
      <c r="D30" s="157"/>
      <c r="E30" s="158">
        <v>32008464</v>
      </c>
      <c r="F30" s="159">
        <v>23775776</v>
      </c>
      <c r="G30" s="159">
        <v>1484347</v>
      </c>
      <c r="H30" s="159">
        <v>1569145</v>
      </c>
      <c r="I30" s="159">
        <v>1477738</v>
      </c>
      <c r="J30" s="159">
        <v>4531230</v>
      </c>
      <c r="K30" s="159">
        <v>1448011</v>
      </c>
      <c r="L30" s="159">
        <v>2464439</v>
      </c>
      <c r="M30" s="159">
        <v>1958388</v>
      </c>
      <c r="N30" s="159">
        <v>5870838</v>
      </c>
      <c r="O30" s="159">
        <v>3392914</v>
      </c>
      <c r="P30" s="159">
        <v>3718256</v>
      </c>
      <c r="Q30" s="159">
        <v>2079043</v>
      </c>
      <c r="R30" s="159">
        <v>9190213</v>
      </c>
      <c r="S30" s="159"/>
      <c r="T30" s="159"/>
      <c r="U30" s="159"/>
      <c r="V30" s="159"/>
      <c r="W30" s="159">
        <v>19592281</v>
      </c>
      <c r="X30" s="159">
        <v>17831832</v>
      </c>
      <c r="Y30" s="159">
        <v>1760449</v>
      </c>
      <c r="Z30" s="141">
        <v>9.87</v>
      </c>
      <c r="AA30" s="157">
        <v>23775776</v>
      </c>
    </row>
    <row r="31" spans="1:27" ht="13.5">
      <c r="A31" s="138" t="s">
        <v>77</v>
      </c>
      <c r="B31" s="136"/>
      <c r="C31" s="155">
        <v>87096456</v>
      </c>
      <c r="D31" s="155"/>
      <c r="E31" s="156">
        <v>39443787</v>
      </c>
      <c r="F31" s="60"/>
      <c r="G31" s="60">
        <v>1864822</v>
      </c>
      <c r="H31" s="60">
        <v>1895225</v>
      </c>
      <c r="I31" s="60">
        <v>2937842</v>
      </c>
      <c r="J31" s="60">
        <v>6697889</v>
      </c>
      <c r="K31" s="60">
        <v>3816815</v>
      </c>
      <c r="L31" s="60">
        <v>3239711</v>
      </c>
      <c r="M31" s="60">
        <v>2495242</v>
      </c>
      <c r="N31" s="60">
        <v>9551768</v>
      </c>
      <c r="O31" s="60">
        <v>2310783</v>
      </c>
      <c r="P31" s="60">
        <v>2691264</v>
      </c>
      <c r="Q31" s="60">
        <v>2574052</v>
      </c>
      <c r="R31" s="60">
        <v>7576099</v>
      </c>
      <c r="S31" s="60"/>
      <c r="T31" s="60"/>
      <c r="U31" s="60"/>
      <c r="V31" s="60"/>
      <c r="W31" s="60">
        <v>23825756</v>
      </c>
      <c r="X31" s="60"/>
      <c r="Y31" s="60">
        <v>23825756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33756399</v>
      </c>
      <c r="D32" s="153">
        <f>SUM(D33:D37)</f>
        <v>0</v>
      </c>
      <c r="E32" s="154">
        <f t="shared" si="6"/>
        <v>34271786</v>
      </c>
      <c r="F32" s="100">
        <f t="shared" si="6"/>
        <v>0</v>
      </c>
      <c r="G32" s="100">
        <f t="shared" si="6"/>
        <v>2990498</v>
      </c>
      <c r="H32" s="100">
        <f t="shared" si="6"/>
        <v>3003398</v>
      </c>
      <c r="I32" s="100">
        <f t="shared" si="6"/>
        <v>2658944</v>
      </c>
      <c r="J32" s="100">
        <f t="shared" si="6"/>
        <v>8652840</v>
      </c>
      <c r="K32" s="100">
        <f t="shared" si="6"/>
        <v>2989587</v>
      </c>
      <c r="L32" s="100">
        <f t="shared" si="6"/>
        <v>4327473</v>
      </c>
      <c r="M32" s="100">
        <f t="shared" si="6"/>
        <v>3049327</v>
      </c>
      <c r="N32" s="100">
        <f t="shared" si="6"/>
        <v>10366387</v>
      </c>
      <c r="O32" s="100">
        <f t="shared" si="6"/>
        <v>2792810</v>
      </c>
      <c r="P32" s="100">
        <f t="shared" si="6"/>
        <v>2955871</v>
      </c>
      <c r="Q32" s="100">
        <f t="shared" si="6"/>
        <v>3055626</v>
      </c>
      <c r="R32" s="100">
        <f t="shared" si="6"/>
        <v>8804307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27823534</v>
      </c>
      <c r="X32" s="100">
        <f t="shared" si="6"/>
        <v>0</v>
      </c>
      <c r="Y32" s="100">
        <f t="shared" si="6"/>
        <v>27823534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>
        <v>9960272</v>
      </c>
      <c r="D33" s="155"/>
      <c r="E33" s="156">
        <v>14677951</v>
      </c>
      <c r="F33" s="60"/>
      <c r="G33" s="60">
        <v>719667</v>
      </c>
      <c r="H33" s="60">
        <v>724034</v>
      </c>
      <c r="I33" s="60">
        <v>671777</v>
      </c>
      <c r="J33" s="60">
        <v>2115478</v>
      </c>
      <c r="K33" s="60">
        <v>790058</v>
      </c>
      <c r="L33" s="60">
        <v>1141336</v>
      </c>
      <c r="M33" s="60">
        <v>731687</v>
      </c>
      <c r="N33" s="60">
        <v>2663081</v>
      </c>
      <c r="O33" s="60">
        <v>675912</v>
      </c>
      <c r="P33" s="60">
        <v>698487</v>
      </c>
      <c r="Q33" s="60">
        <v>849565</v>
      </c>
      <c r="R33" s="60">
        <v>2223964</v>
      </c>
      <c r="S33" s="60"/>
      <c r="T33" s="60"/>
      <c r="U33" s="60"/>
      <c r="V33" s="60"/>
      <c r="W33" s="60">
        <v>7002523</v>
      </c>
      <c r="X33" s="60"/>
      <c r="Y33" s="60">
        <v>7002523</v>
      </c>
      <c r="Z33" s="140">
        <v>0</v>
      </c>
      <c r="AA33" s="155"/>
    </row>
    <row r="34" spans="1:27" ht="13.5">
      <c r="A34" s="138" t="s">
        <v>80</v>
      </c>
      <c r="B34" s="136"/>
      <c r="C34" s="155">
        <v>2284410</v>
      </c>
      <c r="D34" s="155"/>
      <c r="E34" s="156">
        <v>2300380</v>
      </c>
      <c r="F34" s="60"/>
      <c r="G34" s="60">
        <v>706757</v>
      </c>
      <c r="H34" s="60">
        <v>783392</v>
      </c>
      <c r="I34" s="60">
        <v>698372</v>
      </c>
      <c r="J34" s="60">
        <v>2188521</v>
      </c>
      <c r="K34" s="60">
        <v>786239</v>
      </c>
      <c r="L34" s="60">
        <v>1142546</v>
      </c>
      <c r="M34" s="60">
        <v>773103</v>
      </c>
      <c r="N34" s="60">
        <v>2701888</v>
      </c>
      <c r="O34" s="60">
        <v>742384</v>
      </c>
      <c r="P34" s="60">
        <v>869737</v>
      </c>
      <c r="Q34" s="60">
        <v>864532</v>
      </c>
      <c r="R34" s="60">
        <v>2476653</v>
      </c>
      <c r="S34" s="60"/>
      <c r="T34" s="60"/>
      <c r="U34" s="60"/>
      <c r="V34" s="60"/>
      <c r="W34" s="60">
        <v>7367062</v>
      </c>
      <c r="X34" s="60"/>
      <c r="Y34" s="60">
        <v>7367062</v>
      </c>
      <c r="Z34" s="140">
        <v>0</v>
      </c>
      <c r="AA34" s="155"/>
    </row>
    <row r="35" spans="1:27" ht="13.5">
      <c r="A35" s="138" t="s">
        <v>81</v>
      </c>
      <c r="B35" s="136"/>
      <c r="C35" s="155">
        <v>19493462</v>
      </c>
      <c r="D35" s="155"/>
      <c r="E35" s="156">
        <v>15094398</v>
      </c>
      <c r="F35" s="60"/>
      <c r="G35" s="60">
        <v>1440503</v>
      </c>
      <c r="H35" s="60">
        <v>1354873</v>
      </c>
      <c r="I35" s="60">
        <v>1150245</v>
      </c>
      <c r="J35" s="60">
        <v>3945621</v>
      </c>
      <c r="K35" s="60">
        <v>1257240</v>
      </c>
      <c r="L35" s="60">
        <v>1829176</v>
      </c>
      <c r="M35" s="60">
        <v>1365889</v>
      </c>
      <c r="N35" s="60">
        <v>4452305</v>
      </c>
      <c r="O35" s="60">
        <v>1214686</v>
      </c>
      <c r="P35" s="60">
        <v>1231115</v>
      </c>
      <c r="Q35" s="60">
        <v>1179146</v>
      </c>
      <c r="R35" s="60">
        <v>3624947</v>
      </c>
      <c r="S35" s="60"/>
      <c r="T35" s="60"/>
      <c r="U35" s="60"/>
      <c r="V35" s="60"/>
      <c r="W35" s="60">
        <v>12022873</v>
      </c>
      <c r="X35" s="60"/>
      <c r="Y35" s="60">
        <v>12022873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>
        <v>48304</v>
      </c>
      <c r="F36" s="60"/>
      <c r="G36" s="60">
        <v>1582</v>
      </c>
      <c r="H36" s="60">
        <v>1582</v>
      </c>
      <c r="I36" s="60">
        <v>1582</v>
      </c>
      <c r="J36" s="60">
        <v>4746</v>
      </c>
      <c r="K36" s="60">
        <v>1582</v>
      </c>
      <c r="L36" s="60">
        <v>1582</v>
      </c>
      <c r="M36" s="60">
        <v>33815</v>
      </c>
      <c r="N36" s="60">
        <v>36979</v>
      </c>
      <c r="O36" s="60">
        <v>1582</v>
      </c>
      <c r="P36" s="60">
        <v>1582</v>
      </c>
      <c r="Q36" s="60">
        <v>1582</v>
      </c>
      <c r="R36" s="60">
        <v>4746</v>
      </c>
      <c r="S36" s="60"/>
      <c r="T36" s="60"/>
      <c r="U36" s="60"/>
      <c r="V36" s="60"/>
      <c r="W36" s="60">
        <v>46471</v>
      </c>
      <c r="X36" s="60"/>
      <c r="Y36" s="60">
        <v>46471</v>
      </c>
      <c r="Z36" s="140">
        <v>0</v>
      </c>
      <c r="AA36" s="155"/>
    </row>
    <row r="37" spans="1:27" ht="13.5">
      <c r="A37" s="138" t="s">
        <v>83</v>
      </c>
      <c r="B37" s="136"/>
      <c r="C37" s="157">
        <v>2018255</v>
      </c>
      <c r="D37" s="157"/>
      <c r="E37" s="158">
        <v>2150753</v>
      </c>
      <c r="F37" s="159"/>
      <c r="G37" s="159">
        <v>121989</v>
      </c>
      <c r="H37" s="159">
        <v>139517</v>
      </c>
      <c r="I37" s="159">
        <v>136968</v>
      </c>
      <c r="J37" s="159">
        <v>398474</v>
      </c>
      <c r="K37" s="159">
        <v>154468</v>
      </c>
      <c r="L37" s="159">
        <v>212833</v>
      </c>
      <c r="M37" s="159">
        <v>144833</v>
      </c>
      <c r="N37" s="159">
        <v>512134</v>
      </c>
      <c r="O37" s="159">
        <v>158246</v>
      </c>
      <c r="P37" s="159">
        <v>154950</v>
      </c>
      <c r="Q37" s="159">
        <v>160801</v>
      </c>
      <c r="R37" s="159">
        <v>473997</v>
      </c>
      <c r="S37" s="159"/>
      <c r="T37" s="159"/>
      <c r="U37" s="159"/>
      <c r="V37" s="159"/>
      <c r="W37" s="159">
        <v>1384605</v>
      </c>
      <c r="X37" s="159"/>
      <c r="Y37" s="159">
        <v>1384605</v>
      </c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24602736</v>
      </c>
      <c r="D38" s="153">
        <f>SUM(D39:D41)</f>
        <v>0</v>
      </c>
      <c r="E38" s="154">
        <f t="shared" si="7"/>
        <v>32966096</v>
      </c>
      <c r="F38" s="100">
        <f t="shared" si="7"/>
        <v>0</v>
      </c>
      <c r="G38" s="100">
        <f t="shared" si="7"/>
        <v>2033667</v>
      </c>
      <c r="H38" s="100">
        <f t="shared" si="7"/>
        <v>2684196</v>
      </c>
      <c r="I38" s="100">
        <f t="shared" si="7"/>
        <v>1511612</v>
      </c>
      <c r="J38" s="100">
        <f t="shared" si="7"/>
        <v>6229475</v>
      </c>
      <c r="K38" s="100">
        <f t="shared" si="7"/>
        <v>2725503</v>
      </c>
      <c r="L38" s="100">
        <f t="shared" si="7"/>
        <v>2468601</v>
      </c>
      <c r="M38" s="100">
        <f t="shared" si="7"/>
        <v>1811498</v>
      </c>
      <c r="N38" s="100">
        <f t="shared" si="7"/>
        <v>7005602</v>
      </c>
      <c r="O38" s="100">
        <f t="shared" si="7"/>
        <v>1589964</v>
      </c>
      <c r="P38" s="100">
        <f t="shared" si="7"/>
        <v>2369036</v>
      </c>
      <c r="Q38" s="100">
        <f t="shared" si="7"/>
        <v>1937704</v>
      </c>
      <c r="R38" s="100">
        <f t="shared" si="7"/>
        <v>5896704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19131781</v>
      </c>
      <c r="X38" s="100">
        <f t="shared" si="7"/>
        <v>0</v>
      </c>
      <c r="Y38" s="100">
        <f t="shared" si="7"/>
        <v>19131781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>
        <v>11525953</v>
      </c>
      <c r="D39" s="155"/>
      <c r="E39" s="156">
        <v>18205940</v>
      </c>
      <c r="F39" s="60"/>
      <c r="G39" s="60">
        <v>847390</v>
      </c>
      <c r="H39" s="60">
        <v>1272877</v>
      </c>
      <c r="I39" s="60">
        <v>467273</v>
      </c>
      <c r="J39" s="60">
        <v>2587540</v>
      </c>
      <c r="K39" s="60">
        <v>1108004</v>
      </c>
      <c r="L39" s="60">
        <v>838441</v>
      </c>
      <c r="M39" s="60">
        <v>531643</v>
      </c>
      <c r="N39" s="60">
        <v>2478088</v>
      </c>
      <c r="O39" s="60">
        <v>497958</v>
      </c>
      <c r="P39" s="60">
        <v>1134581</v>
      </c>
      <c r="Q39" s="60">
        <v>735236</v>
      </c>
      <c r="R39" s="60">
        <v>2367775</v>
      </c>
      <c r="S39" s="60"/>
      <c r="T39" s="60"/>
      <c r="U39" s="60"/>
      <c r="V39" s="60"/>
      <c r="W39" s="60">
        <v>7433403</v>
      </c>
      <c r="X39" s="60"/>
      <c r="Y39" s="60">
        <v>7433403</v>
      </c>
      <c r="Z39" s="140">
        <v>0</v>
      </c>
      <c r="AA39" s="155"/>
    </row>
    <row r="40" spans="1:27" ht="13.5">
      <c r="A40" s="138" t="s">
        <v>86</v>
      </c>
      <c r="B40" s="136"/>
      <c r="C40" s="155">
        <v>10883973</v>
      </c>
      <c r="D40" s="155"/>
      <c r="E40" s="156">
        <v>10632510</v>
      </c>
      <c r="F40" s="60"/>
      <c r="G40" s="60">
        <v>1043954</v>
      </c>
      <c r="H40" s="60">
        <v>1245794</v>
      </c>
      <c r="I40" s="60">
        <v>898392</v>
      </c>
      <c r="J40" s="60">
        <v>3188140</v>
      </c>
      <c r="K40" s="60">
        <v>1413675</v>
      </c>
      <c r="L40" s="60">
        <v>1408633</v>
      </c>
      <c r="M40" s="60">
        <v>1126376</v>
      </c>
      <c r="N40" s="60">
        <v>3948684</v>
      </c>
      <c r="O40" s="60">
        <v>940729</v>
      </c>
      <c r="P40" s="60">
        <v>1084055</v>
      </c>
      <c r="Q40" s="60">
        <v>1047291</v>
      </c>
      <c r="R40" s="60">
        <v>3072075</v>
      </c>
      <c r="S40" s="60"/>
      <c r="T40" s="60"/>
      <c r="U40" s="60"/>
      <c r="V40" s="60"/>
      <c r="W40" s="60">
        <v>10208899</v>
      </c>
      <c r="X40" s="60"/>
      <c r="Y40" s="60">
        <v>10208899</v>
      </c>
      <c r="Z40" s="140">
        <v>0</v>
      </c>
      <c r="AA40" s="155"/>
    </row>
    <row r="41" spans="1:27" ht="13.5">
      <c r="A41" s="138" t="s">
        <v>87</v>
      </c>
      <c r="B41" s="136"/>
      <c r="C41" s="155">
        <v>2192810</v>
      </c>
      <c r="D41" s="155"/>
      <c r="E41" s="156">
        <v>4127646</v>
      </c>
      <c r="F41" s="60"/>
      <c r="G41" s="60">
        <v>142323</v>
      </c>
      <c r="H41" s="60">
        <v>165525</v>
      </c>
      <c r="I41" s="60">
        <v>145947</v>
      </c>
      <c r="J41" s="60">
        <v>453795</v>
      </c>
      <c r="K41" s="60">
        <v>203824</v>
      </c>
      <c r="L41" s="60">
        <v>221527</v>
      </c>
      <c r="M41" s="60">
        <v>153479</v>
      </c>
      <c r="N41" s="60">
        <v>578830</v>
      </c>
      <c r="O41" s="60">
        <v>151277</v>
      </c>
      <c r="P41" s="60">
        <v>150400</v>
      </c>
      <c r="Q41" s="60">
        <v>155177</v>
      </c>
      <c r="R41" s="60">
        <v>456854</v>
      </c>
      <c r="S41" s="60"/>
      <c r="T41" s="60"/>
      <c r="U41" s="60"/>
      <c r="V41" s="60"/>
      <c r="W41" s="60">
        <v>1489479</v>
      </c>
      <c r="X41" s="60"/>
      <c r="Y41" s="60">
        <v>1489479</v>
      </c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145558874</v>
      </c>
      <c r="D42" s="153">
        <f>SUM(D43:D46)</f>
        <v>0</v>
      </c>
      <c r="E42" s="154">
        <f t="shared" si="8"/>
        <v>179984095</v>
      </c>
      <c r="F42" s="100">
        <f t="shared" si="8"/>
        <v>129291952</v>
      </c>
      <c r="G42" s="100">
        <f t="shared" si="8"/>
        <v>8121391</v>
      </c>
      <c r="H42" s="100">
        <f t="shared" si="8"/>
        <v>19156073</v>
      </c>
      <c r="I42" s="100">
        <f t="shared" si="8"/>
        <v>7723364</v>
      </c>
      <c r="J42" s="100">
        <f t="shared" si="8"/>
        <v>35000828</v>
      </c>
      <c r="K42" s="100">
        <f t="shared" si="8"/>
        <v>17552607</v>
      </c>
      <c r="L42" s="100">
        <f t="shared" si="8"/>
        <v>11399164</v>
      </c>
      <c r="M42" s="100">
        <f t="shared" si="8"/>
        <v>9897109</v>
      </c>
      <c r="N42" s="100">
        <f t="shared" si="8"/>
        <v>38848880</v>
      </c>
      <c r="O42" s="100">
        <f t="shared" si="8"/>
        <v>7382218</v>
      </c>
      <c r="P42" s="100">
        <f t="shared" si="8"/>
        <v>18154993</v>
      </c>
      <c r="Q42" s="100">
        <f t="shared" si="8"/>
        <v>22867283</v>
      </c>
      <c r="R42" s="100">
        <f t="shared" si="8"/>
        <v>48404494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122254202</v>
      </c>
      <c r="X42" s="100">
        <f t="shared" si="8"/>
        <v>96968964</v>
      </c>
      <c r="Y42" s="100">
        <f t="shared" si="8"/>
        <v>25285238</v>
      </c>
      <c r="Z42" s="137">
        <f>+IF(X42&lt;&gt;0,+(Y42/X42)*100,0)</f>
        <v>26.075598786432323</v>
      </c>
      <c r="AA42" s="153">
        <f>SUM(AA43:AA46)</f>
        <v>129291952</v>
      </c>
    </row>
    <row r="43" spans="1:27" ht="13.5">
      <c r="A43" s="138" t="s">
        <v>89</v>
      </c>
      <c r="B43" s="136"/>
      <c r="C43" s="155">
        <v>65936628</v>
      </c>
      <c r="D43" s="155"/>
      <c r="E43" s="156">
        <v>96236100</v>
      </c>
      <c r="F43" s="60">
        <v>72754899</v>
      </c>
      <c r="G43" s="60">
        <v>1910919</v>
      </c>
      <c r="H43" s="60">
        <v>10538310</v>
      </c>
      <c r="I43" s="60">
        <v>1687016</v>
      </c>
      <c r="J43" s="60">
        <v>14136245</v>
      </c>
      <c r="K43" s="60">
        <v>9801654</v>
      </c>
      <c r="L43" s="60">
        <v>3213426</v>
      </c>
      <c r="M43" s="60">
        <v>1999558</v>
      </c>
      <c r="N43" s="60">
        <v>15014638</v>
      </c>
      <c r="O43" s="60">
        <v>1431391</v>
      </c>
      <c r="P43" s="60">
        <v>10977108</v>
      </c>
      <c r="Q43" s="60">
        <v>15184290</v>
      </c>
      <c r="R43" s="60">
        <v>27592789</v>
      </c>
      <c r="S43" s="60"/>
      <c r="T43" s="60"/>
      <c r="U43" s="60"/>
      <c r="V43" s="60"/>
      <c r="W43" s="60">
        <v>56743672</v>
      </c>
      <c r="X43" s="60">
        <v>54566174</v>
      </c>
      <c r="Y43" s="60">
        <v>2177498</v>
      </c>
      <c r="Z43" s="140">
        <v>3.99</v>
      </c>
      <c r="AA43" s="155">
        <v>72754899</v>
      </c>
    </row>
    <row r="44" spans="1:27" ht="13.5">
      <c r="A44" s="138" t="s">
        <v>90</v>
      </c>
      <c r="B44" s="136"/>
      <c r="C44" s="155">
        <v>54049970</v>
      </c>
      <c r="D44" s="155"/>
      <c r="E44" s="156">
        <v>44564506</v>
      </c>
      <c r="F44" s="60">
        <v>23231434</v>
      </c>
      <c r="G44" s="60">
        <v>3251723</v>
      </c>
      <c r="H44" s="60">
        <v>5705076</v>
      </c>
      <c r="I44" s="60">
        <v>3274599</v>
      </c>
      <c r="J44" s="60">
        <v>12231398</v>
      </c>
      <c r="K44" s="60">
        <v>4316901</v>
      </c>
      <c r="L44" s="60">
        <v>4567129</v>
      </c>
      <c r="M44" s="60">
        <v>5001931</v>
      </c>
      <c r="N44" s="60">
        <v>13885961</v>
      </c>
      <c r="O44" s="60">
        <v>3059678</v>
      </c>
      <c r="P44" s="60">
        <v>3971671</v>
      </c>
      <c r="Q44" s="60">
        <v>4557886</v>
      </c>
      <c r="R44" s="60">
        <v>11589235</v>
      </c>
      <c r="S44" s="60"/>
      <c r="T44" s="60"/>
      <c r="U44" s="60"/>
      <c r="V44" s="60"/>
      <c r="W44" s="60">
        <v>37706594</v>
      </c>
      <c r="X44" s="60">
        <v>17423576</v>
      </c>
      <c r="Y44" s="60">
        <v>20283018</v>
      </c>
      <c r="Z44" s="140">
        <v>116.41</v>
      </c>
      <c r="AA44" s="155">
        <v>23231434</v>
      </c>
    </row>
    <row r="45" spans="1:27" ht="13.5">
      <c r="A45" s="138" t="s">
        <v>91</v>
      </c>
      <c r="B45" s="136"/>
      <c r="C45" s="157">
        <v>20679811</v>
      </c>
      <c r="D45" s="157"/>
      <c r="E45" s="158">
        <v>21794658</v>
      </c>
      <c r="F45" s="159">
        <v>16966788</v>
      </c>
      <c r="G45" s="159">
        <v>1816146</v>
      </c>
      <c r="H45" s="159">
        <v>1619131</v>
      </c>
      <c r="I45" s="159">
        <v>1503223</v>
      </c>
      <c r="J45" s="159">
        <v>4938500</v>
      </c>
      <c r="K45" s="159">
        <v>2015696</v>
      </c>
      <c r="L45" s="159">
        <v>2039830</v>
      </c>
      <c r="M45" s="159">
        <v>1656199</v>
      </c>
      <c r="N45" s="159">
        <v>5711725</v>
      </c>
      <c r="O45" s="159">
        <v>1674495</v>
      </c>
      <c r="P45" s="159">
        <v>1751006</v>
      </c>
      <c r="Q45" s="159">
        <v>1865463</v>
      </c>
      <c r="R45" s="159">
        <v>5290964</v>
      </c>
      <c r="S45" s="159"/>
      <c r="T45" s="159"/>
      <c r="U45" s="159"/>
      <c r="V45" s="159"/>
      <c r="W45" s="159">
        <v>15941189</v>
      </c>
      <c r="X45" s="159">
        <v>12725091</v>
      </c>
      <c r="Y45" s="159">
        <v>3216098</v>
      </c>
      <c r="Z45" s="141">
        <v>25.27</v>
      </c>
      <c r="AA45" s="157">
        <v>16966788</v>
      </c>
    </row>
    <row r="46" spans="1:27" ht="13.5">
      <c r="A46" s="138" t="s">
        <v>92</v>
      </c>
      <c r="B46" s="136"/>
      <c r="C46" s="155">
        <v>4892465</v>
      </c>
      <c r="D46" s="155"/>
      <c r="E46" s="156">
        <v>17388831</v>
      </c>
      <c r="F46" s="60">
        <v>16338831</v>
      </c>
      <c r="G46" s="60">
        <v>1142603</v>
      </c>
      <c r="H46" s="60">
        <v>1293556</v>
      </c>
      <c r="I46" s="60">
        <v>1258526</v>
      </c>
      <c r="J46" s="60">
        <v>3694685</v>
      </c>
      <c r="K46" s="60">
        <v>1418356</v>
      </c>
      <c r="L46" s="60">
        <v>1578779</v>
      </c>
      <c r="M46" s="60">
        <v>1239421</v>
      </c>
      <c r="N46" s="60">
        <v>4236556</v>
      </c>
      <c r="O46" s="60">
        <v>1216654</v>
      </c>
      <c r="P46" s="60">
        <v>1455208</v>
      </c>
      <c r="Q46" s="60">
        <v>1259644</v>
      </c>
      <c r="R46" s="60">
        <v>3931506</v>
      </c>
      <c r="S46" s="60"/>
      <c r="T46" s="60"/>
      <c r="U46" s="60"/>
      <c r="V46" s="60"/>
      <c r="W46" s="60">
        <v>11862747</v>
      </c>
      <c r="X46" s="60">
        <v>12254123</v>
      </c>
      <c r="Y46" s="60">
        <v>-391376</v>
      </c>
      <c r="Z46" s="140">
        <v>-3.19</v>
      </c>
      <c r="AA46" s="155">
        <v>16338831</v>
      </c>
    </row>
    <row r="47" spans="1:27" ht="13.5">
      <c r="A47" s="135" t="s">
        <v>93</v>
      </c>
      <c r="B47" s="142" t="s">
        <v>94</v>
      </c>
      <c r="C47" s="153">
        <v>3416081</v>
      </c>
      <c r="D47" s="153"/>
      <c r="E47" s="154">
        <v>247580</v>
      </c>
      <c r="F47" s="100"/>
      <c r="G47" s="100">
        <v>19504</v>
      </c>
      <c r="H47" s="100">
        <v>19530</v>
      </c>
      <c r="I47" s="100">
        <v>12195</v>
      </c>
      <c r="J47" s="100">
        <v>51229</v>
      </c>
      <c r="K47" s="100">
        <v>18675</v>
      </c>
      <c r="L47" s="100">
        <v>12195</v>
      </c>
      <c r="M47" s="100">
        <v>30556</v>
      </c>
      <c r="N47" s="100">
        <v>61426</v>
      </c>
      <c r="O47" s="100">
        <v>12240</v>
      </c>
      <c r="P47" s="100">
        <v>12195</v>
      </c>
      <c r="Q47" s="100">
        <v>56065</v>
      </c>
      <c r="R47" s="100">
        <v>80500</v>
      </c>
      <c r="S47" s="100"/>
      <c r="T47" s="100"/>
      <c r="U47" s="100"/>
      <c r="V47" s="100"/>
      <c r="W47" s="100">
        <v>193155</v>
      </c>
      <c r="X47" s="100"/>
      <c r="Y47" s="100">
        <v>193155</v>
      </c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348056694</v>
      </c>
      <c r="D48" s="168">
        <f>+D28+D32+D38+D42+D47</f>
        <v>0</v>
      </c>
      <c r="E48" s="169">
        <f t="shared" si="9"/>
        <v>344643692</v>
      </c>
      <c r="F48" s="73">
        <f t="shared" si="9"/>
        <v>153067728</v>
      </c>
      <c r="G48" s="73">
        <f t="shared" si="9"/>
        <v>17918222</v>
      </c>
      <c r="H48" s="73">
        <f t="shared" si="9"/>
        <v>30249027</v>
      </c>
      <c r="I48" s="73">
        <f t="shared" si="9"/>
        <v>17952207</v>
      </c>
      <c r="J48" s="73">
        <f t="shared" si="9"/>
        <v>66119456</v>
      </c>
      <c r="K48" s="73">
        <f t="shared" si="9"/>
        <v>31617183</v>
      </c>
      <c r="L48" s="73">
        <f t="shared" si="9"/>
        <v>27709751</v>
      </c>
      <c r="M48" s="73">
        <f t="shared" si="9"/>
        <v>21233160</v>
      </c>
      <c r="N48" s="73">
        <f t="shared" si="9"/>
        <v>80560094</v>
      </c>
      <c r="O48" s="73">
        <f t="shared" si="9"/>
        <v>19360081</v>
      </c>
      <c r="P48" s="73">
        <f t="shared" si="9"/>
        <v>32012469</v>
      </c>
      <c r="Q48" s="73">
        <f t="shared" si="9"/>
        <v>34217113</v>
      </c>
      <c r="R48" s="73">
        <f t="shared" si="9"/>
        <v>85589663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232269213</v>
      </c>
      <c r="X48" s="73">
        <f t="shared" si="9"/>
        <v>114800796</v>
      </c>
      <c r="Y48" s="73">
        <f t="shared" si="9"/>
        <v>117468417</v>
      </c>
      <c r="Z48" s="170">
        <f>+IF(X48&lt;&gt;0,+(Y48/X48)*100,0)</f>
        <v>102.32369556043845</v>
      </c>
      <c r="AA48" s="168">
        <f>+AA28+AA32+AA38+AA42+AA47</f>
        <v>153067728</v>
      </c>
    </row>
    <row r="49" spans="1:27" ht="13.5">
      <c r="A49" s="148" t="s">
        <v>49</v>
      </c>
      <c r="B49" s="149"/>
      <c r="C49" s="171">
        <f aca="true" t="shared" si="10" ref="C49:Y49">+C25-C48</f>
        <v>8256888</v>
      </c>
      <c r="D49" s="171">
        <f>+D25-D48</f>
        <v>0</v>
      </c>
      <c r="E49" s="172">
        <f t="shared" si="10"/>
        <v>44724883</v>
      </c>
      <c r="F49" s="173">
        <f t="shared" si="10"/>
        <v>157525457</v>
      </c>
      <c r="G49" s="173">
        <f t="shared" si="10"/>
        <v>53747554</v>
      </c>
      <c r="H49" s="173">
        <f t="shared" si="10"/>
        <v>-20280537</v>
      </c>
      <c r="I49" s="173">
        <f t="shared" si="10"/>
        <v>-969902</v>
      </c>
      <c r="J49" s="173">
        <f t="shared" si="10"/>
        <v>32497115</v>
      </c>
      <c r="K49" s="173">
        <f t="shared" si="10"/>
        <v>-17995024</v>
      </c>
      <c r="L49" s="173">
        <f t="shared" si="10"/>
        <v>-8580340</v>
      </c>
      <c r="M49" s="173">
        <f t="shared" si="10"/>
        <v>-5162337</v>
      </c>
      <c r="N49" s="173">
        <f t="shared" si="10"/>
        <v>-31737701</v>
      </c>
      <c r="O49" s="173">
        <f t="shared" si="10"/>
        <v>13141728</v>
      </c>
      <c r="P49" s="173">
        <f t="shared" si="10"/>
        <v>-14174876</v>
      </c>
      <c r="Q49" s="173">
        <f t="shared" si="10"/>
        <v>-933808</v>
      </c>
      <c r="R49" s="173">
        <f t="shared" si="10"/>
        <v>-1966956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-1207542</v>
      </c>
      <c r="X49" s="173">
        <f>IF(F25=F48,0,X25-X48)</f>
        <v>118144093</v>
      </c>
      <c r="Y49" s="173">
        <f t="shared" si="10"/>
        <v>-119351635</v>
      </c>
      <c r="Z49" s="174">
        <f>+IF(X49&lt;&gt;0,+(Y49/X49)*100,0)</f>
        <v>-101.02209257300743</v>
      </c>
      <c r="AA49" s="171">
        <f>+AA25-AA48</f>
        <v>157525457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38084464</v>
      </c>
      <c r="D5" s="155">
        <v>0</v>
      </c>
      <c r="E5" s="156">
        <v>0</v>
      </c>
      <c r="F5" s="60">
        <v>0</v>
      </c>
      <c r="G5" s="60">
        <v>25681951</v>
      </c>
      <c r="H5" s="60">
        <v>-5021403</v>
      </c>
      <c r="I5" s="60">
        <v>2200028</v>
      </c>
      <c r="J5" s="60">
        <v>22860576</v>
      </c>
      <c r="K5" s="60">
        <v>2517796</v>
      </c>
      <c r="L5" s="60">
        <v>2561767</v>
      </c>
      <c r="M5" s="60">
        <v>2604691</v>
      </c>
      <c r="N5" s="60">
        <v>7684254</v>
      </c>
      <c r="O5" s="60">
        <v>3620162</v>
      </c>
      <c r="P5" s="60">
        <v>2364106</v>
      </c>
      <c r="Q5" s="60">
        <v>2525023</v>
      </c>
      <c r="R5" s="60">
        <v>8509291</v>
      </c>
      <c r="S5" s="60">
        <v>0</v>
      </c>
      <c r="T5" s="60">
        <v>0</v>
      </c>
      <c r="U5" s="60">
        <v>0</v>
      </c>
      <c r="V5" s="60">
        <v>0</v>
      </c>
      <c r="W5" s="60">
        <v>39054121</v>
      </c>
      <c r="X5" s="60">
        <v>0</v>
      </c>
      <c r="Y5" s="60">
        <v>39054121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106528794</v>
      </c>
      <c r="D7" s="155">
        <v>0</v>
      </c>
      <c r="E7" s="156">
        <v>0</v>
      </c>
      <c r="F7" s="60">
        <v>0</v>
      </c>
      <c r="G7" s="60">
        <v>8348419</v>
      </c>
      <c r="H7" s="60">
        <v>11019252</v>
      </c>
      <c r="I7" s="60">
        <v>8341932</v>
      </c>
      <c r="J7" s="60">
        <v>27709603</v>
      </c>
      <c r="K7" s="60">
        <v>4622234</v>
      </c>
      <c r="L7" s="60">
        <v>9635939</v>
      </c>
      <c r="M7" s="60">
        <v>9443252</v>
      </c>
      <c r="N7" s="60">
        <v>23701425</v>
      </c>
      <c r="O7" s="60">
        <v>6620735</v>
      </c>
      <c r="P7" s="60">
        <v>9196580</v>
      </c>
      <c r="Q7" s="60">
        <v>6824897</v>
      </c>
      <c r="R7" s="60">
        <v>22642212</v>
      </c>
      <c r="S7" s="60">
        <v>0</v>
      </c>
      <c r="T7" s="60">
        <v>0</v>
      </c>
      <c r="U7" s="60">
        <v>0</v>
      </c>
      <c r="V7" s="60">
        <v>0</v>
      </c>
      <c r="W7" s="60">
        <v>74053240</v>
      </c>
      <c r="X7" s="60">
        <v>0</v>
      </c>
      <c r="Y7" s="60">
        <v>74053240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34412526</v>
      </c>
      <c r="D8" s="155">
        <v>0</v>
      </c>
      <c r="E8" s="156">
        <v>0</v>
      </c>
      <c r="F8" s="60">
        <v>0</v>
      </c>
      <c r="G8" s="60">
        <v>9993126</v>
      </c>
      <c r="H8" s="60">
        <v>143491</v>
      </c>
      <c r="I8" s="60">
        <v>3354193</v>
      </c>
      <c r="J8" s="60">
        <v>13490810</v>
      </c>
      <c r="K8" s="60">
        <v>2531062</v>
      </c>
      <c r="L8" s="60">
        <v>3380706</v>
      </c>
      <c r="M8" s="60">
        <v>317360</v>
      </c>
      <c r="N8" s="60">
        <v>6229128</v>
      </c>
      <c r="O8" s="60">
        <v>3627081</v>
      </c>
      <c r="P8" s="60">
        <v>3246234</v>
      </c>
      <c r="Q8" s="60">
        <v>3738824</v>
      </c>
      <c r="R8" s="60">
        <v>10612139</v>
      </c>
      <c r="S8" s="60">
        <v>0</v>
      </c>
      <c r="T8" s="60">
        <v>0</v>
      </c>
      <c r="U8" s="60">
        <v>0</v>
      </c>
      <c r="V8" s="60">
        <v>0</v>
      </c>
      <c r="W8" s="60">
        <v>30332077</v>
      </c>
      <c r="X8" s="60">
        <v>0</v>
      </c>
      <c r="Y8" s="60">
        <v>30332077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16998307</v>
      </c>
      <c r="D9" s="155">
        <v>0</v>
      </c>
      <c r="E9" s="156">
        <v>0</v>
      </c>
      <c r="F9" s="60">
        <v>0</v>
      </c>
      <c r="G9" s="60">
        <v>6884240</v>
      </c>
      <c r="H9" s="60">
        <v>1078318</v>
      </c>
      <c r="I9" s="60">
        <v>1190110</v>
      </c>
      <c r="J9" s="60">
        <v>9152668</v>
      </c>
      <c r="K9" s="60">
        <v>1163168</v>
      </c>
      <c r="L9" s="60">
        <v>1190801</v>
      </c>
      <c r="M9" s="60">
        <v>1233087</v>
      </c>
      <c r="N9" s="60">
        <v>3587056</v>
      </c>
      <c r="O9" s="60">
        <v>1218299</v>
      </c>
      <c r="P9" s="60">
        <v>1179722</v>
      </c>
      <c r="Q9" s="60">
        <v>1222090</v>
      </c>
      <c r="R9" s="60">
        <v>3620111</v>
      </c>
      <c r="S9" s="60">
        <v>0</v>
      </c>
      <c r="T9" s="60">
        <v>0</v>
      </c>
      <c r="U9" s="60">
        <v>0</v>
      </c>
      <c r="V9" s="60">
        <v>0</v>
      </c>
      <c r="W9" s="60">
        <v>16359835</v>
      </c>
      <c r="X9" s="60">
        <v>0</v>
      </c>
      <c r="Y9" s="60">
        <v>16359835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8290835</v>
      </c>
      <c r="D10" s="155">
        <v>0</v>
      </c>
      <c r="E10" s="156">
        <v>0</v>
      </c>
      <c r="F10" s="54">
        <v>0</v>
      </c>
      <c r="G10" s="54">
        <v>877373</v>
      </c>
      <c r="H10" s="54">
        <v>750295</v>
      </c>
      <c r="I10" s="54">
        <v>760030</v>
      </c>
      <c r="J10" s="54">
        <v>2387698</v>
      </c>
      <c r="K10" s="54">
        <v>756458</v>
      </c>
      <c r="L10" s="54">
        <v>759602</v>
      </c>
      <c r="M10" s="54">
        <v>737672</v>
      </c>
      <c r="N10" s="54">
        <v>2253732</v>
      </c>
      <c r="O10" s="54">
        <v>763059</v>
      </c>
      <c r="P10" s="54">
        <v>742215</v>
      </c>
      <c r="Q10" s="54">
        <v>756850</v>
      </c>
      <c r="R10" s="54">
        <v>2262124</v>
      </c>
      <c r="S10" s="54">
        <v>0</v>
      </c>
      <c r="T10" s="54">
        <v>0</v>
      </c>
      <c r="U10" s="54">
        <v>0</v>
      </c>
      <c r="V10" s="54">
        <v>0</v>
      </c>
      <c r="W10" s="54">
        <v>6903554</v>
      </c>
      <c r="X10" s="54">
        <v>0</v>
      </c>
      <c r="Y10" s="54">
        <v>6903554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22313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1058985</v>
      </c>
      <c r="D12" s="155">
        <v>0</v>
      </c>
      <c r="E12" s="156">
        <v>0</v>
      </c>
      <c r="F12" s="60">
        <v>0</v>
      </c>
      <c r="G12" s="60">
        <v>89795</v>
      </c>
      <c r="H12" s="60">
        <v>140027</v>
      </c>
      <c r="I12" s="60">
        <v>85085</v>
      </c>
      <c r="J12" s="60">
        <v>314907</v>
      </c>
      <c r="K12" s="60">
        <v>91232</v>
      </c>
      <c r="L12" s="60">
        <v>83367</v>
      </c>
      <c r="M12" s="60">
        <v>96073</v>
      </c>
      <c r="N12" s="60">
        <v>270672</v>
      </c>
      <c r="O12" s="60">
        <v>232290</v>
      </c>
      <c r="P12" s="60">
        <v>100677</v>
      </c>
      <c r="Q12" s="60">
        <v>-450732</v>
      </c>
      <c r="R12" s="60">
        <v>-117765</v>
      </c>
      <c r="S12" s="60">
        <v>0</v>
      </c>
      <c r="T12" s="60">
        <v>0</v>
      </c>
      <c r="U12" s="60">
        <v>0</v>
      </c>
      <c r="V12" s="60">
        <v>0</v>
      </c>
      <c r="W12" s="60">
        <v>467814</v>
      </c>
      <c r="X12" s="60">
        <v>0</v>
      </c>
      <c r="Y12" s="60">
        <v>467814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1325220</v>
      </c>
      <c r="D13" s="155">
        <v>0</v>
      </c>
      <c r="E13" s="156">
        <v>0</v>
      </c>
      <c r="F13" s="60">
        <v>0</v>
      </c>
      <c r="G13" s="60">
        <v>6623</v>
      </c>
      <c r="H13" s="60">
        <v>17682</v>
      </c>
      <c r="I13" s="60">
        <v>13473</v>
      </c>
      <c r="J13" s="60">
        <v>37778</v>
      </c>
      <c r="K13" s="60">
        <v>4898</v>
      </c>
      <c r="L13" s="60">
        <v>7733</v>
      </c>
      <c r="M13" s="60">
        <v>2352</v>
      </c>
      <c r="N13" s="60">
        <v>14983</v>
      </c>
      <c r="O13" s="60">
        <v>245</v>
      </c>
      <c r="P13" s="60">
        <v>6565</v>
      </c>
      <c r="Q13" s="60">
        <v>207408</v>
      </c>
      <c r="R13" s="60">
        <v>214218</v>
      </c>
      <c r="S13" s="60">
        <v>0</v>
      </c>
      <c r="T13" s="60">
        <v>0</v>
      </c>
      <c r="U13" s="60">
        <v>0</v>
      </c>
      <c r="V13" s="60">
        <v>0</v>
      </c>
      <c r="W13" s="60">
        <v>266979</v>
      </c>
      <c r="X13" s="60">
        <v>0</v>
      </c>
      <c r="Y13" s="60">
        <v>266979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9710615</v>
      </c>
      <c r="D14" s="155">
        <v>0</v>
      </c>
      <c r="E14" s="156">
        <v>0</v>
      </c>
      <c r="F14" s="60">
        <v>0</v>
      </c>
      <c r="G14" s="60">
        <v>905953</v>
      </c>
      <c r="H14" s="60">
        <v>773913</v>
      </c>
      <c r="I14" s="60">
        <v>683340</v>
      </c>
      <c r="J14" s="60">
        <v>2363206</v>
      </c>
      <c r="K14" s="60">
        <v>963223</v>
      </c>
      <c r="L14" s="60">
        <v>899537</v>
      </c>
      <c r="M14" s="60">
        <v>1019536</v>
      </c>
      <c r="N14" s="60">
        <v>2882296</v>
      </c>
      <c r="O14" s="60">
        <v>975027</v>
      </c>
      <c r="P14" s="60">
        <v>747713</v>
      </c>
      <c r="Q14" s="60">
        <v>981170</v>
      </c>
      <c r="R14" s="60">
        <v>2703910</v>
      </c>
      <c r="S14" s="60">
        <v>0</v>
      </c>
      <c r="T14" s="60">
        <v>0</v>
      </c>
      <c r="U14" s="60">
        <v>0</v>
      </c>
      <c r="V14" s="60">
        <v>0</v>
      </c>
      <c r="W14" s="60">
        <v>7949412</v>
      </c>
      <c r="X14" s="60">
        <v>0</v>
      </c>
      <c r="Y14" s="60">
        <v>7949412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995662</v>
      </c>
      <c r="D16" s="155">
        <v>0</v>
      </c>
      <c r="E16" s="156">
        <v>0</v>
      </c>
      <c r="F16" s="60">
        <v>0</v>
      </c>
      <c r="G16" s="60">
        <v>16281</v>
      </c>
      <c r="H16" s="60">
        <v>53400</v>
      </c>
      <c r="I16" s="60">
        <v>12845</v>
      </c>
      <c r="J16" s="60">
        <v>82526</v>
      </c>
      <c r="K16" s="60">
        <v>440</v>
      </c>
      <c r="L16" s="60">
        <v>0</v>
      </c>
      <c r="M16" s="60">
        <v>5300</v>
      </c>
      <c r="N16" s="60">
        <v>5740</v>
      </c>
      <c r="O16" s="60">
        <v>10000</v>
      </c>
      <c r="P16" s="60">
        <v>74680</v>
      </c>
      <c r="Q16" s="60">
        <v>12000</v>
      </c>
      <c r="R16" s="60">
        <v>96680</v>
      </c>
      <c r="S16" s="60">
        <v>0</v>
      </c>
      <c r="T16" s="60">
        <v>0</v>
      </c>
      <c r="U16" s="60">
        <v>0</v>
      </c>
      <c r="V16" s="60">
        <v>0</v>
      </c>
      <c r="W16" s="60">
        <v>184946</v>
      </c>
      <c r="X16" s="60">
        <v>0</v>
      </c>
      <c r="Y16" s="60">
        <v>184946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2308632</v>
      </c>
      <c r="D17" s="155">
        <v>0</v>
      </c>
      <c r="E17" s="156">
        <v>0</v>
      </c>
      <c r="F17" s="60">
        <v>0</v>
      </c>
      <c r="G17" s="60">
        <v>1205</v>
      </c>
      <c r="H17" s="60">
        <v>247485</v>
      </c>
      <c r="I17" s="60">
        <v>239891</v>
      </c>
      <c r="J17" s="60">
        <v>488581</v>
      </c>
      <c r="K17" s="60">
        <v>251043</v>
      </c>
      <c r="L17" s="60">
        <v>265893</v>
      </c>
      <c r="M17" s="60">
        <v>229855</v>
      </c>
      <c r="N17" s="60">
        <v>746791</v>
      </c>
      <c r="O17" s="60">
        <v>2590</v>
      </c>
      <c r="P17" s="60">
        <v>1155</v>
      </c>
      <c r="Q17" s="60">
        <v>208934</v>
      </c>
      <c r="R17" s="60">
        <v>212679</v>
      </c>
      <c r="S17" s="60">
        <v>0</v>
      </c>
      <c r="T17" s="60">
        <v>0</v>
      </c>
      <c r="U17" s="60">
        <v>0</v>
      </c>
      <c r="V17" s="60">
        <v>0</v>
      </c>
      <c r="W17" s="60">
        <v>1448051</v>
      </c>
      <c r="X17" s="60">
        <v>0</v>
      </c>
      <c r="Y17" s="60">
        <v>1448051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1006407</v>
      </c>
      <c r="D18" s="155">
        <v>0</v>
      </c>
      <c r="E18" s="156">
        <v>0</v>
      </c>
      <c r="F18" s="60">
        <v>0</v>
      </c>
      <c r="G18" s="60">
        <v>0</v>
      </c>
      <c r="H18" s="60">
        <v>45200</v>
      </c>
      <c r="I18" s="60">
        <v>-14763</v>
      </c>
      <c r="J18" s="60">
        <v>30437</v>
      </c>
      <c r="K18" s="60">
        <v>95625</v>
      </c>
      <c r="L18" s="60">
        <v>137134</v>
      </c>
      <c r="M18" s="60">
        <v>344733</v>
      </c>
      <c r="N18" s="60">
        <v>577492</v>
      </c>
      <c r="O18" s="60">
        <v>0</v>
      </c>
      <c r="P18" s="60">
        <v>0</v>
      </c>
      <c r="Q18" s="60">
        <v>-120911</v>
      </c>
      <c r="R18" s="60">
        <v>-120911</v>
      </c>
      <c r="S18" s="60">
        <v>0</v>
      </c>
      <c r="T18" s="60">
        <v>0</v>
      </c>
      <c r="U18" s="60">
        <v>0</v>
      </c>
      <c r="V18" s="60">
        <v>0</v>
      </c>
      <c r="W18" s="60">
        <v>487018</v>
      </c>
      <c r="X18" s="60">
        <v>0</v>
      </c>
      <c r="Y18" s="60">
        <v>487018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73804218</v>
      </c>
      <c r="D19" s="155">
        <v>0</v>
      </c>
      <c r="E19" s="156">
        <v>0</v>
      </c>
      <c r="F19" s="60">
        <v>0</v>
      </c>
      <c r="G19" s="60">
        <v>18691773</v>
      </c>
      <c r="H19" s="60">
        <v>560362</v>
      </c>
      <c r="I19" s="60">
        <v>0</v>
      </c>
      <c r="J19" s="60">
        <v>19252135</v>
      </c>
      <c r="K19" s="60">
        <v>449690</v>
      </c>
      <c r="L19" s="60">
        <v>0</v>
      </c>
      <c r="M19" s="60">
        <v>0</v>
      </c>
      <c r="N19" s="60">
        <v>449690</v>
      </c>
      <c r="O19" s="60">
        <v>15352116</v>
      </c>
      <c r="P19" s="60">
        <v>0</v>
      </c>
      <c r="Q19" s="60">
        <v>17260999</v>
      </c>
      <c r="R19" s="60">
        <v>32613115</v>
      </c>
      <c r="S19" s="60">
        <v>0</v>
      </c>
      <c r="T19" s="60">
        <v>0</v>
      </c>
      <c r="U19" s="60">
        <v>0</v>
      </c>
      <c r="V19" s="60">
        <v>0</v>
      </c>
      <c r="W19" s="60">
        <v>52314940</v>
      </c>
      <c r="X19" s="60">
        <v>0</v>
      </c>
      <c r="Y19" s="60">
        <v>52314940</v>
      </c>
      <c r="Z19" s="140">
        <v>0</v>
      </c>
      <c r="AA19" s="155">
        <v>0</v>
      </c>
    </row>
    <row r="20" spans="1:27" ht="13.5">
      <c r="A20" s="181" t="s">
        <v>35</v>
      </c>
      <c r="B20" s="185"/>
      <c r="C20" s="155">
        <v>1818678</v>
      </c>
      <c r="D20" s="155">
        <v>0</v>
      </c>
      <c r="E20" s="156">
        <v>389368575</v>
      </c>
      <c r="F20" s="54">
        <v>310593185</v>
      </c>
      <c r="G20" s="54">
        <v>169037</v>
      </c>
      <c r="H20" s="54">
        <v>160468</v>
      </c>
      <c r="I20" s="54">
        <v>116141</v>
      </c>
      <c r="J20" s="54">
        <v>445646</v>
      </c>
      <c r="K20" s="54">
        <v>175290</v>
      </c>
      <c r="L20" s="54">
        <v>206932</v>
      </c>
      <c r="M20" s="54">
        <v>36912</v>
      </c>
      <c r="N20" s="54">
        <v>419134</v>
      </c>
      <c r="O20" s="54">
        <v>80205</v>
      </c>
      <c r="P20" s="54">
        <v>177946</v>
      </c>
      <c r="Q20" s="54">
        <v>116753</v>
      </c>
      <c r="R20" s="54">
        <v>374904</v>
      </c>
      <c r="S20" s="54">
        <v>0</v>
      </c>
      <c r="T20" s="54">
        <v>0</v>
      </c>
      <c r="U20" s="54">
        <v>0</v>
      </c>
      <c r="V20" s="54">
        <v>0</v>
      </c>
      <c r="W20" s="54">
        <v>1239684</v>
      </c>
      <c r="X20" s="54">
        <v>232944889</v>
      </c>
      <c r="Y20" s="54">
        <v>-231705205</v>
      </c>
      <c r="Z20" s="184">
        <v>-99.47</v>
      </c>
      <c r="AA20" s="130">
        <v>310593185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296365656</v>
      </c>
      <c r="D22" s="188">
        <f>SUM(D5:D21)</f>
        <v>0</v>
      </c>
      <c r="E22" s="189">
        <f t="shared" si="0"/>
        <v>389368575</v>
      </c>
      <c r="F22" s="190">
        <f t="shared" si="0"/>
        <v>310593185</v>
      </c>
      <c r="G22" s="190">
        <f t="shared" si="0"/>
        <v>71665776</v>
      </c>
      <c r="H22" s="190">
        <f t="shared" si="0"/>
        <v>9968490</v>
      </c>
      <c r="I22" s="190">
        <f t="shared" si="0"/>
        <v>16982305</v>
      </c>
      <c r="J22" s="190">
        <f t="shared" si="0"/>
        <v>98616571</v>
      </c>
      <c r="K22" s="190">
        <f t="shared" si="0"/>
        <v>13622159</v>
      </c>
      <c r="L22" s="190">
        <f t="shared" si="0"/>
        <v>19129411</v>
      </c>
      <c r="M22" s="190">
        <f t="shared" si="0"/>
        <v>16070823</v>
      </c>
      <c r="N22" s="190">
        <f t="shared" si="0"/>
        <v>48822393</v>
      </c>
      <c r="O22" s="190">
        <f t="shared" si="0"/>
        <v>32501809</v>
      </c>
      <c r="P22" s="190">
        <f t="shared" si="0"/>
        <v>17837593</v>
      </c>
      <c r="Q22" s="190">
        <f t="shared" si="0"/>
        <v>33283305</v>
      </c>
      <c r="R22" s="190">
        <f t="shared" si="0"/>
        <v>83622707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231061671</v>
      </c>
      <c r="X22" s="190">
        <f t="shared" si="0"/>
        <v>232944889</v>
      </c>
      <c r="Y22" s="190">
        <f t="shared" si="0"/>
        <v>-1883218</v>
      </c>
      <c r="Z22" s="191">
        <f>+IF(X22&lt;&gt;0,+(Y22/X22)*100,0)</f>
        <v>-0.8084392871139576</v>
      </c>
      <c r="AA22" s="188">
        <f>SUM(AA5:AA21)</f>
        <v>310593185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113557529</v>
      </c>
      <c r="D25" s="155">
        <v>0</v>
      </c>
      <c r="E25" s="156">
        <v>0</v>
      </c>
      <c r="F25" s="60">
        <v>0</v>
      </c>
      <c r="G25" s="60">
        <v>9529122</v>
      </c>
      <c r="H25" s="60">
        <v>9834637</v>
      </c>
      <c r="I25" s="60">
        <v>9691457</v>
      </c>
      <c r="J25" s="60">
        <v>29055216</v>
      </c>
      <c r="K25" s="60">
        <v>9936573</v>
      </c>
      <c r="L25" s="60">
        <v>14706026</v>
      </c>
      <c r="M25" s="60">
        <v>10517435</v>
      </c>
      <c r="N25" s="60">
        <v>35160034</v>
      </c>
      <c r="O25" s="60">
        <v>10169838</v>
      </c>
      <c r="P25" s="60">
        <v>9849087</v>
      </c>
      <c r="Q25" s="60">
        <v>9750707</v>
      </c>
      <c r="R25" s="60">
        <v>29769632</v>
      </c>
      <c r="S25" s="60">
        <v>0</v>
      </c>
      <c r="T25" s="60">
        <v>0</v>
      </c>
      <c r="U25" s="60">
        <v>0</v>
      </c>
      <c r="V25" s="60">
        <v>0</v>
      </c>
      <c r="W25" s="60">
        <v>93984882</v>
      </c>
      <c r="X25" s="60">
        <v>0</v>
      </c>
      <c r="Y25" s="60">
        <v>93984882</v>
      </c>
      <c r="Z25" s="140">
        <v>0</v>
      </c>
      <c r="AA25" s="155">
        <v>0</v>
      </c>
    </row>
    <row r="26" spans="1:27" ht="13.5">
      <c r="A26" s="183" t="s">
        <v>38</v>
      </c>
      <c r="B26" s="182"/>
      <c r="C26" s="155">
        <v>7782498</v>
      </c>
      <c r="D26" s="155">
        <v>0</v>
      </c>
      <c r="E26" s="156">
        <v>0</v>
      </c>
      <c r="F26" s="60">
        <v>0</v>
      </c>
      <c r="G26" s="60">
        <v>581710</v>
      </c>
      <c r="H26" s="60">
        <v>636429</v>
      </c>
      <c r="I26" s="60">
        <v>607420</v>
      </c>
      <c r="J26" s="60">
        <v>1825559</v>
      </c>
      <c r="K26" s="60">
        <v>655175</v>
      </c>
      <c r="L26" s="60">
        <v>655053</v>
      </c>
      <c r="M26" s="60">
        <v>3036947</v>
      </c>
      <c r="N26" s="60">
        <v>4347175</v>
      </c>
      <c r="O26" s="60">
        <v>674326</v>
      </c>
      <c r="P26" s="60">
        <v>665063</v>
      </c>
      <c r="Q26" s="60">
        <v>658553</v>
      </c>
      <c r="R26" s="60">
        <v>1997942</v>
      </c>
      <c r="S26" s="60">
        <v>0</v>
      </c>
      <c r="T26" s="60">
        <v>0</v>
      </c>
      <c r="U26" s="60">
        <v>0</v>
      </c>
      <c r="V26" s="60">
        <v>0</v>
      </c>
      <c r="W26" s="60">
        <v>8170676</v>
      </c>
      <c r="X26" s="60">
        <v>0</v>
      </c>
      <c r="Y26" s="60">
        <v>8170676</v>
      </c>
      <c r="Z26" s="140">
        <v>0</v>
      </c>
      <c r="AA26" s="155">
        <v>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23057217</v>
      </c>
      <c r="D28" s="155">
        <v>0</v>
      </c>
      <c r="E28" s="156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140">
        <v>0</v>
      </c>
      <c r="AA28" s="155">
        <v>0</v>
      </c>
    </row>
    <row r="29" spans="1:27" ht="13.5">
      <c r="A29" s="183" t="s">
        <v>40</v>
      </c>
      <c r="B29" s="182"/>
      <c r="C29" s="155">
        <v>214867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2205446</v>
      </c>
      <c r="N29" s="60">
        <v>2205446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2205446</v>
      </c>
      <c r="X29" s="60">
        <v>0</v>
      </c>
      <c r="Y29" s="60">
        <v>2205446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8141246</v>
      </c>
      <c r="D30" s="155">
        <v>0</v>
      </c>
      <c r="E30" s="156">
        <v>0</v>
      </c>
      <c r="F30" s="60">
        <v>0</v>
      </c>
      <c r="G30" s="60">
        <v>0</v>
      </c>
      <c r="H30" s="60">
        <v>8867407</v>
      </c>
      <c r="I30" s="60">
        <v>0</v>
      </c>
      <c r="J30" s="60">
        <v>8867407</v>
      </c>
      <c r="K30" s="60">
        <v>7966809</v>
      </c>
      <c r="L30" s="60">
        <v>95353</v>
      </c>
      <c r="M30" s="60">
        <v>123580</v>
      </c>
      <c r="N30" s="60">
        <v>8185742</v>
      </c>
      <c r="O30" s="60">
        <v>0</v>
      </c>
      <c r="P30" s="60">
        <v>8660185</v>
      </c>
      <c r="Q30" s="60">
        <v>13404900</v>
      </c>
      <c r="R30" s="60">
        <v>22065085</v>
      </c>
      <c r="S30" s="60">
        <v>0</v>
      </c>
      <c r="T30" s="60">
        <v>0</v>
      </c>
      <c r="U30" s="60">
        <v>0</v>
      </c>
      <c r="V30" s="60">
        <v>0</v>
      </c>
      <c r="W30" s="60">
        <v>39118234</v>
      </c>
      <c r="X30" s="60">
        <v>0</v>
      </c>
      <c r="Y30" s="60">
        <v>39118234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4331710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16272050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174551249</v>
      </c>
      <c r="D34" s="155">
        <v>0</v>
      </c>
      <c r="E34" s="156">
        <v>344643692</v>
      </c>
      <c r="F34" s="60">
        <v>153067728</v>
      </c>
      <c r="G34" s="60">
        <v>7807390</v>
      </c>
      <c r="H34" s="60">
        <v>10910554</v>
      </c>
      <c r="I34" s="60">
        <v>7653330</v>
      </c>
      <c r="J34" s="60">
        <v>26371274</v>
      </c>
      <c r="K34" s="60">
        <v>13058626</v>
      </c>
      <c r="L34" s="60">
        <v>12253319</v>
      </c>
      <c r="M34" s="60">
        <v>5349752</v>
      </c>
      <c r="N34" s="60">
        <v>30661697</v>
      </c>
      <c r="O34" s="60">
        <v>8515917</v>
      </c>
      <c r="P34" s="60">
        <v>12838134</v>
      </c>
      <c r="Q34" s="60">
        <v>10402953</v>
      </c>
      <c r="R34" s="60">
        <v>31757004</v>
      </c>
      <c r="S34" s="60">
        <v>0</v>
      </c>
      <c r="T34" s="60">
        <v>0</v>
      </c>
      <c r="U34" s="60">
        <v>0</v>
      </c>
      <c r="V34" s="60">
        <v>0</v>
      </c>
      <c r="W34" s="60">
        <v>88789975</v>
      </c>
      <c r="X34" s="60">
        <v>114800796</v>
      </c>
      <c r="Y34" s="60">
        <v>-26010821</v>
      </c>
      <c r="Z34" s="140">
        <v>-22.66</v>
      </c>
      <c r="AA34" s="155">
        <v>153067728</v>
      </c>
    </row>
    <row r="35" spans="1:27" ht="13.5">
      <c r="A35" s="181" t="s">
        <v>122</v>
      </c>
      <c r="B35" s="185"/>
      <c r="C35" s="155">
        <v>148328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348056694</v>
      </c>
      <c r="D36" s="188">
        <f>SUM(D25:D35)</f>
        <v>0</v>
      </c>
      <c r="E36" s="189">
        <f t="shared" si="1"/>
        <v>344643692</v>
      </c>
      <c r="F36" s="190">
        <f t="shared" si="1"/>
        <v>153067728</v>
      </c>
      <c r="G36" s="190">
        <f t="shared" si="1"/>
        <v>17918222</v>
      </c>
      <c r="H36" s="190">
        <f t="shared" si="1"/>
        <v>30249027</v>
      </c>
      <c r="I36" s="190">
        <f t="shared" si="1"/>
        <v>17952207</v>
      </c>
      <c r="J36" s="190">
        <f t="shared" si="1"/>
        <v>66119456</v>
      </c>
      <c r="K36" s="190">
        <f t="shared" si="1"/>
        <v>31617183</v>
      </c>
      <c r="L36" s="190">
        <f t="shared" si="1"/>
        <v>27709751</v>
      </c>
      <c r="M36" s="190">
        <f t="shared" si="1"/>
        <v>21233160</v>
      </c>
      <c r="N36" s="190">
        <f t="shared" si="1"/>
        <v>80560094</v>
      </c>
      <c r="O36" s="190">
        <f t="shared" si="1"/>
        <v>19360081</v>
      </c>
      <c r="P36" s="190">
        <f t="shared" si="1"/>
        <v>32012469</v>
      </c>
      <c r="Q36" s="190">
        <f t="shared" si="1"/>
        <v>34217113</v>
      </c>
      <c r="R36" s="190">
        <f t="shared" si="1"/>
        <v>85589663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232269213</v>
      </c>
      <c r="X36" s="190">
        <f t="shared" si="1"/>
        <v>114800796</v>
      </c>
      <c r="Y36" s="190">
        <f t="shared" si="1"/>
        <v>117468417</v>
      </c>
      <c r="Z36" s="191">
        <f>+IF(X36&lt;&gt;0,+(Y36/X36)*100,0)</f>
        <v>102.32369556043845</v>
      </c>
      <c r="AA36" s="188">
        <f>SUM(AA25:AA35)</f>
        <v>153067728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-51691038</v>
      </c>
      <c r="D38" s="199">
        <f>+D22-D36</f>
        <v>0</v>
      </c>
      <c r="E38" s="200">
        <f t="shared" si="2"/>
        <v>44724883</v>
      </c>
      <c r="F38" s="106">
        <f t="shared" si="2"/>
        <v>157525457</v>
      </c>
      <c r="G38" s="106">
        <f t="shared" si="2"/>
        <v>53747554</v>
      </c>
      <c r="H38" s="106">
        <f t="shared" si="2"/>
        <v>-20280537</v>
      </c>
      <c r="I38" s="106">
        <f t="shared" si="2"/>
        <v>-969902</v>
      </c>
      <c r="J38" s="106">
        <f t="shared" si="2"/>
        <v>32497115</v>
      </c>
      <c r="K38" s="106">
        <f t="shared" si="2"/>
        <v>-17995024</v>
      </c>
      <c r="L38" s="106">
        <f t="shared" si="2"/>
        <v>-8580340</v>
      </c>
      <c r="M38" s="106">
        <f t="shared" si="2"/>
        <v>-5162337</v>
      </c>
      <c r="N38" s="106">
        <f t="shared" si="2"/>
        <v>-31737701</v>
      </c>
      <c r="O38" s="106">
        <f t="shared" si="2"/>
        <v>13141728</v>
      </c>
      <c r="P38" s="106">
        <f t="shared" si="2"/>
        <v>-14174876</v>
      </c>
      <c r="Q38" s="106">
        <f t="shared" si="2"/>
        <v>-933808</v>
      </c>
      <c r="R38" s="106">
        <f t="shared" si="2"/>
        <v>-1966956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-1207542</v>
      </c>
      <c r="X38" s="106">
        <f>IF(F22=F36,0,X22-X36)</f>
        <v>118144093</v>
      </c>
      <c r="Y38" s="106">
        <f t="shared" si="2"/>
        <v>-119351635</v>
      </c>
      <c r="Z38" s="201">
        <f>+IF(X38&lt;&gt;0,+(Y38/X38)*100,0)</f>
        <v>-101.02209257300743</v>
      </c>
      <c r="AA38" s="199">
        <f>+AA22-AA36</f>
        <v>157525457</v>
      </c>
    </row>
    <row r="39" spans="1:27" ht="13.5">
      <c r="A39" s="181" t="s">
        <v>46</v>
      </c>
      <c r="B39" s="185"/>
      <c r="C39" s="155">
        <v>59947926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8256888</v>
      </c>
      <c r="D42" s="206">
        <f>SUM(D38:D41)</f>
        <v>0</v>
      </c>
      <c r="E42" s="207">
        <f t="shared" si="3"/>
        <v>44724883</v>
      </c>
      <c r="F42" s="88">
        <f t="shared" si="3"/>
        <v>157525457</v>
      </c>
      <c r="G42" s="88">
        <f t="shared" si="3"/>
        <v>53747554</v>
      </c>
      <c r="H42" s="88">
        <f t="shared" si="3"/>
        <v>-20280537</v>
      </c>
      <c r="I42" s="88">
        <f t="shared" si="3"/>
        <v>-969902</v>
      </c>
      <c r="J42" s="88">
        <f t="shared" si="3"/>
        <v>32497115</v>
      </c>
      <c r="K42" s="88">
        <f t="shared" si="3"/>
        <v>-17995024</v>
      </c>
      <c r="L42" s="88">
        <f t="shared" si="3"/>
        <v>-8580340</v>
      </c>
      <c r="M42" s="88">
        <f t="shared" si="3"/>
        <v>-5162337</v>
      </c>
      <c r="N42" s="88">
        <f t="shared" si="3"/>
        <v>-31737701</v>
      </c>
      <c r="O42" s="88">
        <f t="shared" si="3"/>
        <v>13141728</v>
      </c>
      <c r="P42" s="88">
        <f t="shared" si="3"/>
        <v>-14174876</v>
      </c>
      <c r="Q42" s="88">
        <f t="shared" si="3"/>
        <v>-933808</v>
      </c>
      <c r="R42" s="88">
        <f t="shared" si="3"/>
        <v>-1966956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-1207542</v>
      </c>
      <c r="X42" s="88">
        <f t="shared" si="3"/>
        <v>118144093</v>
      </c>
      <c r="Y42" s="88">
        <f t="shared" si="3"/>
        <v>-119351635</v>
      </c>
      <c r="Z42" s="208">
        <f>+IF(X42&lt;&gt;0,+(Y42/X42)*100,0)</f>
        <v>-101.02209257300743</v>
      </c>
      <c r="AA42" s="206">
        <f>SUM(AA38:AA41)</f>
        <v>157525457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8256888</v>
      </c>
      <c r="D44" s="210">
        <f>+D42-D43</f>
        <v>0</v>
      </c>
      <c r="E44" s="211">
        <f t="shared" si="4"/>
        <v>44724883</v>
      </c>
      <c r="F44" s="77">
        <f t="shared" si="4"/>
        <v>157525457</v>
      </c>
      <c r="G44" s="77">
        <f t="shared" si="4"/>
        <v>53747554</v>
      </c>
      <c r="H44" s="77">
        <f t="shared" si="4"/>
        <v>-20280537</v>
      </c>
      <c r="I44" s="77">
        <f t="shared" si="4"/>
        <v>-969902</v>
      </c>
      <c r="J44" s="77">
        <f t="shared" si="4"/>
        <v>32497115</v>
      </c>
      <c r="K44" s="77">
        <f t="shared" si="4"/>
        <v>-17995024</v>
      </c>
      <c r="L44" s="77">
        <f t="shared" si="4"/>
        <v>-8580340</v>
      </c>
      <c r="M44" s="77">
        <f t="shared" si="4"/>
        <v>-5162337</v>
      </c>
      <c r="N44" s="77">
        <f t="shared" si="4"/>
        <v>-31737701</v>
      </c>
      <c r="O44" s="77">
        <f t="shared" si="4"/>
        <v>13141728</v>
      </c>
      <c r="P44" s="77">
        <f t="shared" si="4"/>
        <v>-14174876</v>
      </c>
      <c r="Q44" s="77">
        <f t="shared" si="4"/>
        <v>-933808</v>
      </c>
      <c r="R44" s="77">
        <f t="shared" si="4"/>
        <v>-1966956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-1207542</v>
      </c>
      <c r="X44" s="77">
        <f t="shared" si="4"/>
        <v>118144093</v>
      </c>
      <c r="Y44" s="77">
        <f t="shared" si="4"/>
        <v>-119351635</v>
      </c>
      <c r="Z44" s="212">
        <f>+IF(X44&lt;&gt;0,+(Y44/X44)*100,0)</f>
        <v>-101.02209257300743</v>
      </c>
      <c r="AA44" s="210">
        <f>+AA42-AA43</f>
        <v>157525457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8256888</v>
      </c>
      <c r="D46" s="206">
        <f>SUM(D44:D45)</f>
        <v>0</v>
      </c>
      <c r="E46" s="207">
        <f t="shared" si="5"/>
        <v>44724883</v>
      </c>
      <c r="F46" s="88">
        <f t="shared" si="5"/>
        <v>157525457</v>
      </c>
      <c r="G46" s="88">
        <f t="shared" si="5"/>
        <v>53747554</v>
      </c>
      <c r="H46" s="88">
        <f t="shared" si="5"/>
        <v>-20280537</v>
      </c>
      <c r="I46" s="88">
        <f t="shared" si="5"/>
        <v>-969902</v>
      </c>
      <c r="J46" s="88">
        <f t="shared" si="5"/>
        <v>32497115</v>
      </c>
      <c r="K46" s="88">
        <f t="shared" si="5"/>
        <v>-17995024</v>
      </c>
      <c r="L46" s="88">
        <f t="shared" si="5"/>
        <v>-8580340</v>
      </c>
      <c r="M46" s="88">
        <f t="shared" si="5"/>
        <v>-5162337</v>
      </c>
      <c r="N46" s="88">
        <f t="shared" si="5"/>
        <v>-31737701</v>
      </c>
      <c r="O46" s="88">
        <f t="shared" si="5"/>
        <v>13141728</v>
      </c>
      <c r="P46" s="88">
        <f t="shared" si="5"/>
        <v>-14174876</v>
      </c>
      <c r="Q46" s="88">
        <f t="shared" si="5"/>
        <v>-933808</v>
      </c>
      <c r="R46" s="88">
        <f t="shared" si="5"/>
        <v>-1966956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-1207542</v>
      </c>
      <c r="X46" s="88">
        <f t="shared" si="5"/>
        <v>118144093</v>
      </c>
      <c r="Y46" s="88">
        <f t="shared" si="5"/>
        <v>-119351635</v>
      </c>
      <c r="Z46" s="208">
        <f>+IF(X46&lt;&gt;0,+(Y46/X46)*100,0)</f>
        <v>-101.02209257300743</v>
      </c>
      <c r="AA46" s="206">
        <f>SUM(AA44:AA45)</f>
        <v>157525457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8256888</v>
      </c>
      <c r="D48" s="217">
        <f>SUM(D46:D47)</f>
        <v>0</v>
      </c>
      <c r="E48" s="218">
        <f t="shared" si="6"/>
        <v>44724883</v>
      </c>
      <c r="F48" s="219">
        <f t="shared" si="6"/>
        <v>157525457</v>
      </c>
      <c r="G48" s="219">
        <f t="shared" si="6"/>
        <v>53747554</v>
      </c>
      <c r="H48" s="220">
        <f t="shared" si="6"/>
        <v>-20280537</v>
      </c>
      <c r="I48" s="220">
        <f t="shared" si="6"/>
        <v>-969902</v>
      </c>
      <c r="J48" s="220">
        <f t="shared" si="6"/>
        <v>32497115</v>
      </c>
      <c r="K48" s="220">
        <f t="shared" si="6"/>
        <v>-17995024</v>
      </c>
      <c r="L48" s="220">
        <f t="shared" si="6"/>
        <v>-8580340</v>
      </c>
      <c r="M48" s="219">
        <f t="shared" si="6"/>
        <v>-5162337</v>
      </c>
      <c r="N48" s="219">
        <f t="shared" si="6"/>
        <v>-31737701</v>
      </c>
      <c r="O48" s="220">
        <f t="shared" si="6"/>
        <v>13141728</v>
      </c>
      <c r="P48" s="220">
        <f t="shared" si="6"/>
        <v>-14174876</v>
      </c>
      <c r="Q48" s="220">
        <f t="shared" si="6"/>
        <v>-933808</v>
      </c>
      <c r="R48" s="220">
        <f t="shared" si="6"/>
        <v>-1966956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-1207542</v>
      </c>
      <c r="X48" s="220">
        <f t="shared" si="6"/>
        <v>118144093</v>
      </c>
      <c r="Y48" s="220">
        <f t="shared" si="6"/>
        <v>-119351635</v>
      </c>
      <c r="Z48" s="221">
        <f>+IF(X48&lt;&gt;0,+(Y48/X48)*100,0)</f>
        <v>-101.02209257300743</v>
      </c>
      <c r="AA48" s="222">
        <f>SUM(AA46:AA47)</f>
        <v>157525457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3631644</v>
      </c>
      <c r="D5" s="153">
        <f>SUM(D6:D8)</f>
        <v>0</v>
      </c>
      <c r="E5" s="154">
        <f t="shared" si="0"/>
        <v>11105000</v>
      </c>
      <c r="F5" s="100">
        <f t="shared" si="0"/>
        <v>11105000</v>
      </c>
      <c r="G5" s="100">
        <f t="shared" si="0"/>
        <v>0</v>
      </c>
      <c r="H5" s="100">
        <f t="shared" si="0"/>
        <v>537301</v>
      </c>
      <c r="I5" s="100">
        <f t="shared" si="0"/>
        <v>32292</v>
      </c>
      <c r="J5" s="100">
        <f t="shared" si="0"/>
        <v>569593</v>
      </c>
      <c r="K5" s="100">
        <f t="shared" si="0"/>
        <v>49248</v>
      </c>
      <c r="L5" s="100">
        <f t="shared" si="0"/>
        <v>45500</v>
      </c>
      <c r="M5" s="100">
        <f t="shared" si="0"/>
        <v>884474</v>
      </c>
      <c r="N5" s="100">
        <f t="shared" si="0"/>
        <v>979222</v>
      </c>
      <c r="O5" s="100">
        <f t="shared" si="0"/>
        <v>0</v>
      </c>
      <c r="P5" s="100">
        <f t="shared" si="0"/>
        <v>57894</v>
      </c>
      <c r="Q5" s="100">
        <f t="shared" si="0"/>
        <v>51400</v>
      </c>
      <c r="R5" s="100">
        <f t="shared" si="0"/>
        <v>109294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1658109</v>
      </c>
      <c r="X5" s="100">
        <f t="shared" si="0"/>
        <v>8328750</v>
      </c>
      <c r="Y5" s="100">
        <f t="shared" si="0"/>
        <v>-6670641</v>
      </c>
      <c r="Z5" s="137">
        <f>+IF(X5&lt;&gt;0,+(Y5/X5)*100,0)</f>
        <v>-80.09174245835209</v>
      </c>
      <c r="AA5" s="153">
        <f>SUM(AA6:AA8)</f>
        <v>11105000</v>
      </c>
    </row>
    <row r="6" spans="1:27" ht="13.5">
      <c r="A6" s="138" t="s">
        <v>75</v>
      </c>
      <c r="B6" s="136"/>
      <c r="C6" s="155">
        <v>673187</v>
      </c>
      <c r="D6" s="155"/>
      <c r="E6" s="156"/>
      <c r="F6" s="60"/>
      <c r="G6" s="60"/>
      <c r="H6" s="60"/>
      <c r="I6" s="60">
        <v>35289</v>
      </c>
      <c r="J6" s="60">
        <v>35289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35289</v>
      </c>
      <c r="X6" s="60"/>
      <c r="Y6" s="60">
        <v>35289</v>
      </c>
      <c r="Z6" s="140"/>
      <c r="AA6" s="62"/>
    </row>
    <row r="7" spans="1:27" ht="13.5">
      <c r="A7" s="138" t="s">
        <v>76</v>
      </c>
      <c r="B7" s="136"/>
      <c r="C7" s="157">
        <v>1160699</v>
      </c>
      <c r="D7" s="157"/>
      <c r="E7" s="158">
        <v>400000</v>
      </c>
      <c r="F7" s="159">
        <v>400000</v>
      </c>
      <c r="G7" s="159"/>
      <c r="H7" s="159">
        <v>150779</v>
      </c>
      <c r="I7" s="159">
        <v>-2997</v>
      </c>
      <c r="J7" s="159">
        <v>147782</v>
      </c>
      <c r="K7" s="159">
        <v>36485</v>
      </c>
      <c r="L7" s="159"/>
      <c r="M7" s="159">
        <v>55900</v>
      </c>
      <c r="N7" s="159">
        <v>92385</v>
      </c>
      <c r="O7" s="159"/>
      <c r="P7" s="159">
        <v>57894</v>
      </c>
      <c r="Q7" s="159">
        <v>51400</v>
      </c>
      <c r="R7" s="159">
        <v>109294</v>
      </c>
      <c r="S7" s="159"/>
      <c r="T7" s="159"/>
      <c r="U7" s="159"/>
      <c r="V7" s="159"/>
      <c r="W7" s="159">
        <v>349461</v>
      </c>
      <c r="X7" s="159">
        <v>300000</v>
      </c>
      <c r="Y7" s="159">
        <v>49461</v>
      </c>
      <c r="Z7" s="141">
        <v>16.49</v>
      </c>
      <c r="AA7" s="225">
        <v>400000</v>
      </c>
    </row>
    <row r="8" spans="1:27" ht="13.5">
      <c r="A8" s="138" t="s">
        <v>77</v>
      </c>
      <c r="B8" s="136"/>
      <c r="C8" s="155">
        <v>1797758</v>
      </c>
      <c r="D8" s="155"/>
      <c r="E8" s="156">
        <v>10705000</v>
      </c>
      <c r="F8" s="60">
        <v>10705000</v>
      </c>
      <c r="G8" s="60"/>
      <c r="H8" s="60">
        <v>386522</v>
      </c>
      <c r="I8" s="60"/>
      <c r="J8" s="60">
        <v>386522</v>
      </c>
      <c r="K8" s="60">
        <v>12763</v>
      </c>
      <c r="L8" s="60">
        <v>45500</v>
      </c>
      <c r="M8" s="60">
        <v>828574</v>
      </c>
      <c r="N8" s="60">
        <v>886837</v>
      </c>
      <c r="O8" s="60"/>
      <c r="P8" s="60"/>
      <c r="Q8" s="60"/>
      <c r="R8" s="60"/>
      <c r="S8" s="60"/>
      <c r="T8" s="60"/>
      <c r="U8" s="60"/>
      <c r="V8" s="60"/>
      <c r="W8" s="60">
        <v>1273359</v>
      </c>
      <c r="X8" s="60">
        <v>8028750</v>
      </c>
      <c r="Y8" s="60">
        <v>-6755391</v>
      </c>
      <c r="Z8" s="140">
        <v>-84.14</v>
      </c>
      <c r="AA8" s="62">
        <v>10705000</v>
      </c>
    </row>
    <row r="9" spans="1:27" ht="13.5">
      <c r="A9" s="135" t="s">
        <v>78</v>
      </c>
      <c r="B9" s="136"/>
      <c r="C9" s="153">
        <f aca="true" t="shared" si="1" ref="C9:Y9">SUM(C10:C14)</f>
        <v>21373290</v>
      </c>
      <c r="D9" s="153">
        <f>SUM(D10:D14)</f>
        <v>0</v>
      </c>
      <c r="E9" s="154">
        <f t="shared" si="1"/>
        <v>6048000</v>
      </c>
      <c r="F9" s="100">
        <f t="shared" si="1"/>
        <v>6048000</v>
      </c>
      <c r="G9" s="100">
        <f t="shared" si="1"/>
        <v>0</v>
      </c>
      <c r="H9" s="100">
        <f t="shared" si="1"/>
        <v>1400010</v>
      </c>
      <c r="I9" s="100">
        <f t="shared" si="1"/>
        <v>1122629</v>
      </c>
      <c r="J9" s="100">
        <f t="shared" si="1"/>
        <v>2522639</v>
      </c>
      <c r="K9" s="100">
        <f t="shared" si="1"/>
        <v>78</v>
      </c>
      <c r="L9" s="100">
        <f t="shared" si="1"/>
        <v>85115</v>
      </c>
      <c r="M9" s="100">
        <f t="shared" si="1"/>
        <v>0</v>
      </c>
      <c r="N9" s="100">
        <f t="shared" si="1"/>
        <v>85193</v>
      </c>
      <c r="O9" s="100">
        <f t="shared" si="1"/>
        <v>5304</v>
      </c>
      <c r="P9" s="100">
        <f t="shared" si="1"/>
        <v>0</v>
      </c>
      <c r="Q9" s="100">
        <f t="shared" si="1"/>
        <v>158799</v>
      </c>
      <c r="R9" s="100">
        <f t="shared" si="1"/>
        <v>164103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2771935</v>
      </c>
      <c r="X9" s="100">
        <f t="shared" si="1"/>
        <v>4536000</v>
      </c>
      <c r="Y9" s="100">
        <f t="shared" si="1"/>
        <v>-1764065</v>
      </c>
      <c r="Z9" s="137">
        <f>+IF(X9&lt;&gt;0,+(Y9/X9)*100,0)</f>
        <v>-38.89032186948854</v>
      </c>
      <c r="AA9" s="102">
        <f>SUM(AA10:AA14)</f>
        <v>6048000</v>
      </c>
    </row>
    <row r="10" spans="1:27" ht="13.5">
      <c r="A10" s="138" t="s">
        <v>79</v>
      </c>
      <c r="B10" s="136"/>
      <c r="C10" s="155">
        <v>269260</v>
      </c>
      <c r="D10" s="155"/>
      <c r="E10" s="156">
        <v>4298000</v>
      </c>
      <c r="F10" s="60">
        <v>4298000</v>
      </c>
      <c r="G10" s="60"/>
      <c r="H10" s="60"/>
      <c r="I10" s="60"/>
      <c r="J10" s="60"/>
      <c r="K10" s="60"/>
      <c r="L10" s="60">
        <v>17970</v>
      </c>
      <c r="M10" s="60"/>
      <c r="N10" s="60">
        <v>17970</v>
      </c>
      <c r="O10" s="60">
        <v>2207</v>
      </c>
      <c r="P10" s="60"/>
      <c r="Q10" s="60"/>
      <c r="R10" s="60">
        <v>2207</v>
      </c>
      <c r="S10" s="60"/>
      <c r="T10" s="60"/>
      <c r="U10" s="60"/>
      <c r="V10" s="60"/>
      <c r="W10" s="60">
        <v>20177</v>
      </c>
      <c r="X10" s="60">
        <v>3223500</v>
      </c>
      <c r="Y10" s="60">
        <v>-3203323</v>
      </c>
      <c r="Z10" s="140">
        <v>-99.37</v>
      </c>
      <c r="AA10" s="62">
        <v>4298000</v>
      </c>
    </row>
    <row r="11" spans="1:27" ht="13.5">
      <c r="A11" s="138" t="s">
        <v>80</v>
      </c>
      <c r="B11" s="136"/>
      <c r="C11" s="155">
        <v>19733443</v>
      </c>
      <c r="D11" s="155"/>
      <c r="E11" s="156">
        <v>850000</v>
      </c>
      <c r="F11" s="60">
        <v>850000</v>
      </c>
      <c r="G11" s="60"/>
      <c r="H11" s="60">
        <v>1400010</v>
      </c>
      <c r="I11" s="60">
        <v>1120564</v>
      </c>
      <c r="J11" s="60">
        <v>2520574</v>
      </c>
      <c r="K11" s="60"/>
      <c r="L11" s="60"/>
      <c r="M11" s="60"/>
      <c r="N11" s="60"/>
      <c r="O11" s="60"/>
      <c r="P11" s="60"/>
      <c r="Q11" s="60">
        <v>158799</v>
      </c>
      <c r="R11" s="60">
        <v>158799</v>
      </c>
      <c r="S11" s="60"/>
      <c r="T11" s="60"/>
      <c r="U11" s="60"/>
      <c r="V11" s="60"/>
      <c r="W11" s="60">
        <v>2679373</v>
      </c>
      <c r="X11" s="60">
        <v>637500</v>
      </c>
      <c r="Y11" s="60">
        <v>2041873</v>
      </c>
      <c r="Z11" s="140">
        <v>320.29</v>
      </c>
      <c r="AA11" s="62">
        <v>850000</v>
      </c>
    </row>
    <row r="12" spans="1:27" ht="13.5">
      <c r="A12" s="138" t="s">
        <v>81</v>
      </c>
      <c r="B12" s="136"/>
      <c r="C12" s="155">
        <v>934511</v>
      </c>
      <c r="D12" s="155"/>
      <c r="E12" s="156">
        <v>900000</v>
      </c>
      <c r="F12" s="60">
        <v>900000</v>
      </c>
      <c r="G12" s="60"/>
      <c r="H12" s="60"/>
      <c r="I12" s="60"/>
      <c r="J12" s="60"/>
      <c r="K12" s="60"/>
      <c r="L12" s="60">
        <v>67145</v>
      </c>
      <c r="M12" s="60"/>
      <c r="N12" s="60">
        <v>67145</v>
      </c>
      <c r="O12" s="60"/>
      <c r="P12" s="60"/>
      <c r="Q12" s="60"/>
      <c r="R12" s="60"/>
      <c r="S12" s="60"/>
      <c r="T12" s="60"/>
      <c r="U12" s="60"/>
      <c r="V12" s="60"/>
      <c r="W12" s="60">
        <v>67145</v>
      </c>
      <c r="X12" s="60">
        <v>675000</v>
      </c>
      <c r="Y12" s="60">
        <v>-607855</v>
      </c>
      <c r="Z12" s="140">
        <v>-90.05</v>
      </c>
      <c r="AA12" s="62">
        <v>900000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>
        <v>436076</v>
      </c>
      <c r="D14" s="157"/>
      <c r="E14" s="158"/>
      <c r="F14" s="159"/>
      <c r="G14" s="159"/>
      <c r="H14" s="159"/>
      <c r="I14" s="159">
        <v>2065</v>
      </c>
      <c r="J14" s="159">
        <v>2065</v>
      </c>
      <c r="K14" s="159">
        <v>78</v>
      </c>
      <c r="L14" s="159"/>
      <c r="M14" s="159"/>
      <c r="N14" s="159">
        <v>78</v>
      </c>
      <c r="O14" s="159">
        <v>3097</v>
      </c>
      <c r="P14" s="159"/>
      <c r="Q14" s="159"/>
      <c r="R14" s="159">
        <v>3097</v>
      </c>
      <c r="S14" s="159"/>
      <c r="T14" s="159"/>
      <c r="U14" s="159"/>
      <c r="V14" s="159"/>
      <c r="W14" s="159">
        <v>5240</v>
      </c>
      <c r="X14" s="159"/>
      <c r="Y14" s="159">
        <v>5240</v>
      </c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16229166</v>
      </c>
      <c r="D15" s="153">
        <f>SUM(D16:D18)</f>
        <v>0</v>
      </c>
      <c r="E15" s="154">
        <f t="shared" si="2"/>
        <v>36423557</v>
      </c>
      <c r="F15" s="100">
        <f t="shared" si="2"/>
        <v>36423557</v>
      </c>
      <c r="G15" s="100">
        <f t="shared" si="2"/>
        <v>0</v>
      </c>
      <c r="H15" s="100">
        <f t="shared" si="2"/>
        <v>182750</v>
      </c>
      <c r="I15" s="100">
        <f t="shared" si="2"/>
        <v>758396</v>
      </c>
      <c r="J15" s="100">
        <f t="shared" si="2"/>
        <v>941146</v>
      </c>
      <c r="K15" s="100">
        <f t="shared" si="2"/>
        <v>1304584</v>
      </c>
      <c r="L15" s="100">
        <f t="shared" si="2"/>
        <v>652271</v>
      </c>
      <c r="M15" s="100">
        <f t="shared" si="2"/>
        <v>811658</v>
      </c>
      <c r="N15" s="100">
        <f t="shared" si="2"/>
        <v>2768513</v>
      </c>
      <c r="O15" s="100">
        <f t="shared" si="2"/>
        <v>1533115</v>
      </c>
      <c r="P15" s="100">
        <f t="shared" si="2"/>
        <v>480187</v>
      </c>
      <c r="Q15" s="100">
        <f t="shared" si="2"/>
        <v>2072571</v>
      </c>
      <c r="R15" s="100">
        <f t="shared" si="2"/>
        <v>4085873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7795532</v>
      </c>
      <c r="X15" s="100">
        <f t="shared" si="2"/>
        <v>27317668</v>
      </c>
      <c r="Y15" s="100">
        <f t="shared" si="2"/>
        <v>-19522136</v>
      </c>
      <c r="Z15" s="137">
        <f>+IF(X15&lt;&gt;0,+(Y15/X15)*100,0)</f>
        <v>-71.4634060271909</v>
      </c>
      <c r="AA15" s="102">
        <f>SUM(AA16:AA18)</f>
        <v>36423557</v>
      </c>
    </row>
    <row r="16" spans="1:27" ht="13.5">
      <c r="A16" s="138" t="s">
        <v>85</v>
      </c>
      <c r="B16" s="136"/>
      <c r="C16" s="155">
        <v>2866857</v>
      </c>
      <c r="D16" s="155"/>
      <c r="E16" s="156">
        <v>22556000</v>
      </c>
      <c r="F16" s="60">
        <v>22556000</v>
      </c>
      <c r="G16" s="60"/>
      <c r="H16" s="60">
        <v>177588</v>
      </c>
      <c r="I16" s="60">
        <v>551657</v>
      </c>
      <c r="J16" s="60">
        <v>729245</v>
      </c>
      <c r="K16" s="60">
        <v>1113379</v>
      </c>
      <c r="L16" s="60">
        <v>652271</v>
      </c>
      <c r="M16" s="60">
        <v>344000</v>
      </c>
      <c r="N16" s="60">
        <v>2109650</v>
      </c>
      <c r="O16" s="60">
        <v>696707</v>
      </c>
      <c r="P16" s="60"/>
      <c r="Q16" s="60">
        <v>110000</v>
      </c>
      <c r="R16" s="60">
        <v>806707</v>
      </c>
      <c r="S16" s="60"/>
      <c r="T16" s="60"/>
      <c r="U16" s="60"/>
      <c r="V16" s="60"/>
      <c r="W16" s="60">
        <v>3645602</v>
      </c>
      <c r="X16" s="60">
        <v>16917000</v>
      </c>
      <c r="Y16" s="60">
        <v>-13271398</v>
      </c>
      <c r="Z16" s="140">
        <v>-78.45</v>
      </c>
      <c r="AA16" s="62">
        <v>22556000</v>
      </c>
    </row>
    <row r="17" spans="1:27" ht="13.5">
      <c r="A17" s="138" t="s">
        <v>86</v>
      </c>
      <c r="B17" s="136"/>
      <c r="C17" s="155">
        <v>12917052</v>
      </c>
      <c r="D17" s="155"/>
      <c r="E17" s="156">
        <v>13867557</v>
      </c>
      <c r="F17" s="60">
        <v>13867557</v>
      </c>
      <c r="G17" s="60"/>
      <c r="H17" s="60"/>
      <c r="I17" s="60">
        <v>206739</v>
      </c>
      <c r="J17" s="60">
        <v>206739</v>
      </c>
      <c r="K17" s="60">
        <v>191205</v>
      </c>
      <c r="L17" s="60"/>
      <c r="M17" s="60">
        <v>467658</v>
      </c>
      <c r="N17" s="60">
        <v>658863</v>
      </c>
      <c r="O17" s="60">
        <v>836408</v>
      </c>
      <c r="P17" s="60">
        <v>480187</v>
      </c>
      <c r="Q17" s="60">
        <v>1962571</v>
      </c>
      <c r="R17" s="60">
        <v>3279166</v>
      </c>
      <c r="S17" s="60"/>
      <c r="T17" s="60"/>
      <c r="U17" s="60"/>
      <c r="V17" s="60"/>
      <c r="W17" s="60">
        <v>4144768</v>
      </c>
      <c r="X17" s="60">
        <v>10400668</v>
      </c>
      <c r="Y17" s="60">
        <v>-6255900</v>
      </c>
      <c r="Z17" s="140">
        <v>-60.15</v>
      </c>
      <c r="AA17" s="62">
        <v>13867557</v>
      </c>
    </row>
    <row r="18" spans="1:27" ht="13.5">
      <c r="A18" s="138" t="s">
        <v>87</v>
      </c>
      <c r="B18" s="136"/>
      <c r="C18" s="155">
        <v>445257</v>
      </c>
      <c r="D18" s="155"/>
      <c r="E18" s="156"/>
      <c r="F18" s="60"/>
      <c r="G18" s="60"/>
      <c r="H18" s="60">
        <v>5162</v>
      </c>
      <c r="I18" s="60"/>
      <c r="J18" s="60">
        <v>5162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5162</v>
      </c>
      <c r="X18" s="60"/>
      <c r="Y18" s="60">
        <v>5162</v>
      </c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52952325</v>
      </c>
      <c r="D19" s="153">
        <f>SUM(D20:D23)</f>
        <v>0</v>
      </c>
      <c r="E19" s="154">
        <f t="shared" si="3"/>
        <v>86367566</v>
      </c>
      <c r="F19" s="100">
        <f t="shared" si="3"/>
        <v>86367566</v>
      </c>
      <c r="G19" s="100">
        <f t="shared" si="3"/>
        <v>0</v>
      </c>
      <c r="H19" s="100">
        <f t="shared" si="3"/>
        <v>4175748</v>
      </c>
      <c r="I19" s="100">
        <f t="shared" si="3"/>
        <v>1029839</v>
      </c>
      <c r="J19" s="100">
        <f t="shared" si="3"/>
        <v>5205587</v>
      </c>
      <c r="K19" s="100">
        <f t="shared" si="3"/>
        <v>3277591</v>
      </c>
      <c r="L19" s="100">
        <f t="shared" si="3"/>
        <v>6691475</v>
      </c>
      <c r="M19" s="100">
        <f t="shared" si="3"/>
        <v>3346520</v>
      </c>
      <c r="N19" s="100">
        <f t="shared" si="3"/>
        <v>13315586</v>
      </c>
      <c r="O19" s="100">
        <f t="shared" si="3"/>
        <v>501746</v>
      </c>
      <c r="P19" s="100">
        <f t="shared" si="3"/>
        <v>3965061</v>
      </c>
      <c r="Q19" s="100">
        <f t="shared" si="3"/>
        <v>5541608</v>
      </c>
      <c r="R19" s="100">
        <f t="shared" si="3"/>
        <v>10008415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28529588</v>
      </c>
      <c r="X19" s="100">
        <f t="shared" si="3"/>
        <v>64775675</v>
      </c>
      <c r="Y19" s="100">
        <f t="shared" si="3"/>
        <v>-36246087</v>
      </c>
      <c r="Z19" s="137">
        <f>+IF(X19&lt;&gt;0,+(Y19/X19)*100,0)</f>
        <v>-55.95632465427801</v>
      </c>
      <c r="AA19" s="102">
        <f>SUM(AA20:AA23)</f>
        <v>86367566</v>
      </c>
    </row>
    <row r="20" spans="1:27" ht="13.5">
      <c r="A20" s="138" t="s">
        <v>89</v>
      </c>
      <c r="B20" s="136"/>
      <c r="C20" s="155">
        <v>9129136</v>
      </c>
      <c r="D20" s="155"/>
      <c r="E20" s="156">
        <v>8075000</v>
      </c>
      <c r="F20" s="60">
        <v>8075000</v>
      </c>
      <c r="G20" s="60"/>
      <c r="H20" s="60">
        <v>177819</v>
      </c>
      <c r="I20" s="60">
        <v>130600</v>
      </c>
      <c r="J20" s="60">
        <v>308419</v>
      </c>
      <c r="K20" s="60">
        <v>642176</v>
      </c>
      <c r="L20" s="60"/>
      <c r="M20" s="60">
        <v>437008</v>
      </c>
      <c r="N20" s="60">
        <v>1079184</v>
      </c>
      <c r="O20" s="60"/>
      <c r="P20" s="60"/>
      <c r="Q20" s="60"/>
      <c r="R20" s="60"/>
      <c r="S20" s="60"/>
      <c r="T20" s="60"/>
      <c r="U20" s="60"/>
      <c r="V20" s="60"/>
      <c r="W20" s="60">
        <v>1387603</v>
      </c>
      <c r="X20" s="60">
        <v>6056250</v>
      </c>
      <c r="Y20" s="60">
        <v>-4668647</v>
      </c>
      <c r="Z20" s="140">
        <v>-77.09</v>
      </c>
      <c r="AA20" s="62">
        <v>8075000</v>
      </c>
    </row>
    <row r="21" spans="1:27" ht="13.5">
      <c r="A21" s="138" t="s">
        <v>90</v>
      </c>
      <c r="B21" s="136"/>
      <c r="C21" s="155">
        <v>25896914</v>
      </c>
      <c r="D21" s="155"/>
      <c r="E21" s="156">
        <v>40805138</v>
      </c>
      <c r="F21" s="60">
        <v>40805138</v>
      </c>
      <c r="G21" s="60"/>
      <c r="H21" s="60">
        <v>3165138</v>
      </c>
      <c r="I21" s="60">
        <v>542635</v>
      </c>
      <c r="J21" s="60">
        <v>3707773</v>
      </c>
      <c r="K21" s="60">
        <v>2199024</v>
      </c>
      <c r="L21" s="60">
        <v>5753442</v>
      </c>
      <c r="M21" s="60">
        <v>679944</v>
      </c>
      <c r="N21" s="60">
        <v>8632410</v>
      </c>
      <c r="O21" s="60">
        <v>246338</v>
      </c>
      <c r="P21" s="60">
        <v>3404796</v>
      </c>
      <c r="Q21" s="60">
        <v>3677746</v>
      </c>
      <c r="R21" s="60">
        <v>7328880</v>
      </c>
      <c r="S21" s="60"/>
      <c r="T21" s="60"/>
      <c r="U21" s="60"/>
      <c r="V21" s="60"/>
      <c r="W21" s="60">
        <v>19669063</v>
      </c>
      <c r="X21" s="60">
        <v>30603854</v>
      </c>
      <c r="Y21" s="60">
        <v>-10934791</v>
      </c>
      <c r="Z21" s="140">
        <v>-35.73</v>
      </c>
      <c r="AA21" s="62">
        <v>40805138</v>
      </c>
    </row>
    <row r="22" spans="1:27" ht="13.5">
      <c r="A22" s="138" t="s">
        <v>91</v>
      </c>
      <c r="B22" s="136"/>
      <c r="C22" s="157">
        <v>17926275</v>
      </c>
      <c r="D22" s="157"/>
      <c r="E22" s="158">
        <v>34987428</v>
      </c>
      <c r="F22" s="159">
        <v>34987428</v>
      </c>
      <c r="G22" s="159"/>
      <c r="H22" s="159">
        <v>832791</v>
      </c>
      <c r="I22" s="159">
        <v>356604</v>
      </c>
      <c r="J22" s="159">
        <v>1189395</v>
      </c>
      <c r="K22" s="159">
        <v>436391</v>
      </c>
      <c r="L22" s="159">
        <v>938033</v>
      </c>
      <c r="M22" s="159">
        <v>2229568</v>
      </c>
      <c r="N22" s="159">
        <v>3603992</v>
      </c>
      <c r="O22" s="159">
        <v>255408</v>
      </c>
      <c r="P22" s="159">
        <v>560265</v>
      </c>
      <c r="Q22" s="159">
        <v>1866959</v>
      </c>
      <c r="R22" s="159">
        <v>2682632</v>
      </c>
      <c r="S22" s="159"/>
      <c r="T22" s="159"/>
      <c r="U22" s="159"/>
      <c r="V22" s="159"/>
      <c r="W22" s="159">
        <v>7476019</v>
      </c>
      <c r="X22" s="159">
        <v>26240571</v>
      </c>
      <c r="Y22" s="159">
        <v>-18764552</v>
      </c>
      <c r="Z22" s="141">
        <v>-71.51</v>
      </c>
      <c r="AA22" s="225">
        <v>34987428</v>
      </c>
    </row>
    <row r="23" spans="1:27" ht="13.5">
      <c r="A23" s="138" t="s">
        <v>92</v>
      </c>
      <c r="B23" s="136"/>
      <c r="C23" s="155"/>
      <c r="D23" s="155"/>
      <c r="E23" s="156">
        <v>2500000</v>
      </c>
      <c r="F23" s="60">
        <v>2500000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>
        <v>-3097</v>
      </c>
      <c r="R23" s="60">
        <v>-3097</v>
      </c>
      <c r="S23" s="60"/>
      <c r="T23" s="60"/>
      <c r="U23" s="60"/>
      <c r="V23" s="60"/>
      <c r="W23" s="60">
        <v>-3097</v>
      </c>
      <c r="X23" s="60">
        <v>1875000</v>
      </c>
      <c r="Y23" s="60">
        <v>-1878097</v>
      </c>
      <c r="Z23" s="140">
        <v>-100.17</v>
      </c>
      <c r="AA23" s="62">
        <v>2500000</v>
      </c>
    </row>
    <row r="24" spans="1:27" ht="13.5">
      <c r="A24" s="135" t="s">
        <v>93</v>
      </c>
      <c r="B24" s="142"/>
      <c r="C24" s="153"/>
      <c r="D24" s="153"/>
      <c r="E24" s="154">
        <v>4091030</v>
      </c>
      <c r="F24" s="100">
        <v>4091030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3068273</v>
      </c>
      <c r="Y24" s="100">
        <v>-3068273</v>
      </c>
      <c r="Z24" s="137">
        <v>-100</v>
      </c>
      <c r="AA24" s="102">
        <v>4091030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94186425</v>
      </c>
      <c r="D25" s="217">
        <f>+D5+D9+D15+D19+D24</f>
        <v>0</v>
      </c>
      <c r="E25" s="230">
        <f t="shared" si="4"/>
        <v>144035153</v>
      </c>
      <c r="F25" s="219">
        <f t="shared" si="4"/>
        <v>144035153</v>
      </c>
      <c r="G25" s="219">
        <f t="shared" si="4"/>
        <v>0</v>
      </c>
      <c r="H25" s="219">
        <f t="shared" si="4"/>
        <v>6295809</v>
      </c>
      <c r="I25" s="219">
        <f t="shared" si="4"/>
        <v>2943156</v>
      </c>
      <c r="J25" s="219">
        <f t="shared" si="4"/>
        <v>9238965</v>
      </c>
      <c r="K25" s="219">
        <f t="shared" si="4"/>
        <v>4631501</v>
      </c>
      <c r="L25" s="219">
        <f t="shared" si="4"/>
        <v>7474361</v>
      </c>
      <c r="M25" s="219">
        <f t="shared" si="4"/>
        <v>5042652</v>
      </c>
      <c r="N25" s="219">
        <f t="shared" si="4"/>
        <v>17148514</v>
      </c>
      <c r="O25" s="219">
        <f t="shared" si="4"/>
        <v>2040165</v>
      </c>
      <c r="P25" s="219">
        <f t="shared" si="4"/>
        <v>4503142</v>
      </c>
      <c r="Q25" s="219">
        <f t="shared" si="4"/>
        <v>7824378</v>
      </c>
      <c r="R25" s="219">
        <f t="shared" si="4"/>
        <v>14367685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40755164</v>
      </c>
      <c r="X25" s="219">
        <f t="shared" si="4"/>
        <v>108026366</v>
      </c>
      <c r="Y25" s="219">
        <f t="shared" si="4"/>
        <v>-67271202</v>
      </c>
      <c r="Z25" s="231">
        <f>+IF(X25&lt;&gt;0,+(Y25/X25)*100,0)</f>
        <v>-62.27294732843276</v>
      </c>
      <c r="AA25" s="232">
        <f>+AA5+AA9+AA15+AA19+AA24</f>
        <v>144035153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34198910</v>
      </c>
      <c r="D28" s="155"/>
      <c r="E28" s="156">
        <v>48814099</v>
      </c>
      <c r="F28" s="60">
        <v>48814099</v>
      </c>
      <c r="G28" s="60"/>
      <c r="H28" s="60">
        <v>1720361</v>
      </c>
      <c r="I28" s="60">
        <v>2014740</v>
      </c>
      <c r="J28" s="60">
        <v>3735101</v>
      </c>
      <c r="K28" s="60">
        <v>2457864</v>
      </c>
      <c r="L28" s="60">
        <v>1538600</v>
      </c>
      <c r="M28" s="60">
        <v>4175094</v>
      </c>
      <c r="N28" s="60">
        <v>8171558</v>
      </c>
      <c r="O28" s="60">
        <v>2034861</v>
      </c>
      <c r="P28" s="60">
        <v>920578</v>
      </c>
      <c r="Q28" s="60">
        <v>4623792</v>
      </c>
      <c r="R28" s="60">
        <v>7579231</v>
      </c>
      <c r="S28" s="60"/>
      <c r="T28" s="60"/>
      <c r="U28" s="60"/>
      <c r="V28" s="60"/>
      <c r="W28" s="60">
        <v>19485890</v>
      </c>
      <c r="X28" s="60">
        <v>36610574</v>
      </c>
      <c r="Y28" s="60">
        <v>-17124684</v>
      </c>
      <c r="Z28" s="140">
        <v>-46.78</v>
      </c>
      <c r="AA28" s="155">
        <v>48814099</v>
      </c>
    </row>
    <row r="29" spans="1:27" ht="13.5">
      <c r="A29" s="234" t="s">
        <v>134</v>
      </c>
      <c r="B29" s="136"/>
      <c r="C29" s="155"/>
      <c r="D29" s="155"/>
      <c r="E29" s="156">
        <v>1679500</v>
      </c>
      <c r="F29" s="60">
        <v>1679500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1259625</v>
      </c>
      <c r="Y29" s="60">
        <v>-1259625</v>
      </c>
      <c r="Z29" s="140">
        <v>-100</v>
      </c>
      <c r="AA29" s="62">
        <v>1679500</v>
      </c>
    </row>
    <row r="30" spans="1:27" ht="13.5">
      <c r="A30" s="234" t="s">
        <v>135</v>
      </c>
      <c r="B30" s="136"/>
      <c r="C30" s="157"/>
      <c r="D30" s="157"/>
      <c r="E30" s="158">
        <v>10167557</v>
      </c>
      <c r="F30" s="159">
        <v>10167557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>
        <v>7625668</v>
      </c>
      <c r="Y30" s="159">
        <v>-7625668</v>
      </c>
      <c r="Z30" s="141">
        <v>-100</v>
      </c>
      <c r="AA30" s="225">
        <v>10167557</v>
      </c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34198910</v>
      </c>
      <c r="D32" s="210">
        <f>SUM(D28:D31)</f>
        <v>0</v>
      </c>
      <c r="E32" s="211">
        <f t="shared" si="5"/>
        <v>60661156</v>
      </c>
      <c r="F32" s="77">
        <f t="shared" si="5"/>
        <v>60661156</v>
      </c>
      <c r="G32" s="77">
        <f t="shared" si="5"/>
        <v>0</v>
      </c>
      <c r="H32" s="77">
        <f t="shared" si="5"/>
        <v>1720361</v>
      </c>
      <c r="I32" s="77">
        <f t="shared" si="5"/>
        <v>2014740</v>
      </c>
      <c r="J32" s="77">
        <f t="shared" si="5"/>
        <v>3735101</v>
      </c>
      <c r="K32" s="77">
        <f t="shared" si="5"/>
        <v>2457864</v>
      </c>
      <c r="L32" s="77">
        <f t="shared" si="5"/>
        <v>1538600</v>
      </c>
      <c r="M32" s="77">
        <f t="shared" si="5"/>
        <v>4175094</v>
      </c>
      <c r="N32" s="77">
        <f t="shared" si="5"/>
        <v>8171558</v>
      </c>
      <c r="O32" s="77">
        <f t="shared" si="5"/>
        <v>2034861</v>
      </c>
      <c r="P32" s="77">
        <f t="shared" si="5"/>
        <v>920578</v>
      </c>
      <c r="Q32" s="77">
        <f t="shared" si="5"/>
        <v>4623792</v>
      </c>
      <c r="R32" s="77">
        <f t="shared" si="5"/>
        <v>7579231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19485890</v>
      </c>
      <c r="X32" s="77">
        <f t="shared" si="5"/>
        <v>45495867</v>
      </c>
      <c r="Y32" s="77">
        <f t="shared" si="5"/>
        <v>-26009977</v>
      </c>
      <c r="Z32" s="212">
        <f>+IF(X32&lt;&gt;0,+(Y32/X32)*100,0)</f>
        <v>-57.16997765972896</v>
      </c>
      <c r="AA32" s="79">
        <f>SUM(AA28:AA31)</f>
        <v>60661156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16848656</v>
      </c>
      <c r="D34" s="155"/>
      <c r="E34" s="156">
        <v>38648625</v>
      </c>
      <c r="F34" s="60">
        <v>38648625</v>
      </c>
      <c r="G34" s="60"/>
      <c r="H34" s="60">
        <v>3063460</v>
      </c>
      <c r="I34" s="60"/>
      <c r="J34" s="60">
        <v>3063460</v>
      </c>
      <c r="K34" s="60">
        <v>1814130</v>
      </c>
      <c r="L34" s="60">
        <v>5302669</v>
      </c>
      <c r="M34" s="60"/>
      <c r="N34" s="60">
        <v>7116799</v>
      </c>
      <c r="O34" s="60"/>
      <c r="P34" s="60">
        <v>3044483</v>
      </c>
      <c r="Q34" s="60">
        <v>527652</v>
      </c>
      <c r="R34" s="60">
        <v>3572135</v>
      </c>
      <c r="S34" s="60"/>
      <c r="T34" s="60"/>
      <c r="U34" s="60"/>
      <c r="V34" s="60"/>
      <c r="W34" s="60">
        <v>13752394</v>
      </c>
      <c r="X34" s="60">
        <v>28986469</v>
      </c>
      <c r="Y34" s="60">
        <v>-15234075</v>
      </c>
      <c r="Z34" s="140">
        <v>-52.56</v>
      </c>
      <c r="AA34" s="62">
        <v>38648625</v>
      </c>
    </row>
    <row r="35" spans="1:27" ht="13.5">
      <c r="A35" s="237" t="s">
        <v>53</v>
      </c>
      <c r="B35" s="136"/>
      <c r="C35" s="155">
        <v>43138859</v>
      </c>
      <c r="D35" s="155"/>
      <c r="E35" s="156">
        <v>44725372</v>
      </c>
      <c r="F35" s="60">
        <v>44725372</v>
      </c>
      <c r="G35" s="60"/>
      <c r="H35" s="60">
        <v>1511988</v>
      </c>
      <c r="I35" s="60">
        <v>928416</v>
      </c>
      <c r="J35" s="60">
        <v>2440404</v>
      </c>
      <c r="K35" s="60">
        <v>359507</v>
      </c>
      <c r="L35" s="60">
        <v>633092</v>
      </c>
      <c r="M35" s="60">
        <v>867558</v>
      </c>
      <c r="N35" s="60">
        <v>1860157</v>
      </c>
      <c r="O35" s="60">
        <v>5304</v>
      </c>
      <c r="P35" s="60">
        <v>538081</v>
      </c>
      <c r="Q35" s="60">
        <v>2672934</v>
      </c>
      <c r="R35" s="60">
        <v>3216319</v>
      </c>
      <c r="S35" s="60"/>
      <c r="T35" s="60"/>
      <c r="U35" s="60"/>
      <c r="V35" s="60"/>
      <c r="W35" s="60">
        <v>7516880</v>
      </c>
      <c r="X35" s="60">
        <v>33544029</v>
      </c>
      <c r="Y35" s="60">
        <v>-26027149</v>
      </c>
      <c r="Z35" s="140">
        <v>-77.59</v>
      </c>
      <c r="AA35" s="62">
        <v>44725372</v>
      </c>
    </row>
    <row r="36" spans="1:27" ht="13.5">
      <c r="A36" s="238" t="s">
        <v>139</v>
      </c>
      <c r="B36" s="149"/>
      <c r="C36" s="222">
        <f aca="true" t="shared" si="6" ref="C36:Y36">SUM(C32:C35)</f>
        <v>94186425</v>
      </c>
      <c r="D36" s="222">
        <f>SUM(D32:D35)</f>
        <v>0</v>
      </c>
      <c r="E36" s="218">
        <f t="shared" si="6"/>
        <v>144035153</v>
      </c>
      <c r="F36" s="220">
        <f t="shared" si="6"/>
        <v>144035153</v>
      </c>
      <c r="G36" s="220">
        <f t="shared" si="6"/>
        <v>0</v>
      </c>
      <c r="H36" s="220">
        <f t="shared" si="6"/>
        <v>6295809</v>
      </c>
      <c r="I36" s="220">
        <f t="shared" si="6"/>
        <v>2943156</v>
      </c>
      <c r="J36" s="220">
        <f t="shared" si="6"/>
        <v>9238965</v>
      </c>
      <c r="K36" s="220">
        <f t="shared" si="6"/>
        <v>4631501</v>
      </c>
      <c r="L36" s="220">
        <f t="shared" si="6"/>
        <v>7474361</v>
      </c>
      <c r="M36" s="220">
        <f t="shared" si="6"/>
        <v>5042652</v>
      </c>
      <c r="N36" s="220">
        <f t="shared" si="6"/>
        <v>17148514</v>
      </c>
      <c r="O36" s="220">
        <f t="shared" si="6"/>
        <v>2040165</v>
      </c>
      <c r="P36" s="220">
        <f t="shared" si="6"/>
        <v>4503142</v>
      </c>
      <c r="Q36" s="220">
        <f t="shared" si="6"/>
        <v>7824378</v>
      </c>
      <c r="R36" s="220">
        <f t="shared" si="6"/>
        <v>14367685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40755164</v>
      </c>
      <c r="X36" s="220">
        <f t="shared" si="6"/>
        <v>108026365</v>
      </c>
      <c r="Y36" s="220">
        <f t="shared" si="6"/>
        <v>-67271201</v>
      </c>
      <c r="Z36" s="221">
        <f>+IF(X36&lt;&gt;0,+(Y36/X36)*100,0)</f>
        <v>-62.272946979193456</v>
      </c>
      <c r="AA36" s="239">
        <f>SUM(AA32:AA35)</f>
        <v>144035153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9833</v>
      </c>
      <c r="D6" s="155"/>
      <c r="E6" s="59">
        <v>6732328</v>
      </c>
      <c r="F6" s="60">
        <v>6732328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5049246</v>
      </c>
      <c r="Y6" s="60">
        <v>-5049246</v>
      </c>
      <c r="Z6" s="140">
        <v>-100</v>
      </c>
      <c r="AA6" s="62">
        <v>6732328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138117</v>
      </c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1674</v>
      </c>
      <c r="D9" s="155"/>
      <c r="E9" s="59">
        <v>8674883</v>
      </c>
      <c r="F9" s="60">
        <v>8674883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6506162</v>
      </c>
      <c r="Y9" s="60">
        <v>-6506162</v>
      </c>
      <c r="Z9" s="140">
        <v>-100</v>
      </c>
      <c r="AA9" s="62">
        <v>8674883</v>
      </c>
    </row>
    <row r="10" spans="1:27" ht="13.5">
      <c r="A10" s="249" t="s">
        <v>147</v>
      </c>
      <c r="B10" s="182"/>
      <c r="C10" s="155">
        <v>27117</v>
      </c>
      <c r="D10" s="155"/>
      <c r="E10" s="59">
        <v>1126402</v>
      </c>
      <c r="F10" s="60">
        <v>1126402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844802</v>
      </c>
      <c r="Y10" s="159">
        <v>-844802</v>
      </c>
      <c r="Z10" s="141">
        <v>-100</v>
      </c>
      <c r="AA10" s="225">
        <v>1126402</v>
      </c>
    </row>
    <row r="11" spans="1:27" ht="13.5">
      <c r="A11" s="249" t="s">
        <v>148</v>
      </c>
      <c r="B11" s="182"/>
      <c r="C11" s="155">
        <v>8706</v>
      </c>
      <c r="D11" s="155"/>
      <c r="E11" s="59">
        <v>18448993</v>
      </c>
      <c r="F11" s="60">
        <v>18448993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13836745</v>
      </c>
      <c r="Y11" s="60">
        <v>-13836745</v>
      </c>
      <c r="Z11" s="140">
        <v>-100</v>
      </c>
      <c r="AA11" s="62">
        <v>18448993</v>
      </c>
    </row>
    <row r="12" spans="1:27" ht="13.5">
      <c r="A12" s="250" t="s">
        <v>56</v>
      </c>
      <c r="B12" s="251"/>
      <c r="C12" s="168">
        <f aca="true" t="shared" si="0" ref="C12:Y12">SUM(C6:C11)</f>
        <v>185447</v>
      </c>
      <c r="D12" s="168">
        <f>SUM(D6:D11)</f>
        <v>0</v>
      </c>
      <c r="E12" s="72">
        <f t="shared" si="0"/>
        <v>34982606</v>
      </c>
      <c r="F12" s="73">
        <f t="shared" si="0"/>
        <v>34982606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26236955</v>
      </c>
      <c r="Y12" s="73">
        <f t="shared" si="0"/>
        <v>-26236955</v>
      </c>
      <c r="Z12" s="170">
        <f>+IF(X12&lt;&gt;0,+(Y12/X12)*100,0)</f>
        <v>-100</v>
      </c>
      <c r="AA12" s="74">
        <f>SUM(AA6:AA11)</f>
        <v>34982606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226882</v>
      </c>
      <c r="D17" s="155"/>
      <c r="E17" s="59">
        <v>151139201</v>
      </c>
      <c r="F17" s="60">
        <v>151139201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113354401</v>
      </c>
      <c r="Y17" s="60">
        <v>-113354401</v>
      </c>
      <c r="Z17" s="140">
        <v>-100</v>
      </c>
      <c r="AA17" s="62">
        <v>151139201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1245158</v>
      </c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>
        <v>1949568</v>
      </c>
      <c r="F21" s="60">
        <v>1949568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1462176</v>
      </c>
      <c r="Y21" s="60">
        <v>-1462176</v>
      </c>
      <c r="Z21" s="140">
        <v>-100</v>
      </c>
      <c r="AA21" s="62">
        <v>1949568</v>
      </c>
    </row>
    <row r="22" spans="1:27" ht="13.5">
      <c r="A22" s="249" t="s">
        <v>157</v>
      </c>
      <c r="B22" s="182"/>
      <c r="C22" s="155">
        <v>447</v>
      </c>
      <c r="D22" s="155"/>
      <c r="E22" s="59">
        <v>327224</v>
      </c>
      <c r="F22" s="60">
        <v>327224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245418</v>
      </c>
      <c r="Y22" s="60">
        <v>-245418</v>
      </c>
      <c r="Z22" s="140">
        <v>-100</v>
      </c>
      <c r="AA22" s="62">
        <v>327224</v>
      </c>
    </row>
    <row r="23" spans="1:27" ht="13.5">
      <c r="A23" s="249" t="s">
        <v>158</v>
      </c>
      <c r="B23" s="182"/>
      <c r="C23" s="155">
        <v>26254</v>
      </c>
      <c r="D23" s="155"/>
      <c r="E23" s="59">
        <v>13280131</v>
      </c>
      <c r="F23" s="60">
        <v>13280131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9960098</v>
      </c>
      <c r="Y23" s="159">
        <v>-9960098</v>
      </c>
      <c r="Z23" s="141">
        <v>-100</v>
      </c>
      <c r="AA23" s="225">
        <v>13280131</v>
      </c>
    </row>
    <row r="24" spans="1:27" ht="13.5">
      <c r="A24" s="250" t="s">
        <v>57</v>
      </c>
      <c r="B24" s="253"/>
      <c r="C24" s="168">
        <f aca="true" t="shared" si="1" ref="C24:Y24">SUM(C15:C23)</f>
        <v>1498741</v>
      </c>
      <c r="D24" s="168">
        <f>SUM(D15:D23)</f>
        <v>0</v>
      </c>
      <c r="E24" s="76">
        <f t="shared" si="1"/>
        <v>166696124</v>
      </c>
      <c r="F24" s="77">
        <f t="shared" si="1"/>
        <v>166696124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125022093</v>
      </c>
      <c r="Y24" s="77">
        <f t="shared" si="1"/>
        <v>-125022093</v>
      </c>
      <c r="Z24" s="212">
        <f>+IF(X24&lt;&gt;0,+(Y24/X24)*100,0)</f>
        <v>-100</v>
      </c>
      <c r="AA24" s="79">
        <f>SUM(AA15:AA23)</f>
        <v>166696124</v>
      </c>
    </row>
    <row r="25" spans="1:27" ht="13.5">
      <c r="A25" s="250" t="s">
        <v>159</v>
      </c>
      <c r="B25" s="251"/>
      <c r="C25" s="168">
        <f aca="true" t="shared" si="2" ref="C25:Y25">+C12+C24</f>
        <v>1684188</v>
      </c>
      <c r="D25" s="168">
        <f>+D12+D24</f>
        <v>0</v>
      </c>
      <c r="E25" s="72">
        <f t="shared" si="2"/>
        <v>201678730</v>
      </c>
      <c r="F25" s="73">
        <f t="shared" si="2"/>
        <v>201678730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151259048</v>
      </c>
      <c r="Y25" s="73">
        <f t="shared" si="2"/>
        <v>-151259048</v>
      </c>
      <c r="Z25" s="170">
        <f>+IF(X25&lt;&gt;0,+(Y25/X25)*100,0)</f>
        <v>-100</v>
      </c>
      <c r="AA25" s="74">
        <f>+AA12+AA24</f>
        <v>201678730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2206</v>
      </c>
      <c r="D31" s="155"/>
      <c r="E31" s="59">
        <v>218700</v>
      </c>
      <c r="F31" s="60">
        <v>218700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164025</v>
      </c>
      <c r="Y31" s="60">
        <v>-164025</v>
      </c>
      <c r="Z31" s="140">
        <v>-100</v>
      </c>
      <c r="AA31" s="62">
        <v>218700</v>
      </c>
    </row>
    <row r="32" spans="1:27" ht="13.5">
      <c r="A32" s="249" t="s">
        <v>164</v>
      </c>
      <c r="B32" s="182"/>
      <c r="C32" s="155">
        <v>148821</v>
      </c>
      <c r="D32" s="155"/>
      <c r="E32" s="59">
        <v>138311377</v>
      </c>
      <c r="F32" s="60">
        <v>138311377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103733533</v>
      </c>
      <c r="Y32" s="60">
        <v>-103733533</v>
      </c>
      <c r="Z32" s="140">
        <v>-100</v>
      </c>
      <c r="AA32" s="62">
        <v>138311377</v>
      </c>
    </row>
    <row r="33" spans="1:27" ht="13.5">
      <c r="A33" s="249" t="s">
        <v>165</v>
      </c>
      <c r="B33" s="182"/>
      <c r="C33" s="155">
        <v>2772</v>
      </c>
      <c r="D33" s="155"/>
      <c r="E33" s="59">
        <v>2706545</v>
      </c>
      <c r="F33" s="60">
        <v>2706545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2029909</v>
      </c>
      <c r="Y33" s="60">
        <v>-2029909</v>
      </c>
      <c r="Z33" s="140">
        <v>-100</v>
      </c>
      <c r="AA33" s="62">
        <v>2706545</v>
      </c>
    </row>
    <row r="34" spans="1:27" ht="13.5">
      <c r="A34" s="250" t="s">
        <v>58</v>
      </c>
      <c r="B34" s="251"/>
      <c r="C34" s="168">
        <f aca="true" t="shared" si="3" ref="C34:Y34">SUM(C29:C33)</f>
        <v>153799</v>
      </c>
      <c r="D34" s="168">
        <f>SUM(D29:D33)</f>
        <v>0</v>
      </c>
      <c r="E34" s="72">
        <f t="shared" si="3"/>
        <v>141236622</v>
      </c>
      <c r="F34" s="73">
        <f t="shared" si="3"/>
        <v>141236622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105927467</v>
      </c>
      <c r="Y34" s="73">
        <f t="shared" si="3"/>
        <v>-105927467</v>
      </c>
      <c r="Z34" s="170">
        <f>+IF(X34&lt;&gt;0,+(Y34/X34)*100,0)</f>
        <v>-100</v>
      </c>
      <c r="AA34" s="74">
        <f>SUM(AA29:AA33)</f>
        <v>141236622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65988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4367</v>
      </c>
      <c r="D38" s="155"/>
      <c r="E38" s="59">
        <v>54713885</v>
      </c>
      <c r="F38" s="60">
        <v>54713885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41035414</v>
      </c>
      <c r="Y38" s="60">
        <v>-41035414</v>
      </c>
      <c r="Z38" s="140">
        <v>-100</v>
      </c>
      <c r="AA38" s="62">
        <v>54713885</v>
      </c>
    </row>
    <row r="39" spans="1:27" ht="13.5">
      <c r="A39" s="250" t="s">
        <v>59</v>
      </c>
      <c r="B39" s="253"/>
      <c r="C39" s="168">
        <f aca="true" t="shared" si="4" ref="C39:Y39">SUM(C37:C38)</f>
        <v>70355</v>
      </c>
      <c r="D39" s="168">
        <f>SUM(D37:D38)</f>
        <v>0</v>
      </c>
      <c r="E39" s="76">
        <f t="shared" si="4"/>
        <v>54713885</v>
      </c>
      <c r="F39" s="77">
        <f t="shared" si="4"/>
        <v>54713885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41035414</v>
      </c>
      <c r="Y39" s="77">
        <f t="shared" si="4"/>
        <v>-41035414</v>
      </c>
      <c r="Z39" s="212">
        <f>+IF(X39&lt;&gt;0,+(Y39/X39)*100,0)</f>
        <v>-100</v>
      </c>
      <c r="AA39" s="79">
        <f>SUM(AA37:AA38)</f>
        <v>54713885</v>
      </c>
    </row>
    <row r="40" spans="1:27" ht="13.5">
      <c r="A40" s="250" t="s">
        <v>167</v>
      </c>
      <c r="B40" s="251"/>
      <c r="C40" s="168">
        <f aca="true" t="shared" si="5" ref="C40:Y40">+C34+C39</f>
        <v>224154</v>
      </c>
      <c r="D40" s="168">
        <f>+D34+D39</f>
        <v>0</v>
      </c>
      <c r="E40" s="72">
        <f t="shared" si="5"/>
        <v>195950507</v>
      </c>
      <c r="F40" s="73">
        <f t="shared" si="5"/>
        <v>195950507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146962881</v>
      </c>
      <c r="Y40" s="73">
        <f t="shared" si="5"/>
        <v>-146962881</v>
      </c>
      <c r="Z40" s="170">
        <f>+IF(X40&lt;&gt;0,+(Y40/X40)*100,0)</f>
        <v>-100</v>
      </c>
      <c r="AA40" s="74">
        <f>+AA34+AA39</f>
        <v>195950507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1460034</v>
      </c>
      <c r="D42" s="257">
        <f>+D25-D40</f>
        <v>0</v>
      </c>
      <c r="E42" s="258">
        <f t="shared" si="6"/>
        <v>5728223</v>
      </c>
      <c r="F42" s="259">
        <f t="shared" si="6"/>
        <v>5728223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4296167</v>
      </c>
      <c r="Y42" s="259">
        <f t="shared" si="6"/>
        <v>-4296167</v>
      </c>
      <c r="Z42" s="260">
        <f>+IF(X42&lt;&gt;0,+(Y42/X42)*100,0)</f>
        <v>-100</v>
      </c>
      <c r="AA42" s="261">
        <f>+AA25-AA40</f>
        <v>5728223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5728223</v>
      </c>
      <c r="F45" s="60">
        <v>5728223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4296167</v>
      </c>
      <c r="Y45" s="60">
        <v>-4296167</v>
      </c>
      <c r="Z45" s="139">
        <v>-100</v>
      </c>
      <c r="AA45" s="62">
        <v>5728223</v>
      </c>
    </row>
    <row r="46" spans="1:27" ht="13.5">
      <c r="A46" s="249" t="s">
        <v>171</v>
      </c>
      <c r="B46" s="182"/>
      <c r="C46" s="155">
        <v>1460034</v>
      </c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1460034</v>
      </c>
      <c r="D48" s="217">
        <f>SUM(D45:D47)</f>
        <v>0</v>
      </c>
      <c r="E48" s="264">
        <f t="shared" si="7"/>
        <v>5728223</v>
      </c>
      <c r="F48" s="219">
        <f t="shared" si="7"/>
        <v>5728223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4296167</v>
      </c>
      <c r="Y48" s="219">
        <f t="shared" si="7"/>
        <v>-4296167</v>
      </c>
      <c r="Z48" s="265">
        <f>+IF(X48&lt;&gt;0,+(Y48/X48)*100,0)</f>
        <v>-100</v>
      </c>
      <c r="AA48" s="232">
        <f>SUM(AA45:AA47)</f>
        <v>5728223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171159</v>
      </c>
      <c r="D6" s="155"/>
      <c r="E6" s="59">
        <v>290245116</v>
      </c>
      <c r="F6" s="60">
        <v>251355480</v>
      </c>
      <c r="G6" s="60">
        <v>17249236</v>
      </c>
      <c r="H6" s="60">
        <v>20983810</v>
      </c>
      <c r="I6" s="60">
        <v>23779034</v>
      </c>
      <c r="J6" s="60">
        <v>62012080</v>
      </c>
      <c r="K6" s="60">
        <v>17702129</v>
      </c>
      <c r="L6" s="60">
        <v>27580911</v>
      </c>
      <c r="M6" s="60">
        <v>13009471</v>
      </c>
      <c r="N6" s="60">
        <v>58292511</v>
      </c>
      <c r="O6" s="60">
        <v>16037298</v>
      </c>
      <c r="P6" s="60">
        <v>16849789</v>
      </c>
      <c r="Q6" s="60"/>
      <c r="R6" s="60">
        <v>32887087</v>
      </c>
      <c r="S6" s="60"/>
      <c r="T6" s="60"/>
      <c r="U6" s="60"/>
      <c r="V6" s="60"/>
      <c r="W6" s="60">
        <v>153191678</v>
      </c>
      <c r="X6" s="60">
        <v>188516610</v>
      </c>
      <c r="Y6" s="60">
        <v>-35324932</v>
      </c>
      <c r="Z6" s="140">
        <v>-18.74</v>
      </c>
      <c r="AA6" s="62">
        <v>251355480</v>
      </c>
    </row>
    <row r="7" spans="1:27" ht="13.5">
      <c r="A7" s="249" t="s">
        <v>178</v>
      </c>
      <c r="B7" s="182"/>
      <c r="C7" s="155">
        <v>128119</v>
      </c>
      <c r="D7" s="155"/>
      <c r="E7" s="59">
        <v>85124184</v>
      </c>
      <c r="F7" s="60">
        <v>85124184</v>
      </c>
      <c r="G7" s="60">
        <v>28965781</v>
      </c>
      <c r="H7" s="60">
        <v>438948</v>
      </c>
      <c r="I7" s="60"/>
      <c r="J7" s="60">
        <v>29404729</v>
      </c>
      <c r="K7" s="60"/>
      <c r="L7" s="60"/>
      <c r="M7" s="60"/>
      <c r="N7" s="60"/>
      <c r="O7" s="60">
        <v>16388000</v>
      </c>
      <c r="P7" s="60"/>
      <c r="Q7" s="60"/>
      <c r="R7" s="60">
        <v>16388000</v>
      </c>
      <c r="S7" s="60"/>
      <c r="T7" s="60"/>
      <c r="U7" s="60"/>
      <c r="V7" s="60"/>
      <c r="W7" s="60">
        <v>45792729</v>
      </c>
      <c r="X7" s="60">
        <v>63843138</v>
      </c>
      <c r="Y7" s="60">
        <v>-18050409</v>
      </c>
      <c r="Z7" s="140">
        <v>-28.27</v>
      </c>
      <c r="AA7" s="62">
        <v>85124184</v>
      </c>
    </row>
    <row r="8" spans="1:27" ht="13.5">
      <c r="A8" s="249" t="s">
        <v>179</v>
      </c>
      <c r="B8" s="182"/>
      <c r="C8" s="155"/>
      <c r="D8" s="155"/>
      <c r="E8" s="59">
        <v>51493596</v>
      </c>
      <c r="F8" s="60">
        <v>51493596</v>
      </c>
      <c r="G8" s="60">
        <v>29021311</v>
      </c>
      <c r="H8" s="60">
        <v>9042212</v>
      </c>
      <c r="I8" s="60">
        <v>10655682</v>
      </c>
      <c r="J8" s="60">
        <v>48719205</v>
      </c>
      <c r="K8" s="60">
        <v>3207354</v>
      </c>
      <c r="L8" s="60">
        <v>8805342</v>
      </c>
      <c r="M8" s="60">
        <v>675411</v>
      </c>
      <c r="N8" s="60">
        <v>12688107</v>
      </c>
      <c r="O8" s="60"/>
      <c r="P8" s="60">
        <v>10411991</v>
      </c>
      <c r="Q8" s="60"/>
      <c r="R8" s="60">
        <v>10411991</v>
      </c>
      <c r="S8" s="60"/>
      <c r="T8" s="60"/>
      <c r="U8" s="60"/>
      <c r="V8" s="60"/>
      <c r="W8" s="60">
        <v>71819303</v>
      </c>
      <c r="X8" s="60">
        <v>38620197</v>
      </c>
      <c r="Y8" s="60">
        <v>33199106</v>
      </c>
      <c r="Z8" s="140">
        <v>85.96</v>
      </c>
      <c r="AA8" s="62">
        <v>51493596</v>
      </c>
    </row>
    <row r="9" spans="1:27" ht="13.5">
      <c r="A9" s="249" t="s">
        <v>180</v>
      </c>
      <c r="B9" s="182"/>
      <c r="C9" s="155">
        <v>1325</v>
      </c>
      <c r="D9" s="155"/>
      <c r="E9" s="59">
        <v>14000004</v>
      </c>
      <c r="F9" s="60">
        <v>14000004</v>
      </c>
      <c r="G9" s="60">
        <v>6622</v>
      </c>
      <c r="H9" s="60">
        <v>17682</v>
      </c>
      <c r="I9" s="60">
        <v>13473</v>
      </c>
      <c r="J9" s="60">
        <v>37777</v>
      </c>
      <c r="K9" s="60">
        <v>4897</v>
      </c>
      <c r="L9" s="60">
        <v>7732</v>
      </c>
      <c r="M9" s="60">
        <v>2352</v>
      </c>
      <c r="N9" s="60">
        <v>14981</v>
      </c>
      <c r="O9" s="60">
        <v>244</v>
      </c>
      <c r="P9" s="60">
        <v>6565</v>
      </c>
      <c r="Q9" s="60"/>
      <c r="R9" s="60">
        <v>6809</v>
      </c>
      <c r="S9" s="60"/>
      <c r="T9" s="60"/>
      <c r="U9" s="60"/>
      <c r="V9" s="60"/>
      <c r="W9" s="60">
        <v>59567</v>
      </c>
      <c r="X9" s="60">
        <v>10500003</v>
      </c>
      <c r="Y9" s="60">
        <v>-10440436</v>
      </c>
      <c r="Z9" s="140">
        <v>-99.43</v>
      </c>
      <c r="AA9" s="62">
        <v>14000004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-272557</v>
      </c>
      <c r="D12" s="155"/>
      <c r="E12" s="59">
        <v>-343032732</v>
      </c>
      <c r="F12" s="60">
        <v>-326747880</v>
      </c>
      <c r="G12" s="60">
        <v>-22169235</v>
      </c>
      <c r="H12" s="60">
        <v>-30099602</v>
      </c>
      <c r="I12" s="60">
        <v>-30099602</v>
      </c>
      <c r="J12" s="60">
        <v>-82368439</v>
      </c>
      <c r="K12" s="60">
        <v>-27584517</v>
      </c>
      <c r="L12" s="60">
        <v>-39425598</v>
      </c>
      <c r="M12" s="60">
        <v>-22991281</v>
      </c>
      <c r="N12" s="60">
        <v>-90001396</v>
      </c>
      <c r="O12" s="60">
        <v>-15013253</v>
      </c>
      <c r="P12" s="60">
        <v>-18604360</v>
      </c>
      <c r="Q12" s="60"/>
      <c r="R12" s="60">
        <v>-33617613</v>
      </c>
      <c r="S12" s="60"/>
      <c r="T12" s="60"/>
      <c r="U12" s="60"/>
      <c r="V12" s="60"/>
      <c r="W12" s="60">
        <v>-205987448</v>
      </c>
      <c r="X12" s="60">
        <v>-245060910</v>
      </c>
      <c r="Y12" s="60">
        <v>39073462</v>
      </c>
      <c r="Z12" s="140">
        <v>-15.94</v>
      </c>
      <c r="AA12" s="62">
        <v>-326747880</v>
      </c>
    </row>
    <row r="13" spans="1:27" ht="13.5">
      <c r="A13" s="249" t="s">
        <v>40</v>
      </c>
      <c r="B13" s="182"/>
      <c r="C13" s="155">
        <v>-215</v>
      </c>
      <c r="D13" s="155"/>
      <c r="E13" s="59">
        <v>-427044</v>
      </c>
      <c r="F13" s="60">
        <v>-427044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-320283</v>
      </c>
      <c r="Y13" s="60">
        <v>320283</v>
      </c>
      <c r="Z13" s="140">
        <v>-100</v>
      </c>
      <c r="AA13" s="62">
        <v>-427044</v>
      </c>
    </row>
    <row r="14" spans="1:27" ht="13.5">
      <c r="A14" s="249" t="s">
        <v>42</v>
      </c>
      <c r="B14" s="182"/>
      <c r="C14" s="155"/>
      <c r="D14" s="155"/>
      <c r="E14" s="59">
        <v>-1184148</v>
      </c>
      <c r="F14" s="60">
        <v>-1184004</v>
      </c>
      <c r="G14" s="60">
        <v>-159363</v>
      </c>
      <c r="H14" s="60"/>
      <c r="I14" s="60"/>
      <c r="J14" s="60">
        <v>-159363</v>
      </c>
      <c r="K14" s="60">
        <v>-159363</v>
      </c>
      <c r="L14" s="60"/>
      <c r="M14" s="60"/>
      <c r="N14" s="60">
        <v>-159363</v>
      </c>
      <c r="O14" s="60"/>
      <c r="P14" s="60">
        <v>-159363</v>
      </c>
      <c r="Q14" s="60"/>
      <c r="R14" s="60">
        <v>-159363</v>
      </c>
      <c r="S14" s="60"/>
      <c r="T14" s="60"/>
      <c r="U14" s="60"/>
      <c r="V14" s="60"/>
      <c r="W14" s="60">
        <v>-478089</v>
      </c>
      <c r="X14" s="60">
        <v>-888003</v>
      </c>
      <c r="Y14" s="60">
        <v>409914</v>
      </c>
      <c r="Z14" s="140">
        <v>-46.16</v>
      </c>
      <c r="AA14" s="62">
        <v>-1184004</v>
      </c>
    </row>
    <row r="15" spans="1:27" ht="13.5">
      <c r="A15" s="250" t="s">
        <v>184</v>
      </c>
      <c r="B15" s="251"/>
      <c r="C15" s="168">
        <f aca="true" t="shared" si="0" ref="C15:Y15">SUM(C6:C14)</f>
        <v>27831</v>
      </c>
      <c r="D15" s="168">
        <f>SUM(D6:D14)</f>
        <v>0</v>
      </c>
      <c r="E15" s="72">
        <f t="shared" si="0"/>
        <v>96218976</v>
      </c>
      <c r="F15" s="73">
        <f t="shared" si="0"/>
        <v>73614336</v>
      </c>
      <c r="G15" s="73">
        <f t="shared" si="0"/>
        <v>52914352</v>
      </c>
      <c r="H15" s="73">
        <f t="shared" si="0"/>
        <v>383050</v>
      </c>
      <c r="I15" s="73">
        <f t="shared" si="0"/>
        <v>4348587</v>
      </c>
      <c r="J15" s="73">
        <f t="shared" si="0"/>
        <v>57645989</v>
      </c>
      <c r="K15" s="73">
        <f t="shared" si="0"/>
        <v>-6829500</v>
      </c>
      <c r="L15" s="73">
        <f t="shared" si="0"/>
        <v>-3031613</v>
      </c>
      <c r="M15" s="73">
        <f t="shared" si="0"/>
        <v>-9304047</v>
      </c>
      <c r="N15" s="73">
        <f t="shared" si="0"/>
        <v>-19165160</v>
      </c>
      <c r="O15" s="73">
        <f t="shared" si="0"/>
        <v>17412289</v>
      </c>
      <c r="P15" s="73">
        <f t="shared" si="0"/>
        <v>8504622</v>
      </c>
      <c r="Q15" s="73">
        <f t="shared" si="0"/>
        <v>0</v>
      </c>
      <c r="R15" s="73">
        <f t="shared" si="0"/>
        <v>25916911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64397740</v>
      </c>
      <c r="X15" s="73">
        <f t="shared" si="0"/>
        <v>55210752</v>
      </c>
      <c r="Y15" s="73">
        <f t="shared" si="0"/>
        <v>9186988</v>
      </c>
      <c r="Z15" s="170">
        <f>+IF(X15&lt;&gt;0,+(Y15/X15)*100,0)</f>
        <v>16.639853048913373</v>
      </c>
      <c r="AA15" s="74">
        <f>SUM(AA6:AA14)</f>
        <v>73614336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>
        <v>7500000</v>
      </c>
      <c r="J21" s="60">
        <v>7500000</v>
      </c>
      <c r="K21" s="159"/>
      <c r="L21" s="159"/>
      <c r="M21" s="60">
        <v>11554803</v>
      </c>
      <c r="N21" s="159">
        <v>11554803</v>
      </c>
      <c r="O21" s="159"/>
      <c r="P21" s="159"/>
      <c r="Q21" s="60"/>
      <c r="R21" s="159"/>
      <c r="S21" s="159"/>
      <c r="T21" s="60"/>
      <c r="U21" s="159"/>
      <c r="V21" s="159"/>
      <c r="W21" s="159">
        <v>19054803</v>
      </c>
      <c r="X21" s="60"/>
      <c r="Y21" s="159">
        <v>19054803</v>
      </c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-93501</v>
      </c>
      <c r="D24" s="155"/>
      <c r="E24" s="59"/>
      <c r="F24" s="60"/>
      <c r="G24" s="60">
        <v>-11299399</v>
      </c>
      <c r="H24" s="60">
        <v>-6295809</v>
      </c>
      <c r="I24" s="60">
        <v>-3096929</v>
      </c>
      <c r="J24" s="60">
        <v>-20692137</v>
      </c>
      <c r="K24" s="60">
        <v>-2092662</v>
      </c>
      <c r="L24" s="60">
        <v>-13009876</v>
      </c>
      <c r="M24" s="60">
        <v>-915676</v>
      </c>
      <c r="N24" s="60">
        <v>-16018214</v>
      </c>
      <c r="O24" s="60">
        <v>-2630043</v>
      </c>
      <c r="P24" s="60">
        <v>-255408</v>
      </c>
      <c r="Q24" s="60"/>
      <c r="R24" s="60">
        <v>-2885451</v>
      </c>
      <c r="S24" s="60"/>
      <c r="T24" s="60"/>
      <c r="U24" s="60"/>
      <c r="V24" s="60"/>
      <c r="W24" s="60">
        <v>-39595802</v>
      </c>
      <c r="X24" s="60"/>
      <c r="Y24" s="60">
        <v>-39595802</v>
      </c>
      <c r="Z24" s="140"/>
      <c r="AA24" s="62"/>
    </row>
    <row r="25" spans="1:27" ht="13.5">
      <c r="A25" s="250" t="s">
        <v>191</v>
      </c>
      <c r="B25" s="251"/>
      <c r="C25" s="168">
        <f aca="true" t="shared" si="1" ref="C25:Y25">SUM(C19:C24)</f>
        <v>-93501</v>
      </c>
      <c r="D25" s="168">
        <f>SUM(D19:D24)</f>
        <v>0</v>
      </c>
      <c r="E25" s="72">
        <f t="shared" si="1"/>
        <v>0</v>
      </c>
      <c r="F25" s="73">
        <f t="shared" si="1"/>
        <v>0</v>
      </c>
      <c r="G25" s="73">
        <f t="shared" si="1"/>
        <v>-11299399</v>
      </c>
      <c r="H25" s="73">
        <f t="shared" si="1"/>
        <v>-6295809</v>
      </c>
      <c r="I25" s="73">
        <f t="shared" si="1"/>
        <v>4403071</v>
      </c>
      <c r="J25" s="73">
        <f t="shared" si="1"/>
        <v>-13192137</v>
      </c>
      <c r="K25" s="73">
        <f t="shared" si="1"/>
        <v>-2092662</v>
      </c>
      <c r="L25" s="73">
        <f t="shared" si="1"/>
        <v>-13009876</v>
      </c>
      <c r="M25" s="73">
        <f t="shared" si="1"/>
        <v>10639127</v>
      </c>
      <c r="N25" s="73">
        <f t="shared" si="1"/>
        <v>-4463411</v>
      </c>
      <c r="O25" s="73">
        <f t="shared" si="1"/>
        <v>-2630043</v>
      </c>
      <c r="P25" s="73">
        <f t="shared" si="1"/>
        <v>-255408</v>
      </c>
      <c r="Q25" s="73">
        <f t="shared" si="1"/>
        <v>0</v>
      </c>
      <c r="R25" s="73">
        <f t="shared" si="1"/>
        <v>-2885451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-20540999</v>
      </c>
      <c r="X25" s="73">
        <f t="shared" si="1"/>
        <v>0</v>
      </c>
      <c r="Y25" s="73">
        <f t="shared" si="1"/>
        <v>-20540999</v>
      </c>
      <c r="Z25" s="170">
        <f>+IF(X25&lt;&gt;0,+(Y25/X25)*100,0)</f>
        <v>0</v>
      </c>
      <c r="AA25" s="74">
        <f>SUM(AA19:AA24)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23407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-902</v>
      </c>
      <c r="D33" s="155"/>
      <c r="E33" s="59"/>
      <c r="F33" s="60"/>
      <c r="G33" s="60"/>
      <c r="H33" s="60"/>
      <c r="I33" s="60"/>
      <c r="J33" s="60"/>
      <c r="K33" s="60"/>
      <c r="L33" s="60"/>
      <c r="M33" s="60">
        <v>-2205446</v>
      </c>
      <c r="N33" s="60">
        <v>-2205446</v>
      </c>
      <c r="O33" s="60"/>
      <c r="P33" s="60"/>
      <c r="Q33" s="60"/>
      <c r="R33" s="60"/>
      <c r="S33" s="60"/>
      <c r="T33" s="60"/>
      <c r="U33" s="60"/>
      <c r="V33" s="60"/>
      <c r="W33" s="60">
        <v>-2205446</v>
      </c>
      <c r="X33" s="60"/>
      <c r="Y33" s="60">
        <v>-2205446</v>
      </c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22505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-2205446</v>
      </c>
      <c r="N34" s="73">
        <f t="shared" si="2"/>
        <v>-2205446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-2205446</v>
      </c>
      <c r="X34" s="73">
        <f t="shared" si="2"/>
        <v>0</v>
      </c>
      <c r="Y34" s="73">
        <f t="shared" si="2"/>
        <v>-2205446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-43165</v>
      </c>
      <c r="D36" s="153">
        <f>+D15+D25+D34</f>
        <v>0</v>
      </c>
      <c r="E36" s="99">
        <f t="shared" si="3"/>
        <v>96218976</v>
      </c>
      <c r="F36" s="100">
        <f t="shared" si="3"/>
        <v>73614336</v>
      </c>
      <c r="G36" s="100">
        <f t="shared" si="3"/>
        <v>41614953</v>
      </c>
      <c r="H36" s="100">
        <f t="shared" si="3"/>
        <v>-5912759</v>
      </c>
      <c r="I36" s="100">
        <f t="shared" si="3"/>
        <v>8751658</v>
      </c>
      <c r="J36" s="100">
        <f t="shared" si="3"/>
        <v>44453852</v>
      </c>
      <c r="K36" s="100">
        <f t="shared" si="3"/>
        <v>-8922162</v>
      </c>
      <c r="L36" s="100">
        <f t="shared" si="3"/>
        <v>-16041489</v>
      </c>
      <c r="M36" s="100">
        <f t="shared" si="3"/>
        <v>-870366</v>
      </c>
      <c r="N36" s="100">
        <f t="shared" si="3"/>
        <v>-25834017</v>
      </c>
      <c r="O36" s="100">
        <f t="shared" si="3"/>
        <v>14782246</v>
      </c>
      <c r="P36" s="100">
        <f t="shared" si="3"/>
        <v>8249214</v>
      </c>
      <c r="Q36" s="100">
        <f t="shared" si="3"/>
        <v>0</v>
      </c>
      <c r="R36" s="100">
        <f t="shared" si="3"/>
        <v>23031460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41651295</v>
      </c>
      <c r="X36" s="100">
        <f t="shared" si="3"/>
        <v>55210752</v>
      </c>
      <c r="Y36" s="100">
        <f t="shared" si="3"/>
        <v>-13559457</v>
      </c>
      <c r="Z36" s="137">
        <f>+IF(X36&lt;&gt;0,+(Y36/X36)*100,0)</f>
        <v>-24.559449941924356</v>
      </c>
      <c r="AA36" s="102">
        <f>+AA15+AA25+AA34</f>
        <v>73614336</v>
      </c>
    </row>
    <row r="37" spans="1:27" ht="13.5">
      <c r="A37" s="249" t="s">
        <v>199</v>
      </c>
      <c r="B37" s="182"/>
      <c r="C37" s="153">
        <v>52997</v>
      </c>
      <c r="D37" s="153"/>
      <c r="E37" s="99"/>
      <c r="F37" s="100"/>
      <c r="G37" s="100">
        <v>109892521</v>
      </c>
      <c r="H37" s="100">
        <v>151507474</v>
      </c>
      <c r="I37" s="100">
        <v>145594715</v>
      </c>
      <c r="J37" s="100">
        <v>109892521</v>
      </c>
      <c r="K37" s="100">
        <v>154346373</v>
      </c>
      <c r="L37" s="100">
        <v>145424211</v>
      </c>
      <c r="M37" s="100">
        <v>129382722</v>
      </c>
      <c r="N37" s="100">
        <v>154346373</v>
      </c>
      <c r="O37" s="100">
        <v>128512356</v>
      </c>
      <c r="P37" s="100">
        <v>143294602</v>
      </c>
      <c r="Q37" s="100"/>
      <c r="R37" s="100">
        <v>128512356</v>
      </c>
      <c r="S37" s="100"/>
      <c r="T37" s="100"/>
      <c r="U37" s="100"/>
      <c r="V37" s="100"/>
      <c r="W37" s="100">
        <v>109892521</v>
      </c>
      <c r="X37" s="100"/>
      <c r="Y37" s="100">
        <v>109892521</v>
      </c>
      <c r="Z37" s="137"/>
      <c r="AA37" s="102"/>
    </row>
    <row r="38" spans="1:27" ht="13.5">
      <c r="A38" s="269" t="s">
        <v>200</v>
      </c>
      <c r="B38" s="256"/>
      <c r="C38" s="257">
        <v>9832</v>
      </c>
      <c r="D38" s="257"/>
      <c r="E38" s="258">
        <v>94006753</v>
      </c>
      <c r="F38" s="259">
        <v>73614336</v>
      </c>
      <c r="G38" s="259">
        <v>151507474</v>
      </c>
      <c r="H38" s="259">
        <v>145594715</v>
      </c>
      <c r="I38" s="259">
        <v>154346373</v>
      </c>
      <c r="J38" s="259">
        <v>154346373</v>
      </c>
      <c r="K38" s="259">
        <v>145424211</v>
      </c>
      <c r="L38" s="259">
        <v>129382722</v>
      </c>
      <c r="M38" s="259">
        <v>128512356</v>
      </c>
      <c r="N38" s="259">
        <v>128512356</v>
      </c>
      <c r="O38" s="259">
        <v>143294602</v>
      </c>
      <c r="P38" s="259">
        <v>151543816</v>
      </c>
      <c r="Q38" s="259"/>
      <c r="R38" s="259">
        <v>151543816</v>
      </c>
      <c r="S38" s="259"/>
      <c r="T38" s="259"/>
      <c r="U38" s="259"/>
      <c r="V38" s="259"/>
      <c r="W38" s="259">
        <v>151543816</v>
      </c>
      <c r="X38" s="259">
        <v>55210752</v>
      </c>
      <c r="Y38" s="259">
        <v>96333064</v>
      </c>
      <c r="Z38" s="260">
        <v>174.48</v>
      </c>
      <c r="AA38" s="261">
        <v>73614336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94186425</v>
      </c>
      <c r="D5" s="200">
        <f t="shared" si="0"/>
        <v>0</v>
      </c>
      <c r="E5" s="106">
        <f t="shared" si="0"/>
        <v>144035153</v>
      </c>
      <c r="F5" s="106">
        <f t="shared" si="0"/>
        <v>144035153</v>
      </c>
      <c r="G5" s="106">
        <f t="shared" si="0"/>
        <v>0</v>
      </c>
      <c r="H5" s="106">
        <f t="shared" si="0"/>
        <v>6295809</v>
      </c>
      <c r="I5" s="106">
        <f t="shared" si="0"/>
        <v>2943156</v>
      </c>
      <c r="J5" s="106">
        <f t="shared" si="0"/>
        <v>9238965</v>
      </c>
      <c r="K5" s="106">
        <f t="shared" si="0"/>
        <v>4631501</v>
      </c>
      <c r="L5" s="106">
        <f t="shared" si="0"/>
        <v>7474361</v>
      </c>
      <c r="M5" s="106">
        <f t="shared" si="0"/>
        <v>5042652</v>
      </c>
      <c r="N5" s="106">
        <f t="shared" si="0"/>
        <v>17148514</v>
      </c>
      <c r="O5" s="106">
        <f t="shared" si="0"/>
        <v>2040165</v>
      </c>
      <c r="P5" s="106">
        <f t="shared" si="0"/>
        <v>4503142</v>
      </c>
      <c r="Q5" s="106">
        <f t="shared" si="0"/>
        <v>7824378</v>
      </c>
      <c r="R5" s="106">
        <f t="shared" si="0"/>
        <v>14367685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40755164</v>
      </c>
      <c r="X5" s="106">
        <f t="shared" si="0"/>
        <v>108026366</v>
      </c>
      <c r="Y5" s="106">
        <f t="shared" si="0"/>
        <v>-67271202</v>
      </c>
      <c r="Z5" s="201">
        <f>+IF(X5&lt;&gt;0,+(Y5/X5)*100,0)</f>
        <v>-62.27294732843276</v>
      </c>
      <c r="AA5" s="199">
        <f>SUM(AA11:AA18)</f>
        <v>144035153</v>
      </c>
    </row>
    <row r="6" spans="1:27" ht="13.5">
      <c r="A6" s="291" t="s">
        <v>204</v>
      </c>
      <c r="B6" s="142"/>
      <c r="C6" s="62">
        <v>34885865</v>
      </c>
      <c r="D6" s="156"/>
      <c r="E6" s="60">
        <v>13867557</v>
      </c>
      <c r="F6" s="60">
        <v>13867557</v>
      </c>
      <c r="G6" s="60"/>
      <c r="H6" s="60"/>
      <c r="I6" s="60">
        <v>141075</v>
      </c>
      <c r="J6" s="60">
        <v>141075</v>
      </c>
      <c r="K6" s="60">
        <v>183141</v>
      </c>
      <c r="L6" s="60"/>
      <c r="M6" s="60">
        <v>467658</v>
      </c>
      <c r="N6" s="60">
        <v>650799</v>
      </c>
      <c r="O6" s="60">
        <v>836408</v>
      </c>
      <c r="P6" s="60">
        <v>480187</v>
      </c>
      <c r="Q6" s="60">
        <v>1962571</v>
      </c>
      <c r="R6" s="60">
        <v>3279166</v>
      </c>
      <c r="S6" s="60"/>
      <c r="T6" s="60"/>
      <c r="U6" s="60"/>
      <c r="V6" s="60"/>
      <c r="W6" s="60">
        <v>4071040</v>
      </c>
      <c r="X6" s="60">
        <v>10400668</v>
      </c>
      <c r="Y6" s="60">
        <v>-6329628</v>
      </c>
      <c r="Z6" s="140">
        <v>-60.86</v>
      </c>
      <c r="AA6" s="155">
        <v>13867557</v>
      </c>
    </row>
    <row r="7" spans="1:27" ht="13.5">
      <c r="A7" s="291" t="s">
        <v>205</v>
      </c>
      <c r="B7" s="142"/>
      <c r="C7" s="62">
        <v>4824855</v>
      </c>
      <c r="D7" s="156"/>
      <c r="E7" s="60">
        <v>8075000</v>
      </c>
      <c r="F7" s="60">
        <v>8075000</v>
      </c>
      <c r="G7" s="60"/>
      <c r="H7" s="60">
        <v>177819</v>
      </c>
      <c r="I7" s="60">
        <v>130600</v>
      </c>
      <c r="J7" s="60">
        <v>308419</v>
      </c>
      <c r="K7" s="60">
        <v>642176</v>
      </c>
      <c r="L7" s="60"/>
      <c r="M7" s="60">
        <v>437008</v>
      </c>
      <c r="N7" s="60">
        <v>1079184</v>
      </c>
      <c r="O7" s="60"/>
      <c r="P7" s="60"/>
      <c r="Q7" s="60"/>
      <c r="R7" s="60"/>
      <c r="S7" s="60"/>
      <c r="T7" s="60"/>
      <c r="U7" s="60"/>
      <c r="V7" s="60"/>
      <c r="W7" s="60">
        <v>1387603</v>
      </c>
      <c r="X7" s="60">
        <v>6056250</v>
      </c>
      <c r="Y7" s="60">
        <v>-4668647</v>
      </c>
      <c r="Z7" s="140">
        <v>-77.09</v>
      </c>
      <c r="AA7" s="155">
        <v>8075000</v>
      </c>
    </row>
    <row r="8" spans="1:27" ht="13.5">
      <c r="A8" s="291" t="s">
        <v>206</v>
      </c>
      <c r="B8" s="142"/>
      <c r="C8" s="62">
        <v>24033846</v>
      </c>
      <c r="D8" s="156"/>
      <c r="E8" s="60">
        <v>40805138</v>
      </c>
      <c r="F8" s="60">
        <v>40805138</v>
      </c>
      <c r="G8" s="60"/>
      <c r="H8" s="60">
        <v>3123913</v>
      </c>
      <c r="I8" s="60">
        <v>537572</v>
      </c>
      <c r="J8" s="60">
        <v>3661485</v>
      </c>
      <c r="K8" s="60">
        <v>2199024</v>
      </c>
      <c r="L8" s="60">
        <v>5753442</v>
      </c>
      <c r="M8" s="60">
        <v>679944</v>
      </c>
      <c r="N8" s="60">
        <v>8632410</v>
      </c>
      <c r="O8" s="60">
        <v>246338</v>
      </c>
      <c r="P8" s="60">
        <v>3404796</v>
      </c>
      <c r="Q8" s="60">
        <v>3677746</v>
      </c>
      <c r="R8" s="60">
        <v>7328880</v>
      </c>
      <c r="S8" s="60"/>
      <c r="T8" s="60"/>
      <c r="U8" s="60"/>
      <c r="V8" s="60"/>
      <c r="W8" s="60">
        <v>19622775</v>
      </c>
      <c r="X8" s="60">
        <v>30603854</v>
      </c>
      <c r="Y8" s="60">
        <v>-10981079</v>
      </c>
      <c r="Z8" s="140">
        <v>-35.88</v>
      </c>
      <c r="AA8" s="155">
        <v>40805138</v>
      </c>
    </row>
    <row r="9" spans="1:27" ht="13.5">
      <c r="A9" s="291" t="s">
        <v>207</v>
      </c>
      <c r="B9" s="142"/>
      <c r="C9" s="62">
        <v>15192815</v>
      </c>
      <c r="D9" s="156"/>
      <c r="E9" s="60">
        <v>34837428</v>
      </c>
      <c r="F9" s="60">
        <v>34837428</v>
      </c>
      <c r="G9" s="60"/>
      <c r="H9" s="60">
        <v>832791</v>
      </c>
      <c r="I9" s="60">
        <v>356604</v>
      </c>
      <c r="J9" s="60">
        <v>1189395</v>
      </c>
      <c r="K9" s="60">
        <v>436391</v>
      </c>
      <c r="L9" s="60">
        <v>938033</v>
      </c>
      <c r="M9" s="60">
        <v>2229568</v>
      </c>
      <c r="N9" s="60">
        <v>3603992</v>
      </c>
      <c r="O9" s="60">
        <v>255408</v>
      </c>
      <c r="P9" s="60">
        <v>560265</v>
      </c>
      <c r="Q9" s="60">
        <v>1866959</v>
      </c>
      <c r="R9" s="60">
        <v>2682632</v>
      </c>
      <c r="S9" s="60"/>
      <c r="T9" s="60"/>
      <c r="U9" s="60"/>
      <c r="V9" s="60"/>
      <c r="W9" s="60">
        <v>7476019</v>
      </c>
      <c r="X9" s="60">
        <v>26128071</v>
      </c>
      <c r="Y9" s="60">
        <v>-18652052</v>
      </c>
      <c r="Z9" s="140">
        <v>-71.39</v>
      </c>
      <c r="AA9" s="155">
        <v>34837428</v>
      </c>
    </row>
    <row r="10" spans="1:27" ht="13.5">
      <c r="A10" s="291" t="s">
        <v>208</v>
      </c>
      <c r="B10" s="142"/>
      <c r="C10" s="62"/>
      <c r="D10" s="156"/>
      <c r="E10" s="60">
        <v>2600000</v>
      </c>
      <c r="F10" s="60">
        <v>2600000</v>
      </c>
      <c r="G10" s="60"/>
      <c r="H10" s="60">
        <v>5162</v>
      </c>
      <c r="I10" s="60">
        <v>2065</v>
      </c>
      <c r="J10" s="60">
        <v>7227</v>
      </c>
      <c r="K10" s="60">
        <v>78</v>
      </c>
      <c r="L10" s="60"/>
      <c r="M10" s="60">
        <v>828574</v>
      </c>
      <c r="N10" s="60">
        <v>828652</v>
      </c>
      <c r="O10" s="60">
        <v>5304</v>
      </c>
      <c r="P10" s="60"/>
      <c r="Q10" s="60">
        <v>-3097</v>
      </c>
      <c r="R10" s="60">
        <v>2207</v>
      </c>
      <c r="S10" s="60"/>
      <c r="T10" s="60"/>
      <c r="U10" s="60"/>
      <c r="V10" s="60"/>
      <c r="W10" s="60">
        <v>838086</v>
      </c>
      <c r="X10" s="60">
        <v>1950000</v>
      </c>
      <c r="Y10" s="60">
        <v>-1111914</v>
      </c>
      <c r="Z10" s="140">
        <v>-57.02</v>
      </c>
      <c r="AA10" s="155">
        <v>2600000</v>
      </c>
    </row>
    <row r="11" spans="1:27" ht="13.5">
      <c r="A11" s="292" t="s">
        <v>209</v>
      </c>
      <c r="B11" s="142"/>
      <c r="C11" s="293">
        <f aca="true" t="shared" si="1" ref="C11:Y11">SUM(C6:C10)</f>
        <v>78937381</v>
      </c>
      <c r="D11" s="294">
        <f t="shared" si="1"/>
        <v>0</v>
      </c>
      <c r="E11" s="295">
        <f t="shared" si="1"/>
        <v>100185123</v>
      </c>
      <c r="F11" s="295">
        <f t="shared" si="1"/>
        <v>100185123</v>
      </c>
      <c r="G11" s="295">
        <f t="shared" si="1"/>
        <v>0</v>
      </c>
      <c r="H11" s="295">
        <f t="shared" si="1"/>
        <v>4139685</v>
      </c>
      <c r="I11" s="295">
        <f t="shared" si="1"/>
        <v>1167916</v>
      </c>
      <c r="J11" s="295">
        <f t="shared" si="1"/>
        <v>5307601</v>
      </c>
      <c r="K11" s="295">
        <f t="shared" si="1"/>
        <v>3460810</v>
      </c>
      <c r="L11" s="295">
        <f t="shared" si="1"/>
        <v>6691475</v>
      </c>
      <c r="M11" s="295">
        <f t="shared" si="1"/>
        <v>4642752</v>
      </c>
      <c r="N11" s="295">
        <f t="shared" si="1"/>
        <v>14795037</v>
      </c>
      <c r="O11" s="295">
        <f t="shared" si="1"/>
        <v>1343458</v>
      </c>
      <c r="P11" s="295">
        <f t="shared" si="1"/>
        <v>4445248</v>
      </c>
      <c r="Q11" s="295">
        <f t="shared" si="1"/>
        <v>7504179</v>
      </c>
      <c r="R11" s="295">
        <f t="shared" si="1"/>
        <v>13292885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33395523</v>
      </c>
      <c r="X11" s="295">
        <f t="shared" si="1"/>
        <v>75138843</v>
      </c>
      <c r="Y11" s="295">
        <f t="shared" si="1"/>
        <v>-41743320</v>
      </c>
      <c r="Z11" s="296">
        <f>+IF(X11&lt;&gt;0,+(Y11/X11)*100,0)</f>
        <v>-55.554914520043916</v>
      </c>
      <c r="AA11" s="297">
        <f>SUM(AA6:AA10)</f>
        <v>100185123</v>
      </c>
    </row>
    <row r="12" spans="1:27" ht="13.5">
      <c r="A12" s="298" t="s">
        <v>210</v>
      </c>
      <c r="B12" s="136"/>
      <c r="C12" s="62">
        <v>883372</v>
      </c>
      <c r="D12" s="156"/>
      <c r="E12" s="60">
        <v>23871000</v>
      </c>
      <c r="F12" s="60">
        <v>23871000</v>
      </c>
      <c r="G12" s="60"/>
      <c r="H12" s="60">
        <v>1550789</v>
      </c>
      <c r="I12" s="60">
        <v>1120564</v>
      </c>
      <c r="J12" s="60">
        <v>2671353</v>
      </c>
      <c r="K12" s="60"/>
      <c r="L12" s="60"/>
      <c r="M12" s="60"/>
      <c r="N12" s="60"/>
      <c r="O12" s="60">
        <v>554207</v>
      </c>
      <c r="P12" s="60"/>
      <c r="Q12" s="60">
        <v>158799</v>
      </c>
      <c r="R12" s="60">
        <v>713006</v>
      </c>
      <c r="S12" s="60"/>
      <c r="T12" s="60"/>
      <c r="U12" s="60"/>
      <c r="V12" s="60"/>
      <c r="W12" s="60">
        <v>3384359</v>
      </c>
      <c r="X12" s="60">
        <v>17903250</v>
      </c>
      <c r="Y12" s="60">
        <v>-14518891</v>
      </c>
      <c r="Z12" s="140">
        <v>-81.1</v>
      </c>
      <c r="AA12" s="155">
        <v>23871000</v>
      </c>
    </row>
    <row r="13" spans="1:27" ht="13.5">
      <c r="A13" s="298" t="s">
        <v>211</v>
      </c>
      <c r="B13" s="136"/>
      <c r="C13" s="273">
        <v>2668775</v>
      </c>
      <c r="D13" s="274"/>
      <c r="E13" s="275"/>
      <c r="F13" s="275"/>
      <c r="G13" s="275"/>
      <c r="H13" s="275">
        <v>72588</v>
      </c>
      <c r="I13" s="275">
        <v>481657</v>
      </c>
      <c r="J13" s="275">
        <v>554245</v>
      </c>
      <c r="K13" s="275">
        <v>1016330</v>
      </c>
      <c r="L13" s="275">
        <v>589536</v>
      </c>
      <c r="M13" s="275">
        <v>329000</v>
      </c>
      <c r="N13" s="275">
        <v>1934866</v>
      </c>
      <c r="O13" s="275">
        <v>142500</v>
      </c>
      <c r="P13" s="275"/>
      <c r="Q13" s="275">
        <v>110000</v>
      </c>
      <c r="R13" s="275">
        <v>252500</v>
      </c>
      <c r="S13" s="275"/>
      <c r="T13" s="275"/>
      <c r="U13" s="275"/>
      <c r="V13" s="275"/>
      <c r="W13" s="275">
        <v>2741611</v>
      </c>
      <c r="X13" s="275"/>
      <c r="Y13" s="275">
        <v>2741611</v>
      </c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11696897</v>
      </c>
      <c r="D15" s="156"/>
      <c r="E15" s="60">
        <v>19429030</v>
      </c>
      <c r="F15" s="60">
        <v>19429030</v>
      </c>
      <c r="G15" s="60"/>
      <c r="H15" s="60">
        <v>532747</v>
      </c>
      <c r="I15" s="60">
        <v>173019</v>
      </c>
      <c r="J15" s="60">
        <v>705766</v>
      </c>
      <c r="K15" s="60">
        <v>154361</v>
      </c>
      <c r="L15" s="60">
        <v>193350</v>
      </c>
      <c r="M15" s="60">
        <v>70900</v>
      </c>
      <c r="N15" s="60">
        <v>418611</v>
      </c>
      <c r="O15" s="60"/>
      <c r="P15" s="60">
        <v>57894</v>
      </c>
      <c r="Q15" s="60">
        <v>51400</v>
      </c>
      <c r="R15" s="60">
        <v>109294</v>
      </c>
      <c r="S15" s="60"/>
      <c r="T15" s="60"/>
      <c r="U15" s="60"/>
      <c r="V15" s="60"/>
      <c r="W15" s="60">
        <v>1233671</v>
      </c>
      <c r="X15" s="60">
        <v>14571773</v>
      </c>
      <c r="Y15" s="60">
        <v>-13338102</v>
      </c>
      <c r="Z15" s="140">
        <v>-91.53</v>
      </c>
      <c r="AA15" s="155">
        <v>19429030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550000</v>
      </c>
      <c r="F18" s="82">
        <v>550000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412500</v>
      </c>
      <c r="Y18" s="82">
        <v>-412500</v>
      </c>
      <c r="Z18" s="270">
        <v>-100</v>
      </c>
      <c r="AA18" s="278">
        <v>550000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34885865</v>
      </c>
      <c r="D36" s="156">
        <f t="shared" si="4"/>
        <v>0</v>
      </c>
      <c r="E36" s="60">
        <f t="shared" si="4"/>
        <v>13867557</v>
      </c>
      <c r="F36" s="60">
        <f t="shared" si="4"/>
        <v>13867557</v>
      </c>
      <c r="G36" s="60">
        <f t="shared" si="4"/>
        <v>0</v>
      </c>
      <c r="H36" s="60">
        <f t="shared" si="4"/>
        <v>0</v>
      </c>
      <c r="I36" s="60">
        <f t="shared" si="4"/>
        <v>141075</v>
      </c>
      <c r="J36" s="60">
        <f t="shared" si="4"/>
        <v>141075</v>
      </c>
      <c r="K36" s="60">
        <f t="shared" si="4"/>
        <v>183141</v>
      </c>
      <c r="L36" s="60">
        <f t="shared" si="4"/>
        <v>0</v>
      </c>
      <c r="M36" s="60">
        <f t="shared" si="4"/>
        <v>467658</v>
      </c>
      <c r="N36" s="60">
        <f t="shared" si="4"/>
        <v>650799</v>
      </c>
      <c r="O36" s="60">
        <f t="shared" si="4"/>
        <v>836408</v>
      </c>
      <c r="P36" s="60">
        <f t="shared" si="4"/>
        <v>480187</v>
      </c>
      <c r="Q36" s="60">
        <f t="shared" si="4"/>
        <v>1962571</v>
      </c>
      <c r="R36" s="60">
        <f t="shared" si="4"/>
        <v>3279166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4071040</v>
      </c>
      <c r="X36" s="60">
        <f t="shared" si="4"/>
        <v>10400668</v>
      </c>
      <c r="Y36" s="60">
        <f t="shared" si="4"/>
        <v>-6329628</v>
      </c>
      <c r="Z36" s="140">
        <f aca="true" t="shared" si="5" ref="Z36:Z49">+IF(X36&lt;&gt;0,+(Y36/X36)*100,0)</f>
        <v>-60.85789874265768</v>
      </c>
      <c r="AA36" s="155">
        <f>AA6+AA21</f>
        <v>13867557</v>
      </c>
    </row>
    <row r="37" spans="1:27" ht="13.5">
      <c r="A37" s="291" t="s">
        <v>205</v>
      </c>
      <c r="B37" s="142"/>
      <c r="C37" s="62">
        <f t="shared" si="4"/>
        <v>4824855</v>
      </c>
      <c r="D37" s="156">
        <f t="shared" si="4"/>
        <v>0</v>
      </c>
      <c r="E37" s="60">
        <f t="shared" si="4"/>
        <v>8075000</v>
      </c>
      <c r="F37" s="60">
        <f t="shared" si="4"/>
        <v>8075000</v>
      </c>
      <c r="G37" s="60">
        <f t="shared" si="4"/>
        <v>0</v>
      </c>
      <c r="H37" s="60">
        <f t="shared" si="4"/>
        <v>177819</v>
      </c>
      <c r="I37" s="60">
        <f t="shared" si="4"/>
        <v>130600</v>
      </c>
      <c r="J37" s="60">
        <f t="shared" si="4"/>
        <v>308419</v>
      </c>
      <c r="K37" s="60">
        <f t="shared" si="4"/>
        <v>642176</v>
      </c>
      <c r="L37" s="60">
        <f t="shared" si="4"/>
        <v>0</v>
      </c>
      <c r="M37" s="60">
        <f t="shared" si="4"/>
        <v>437008</v>
      </c>
      <c r="N37" s="60">
        <f t="shared" si="4"/>
        <v>1079184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1387603</v>
      </c>
      <c r="X37" s="60">
        <f t="shared" si="4"/>
        <v>6056250</v>
      </c>
      <c r="Y37" s="60">
        <f t="shared" si="4"/>
        <v>-4668647</v>
      </c>
      <c r="Z37" s="140">
        <f t="shared" si="5"/>
        <v>-77.08808255933953</v>
      </c>
      <c r="AA37" s="155">
        <f>AA7+AA22</f>
        <v>8075000</v>
      </c>
    </row>
    <row r="38" spans="1:27" ht="13.5">
      <c r="A38" s="291" t="s">
        <v>206</v>
      </c>
      <c r="B38" s="142"/>
      <c r="C38" s="62">
        <f t="shared" si="4"/>
        <v>24033846</v>
      </c>
      <c r="D38" s="156">
        <f t="shared" si="4"/>
        <v>0</v>
      </c>
      <c r="E38" s="60">
        <f t="shared" si="4"/>
        <v>40805138</v>
      </c>
      <c r="F38" s="60">
        <f t="shared" si="4"/>
        <v>40805138</v>
      </c>
      <c r="G38" s="60">
        <f t="shared" si="4"/>
        <v>0</v>
      </c>
      <c r="H38" s="60">
        <f t="shared" si="4"/>
        <v>3123913</v>
      </c>
      <c r="I38" s="60">
        <f t="shared" si="4"/>
        <v>537572</v>
      </c>
      <c r="J38" s="60">
        <f t="shared" si="4"/>
        <v>3661485</v>
      </c>
      <c r="K38" s="60">
        <f t="shared" si="4"/>
        <v>2199024</v>
      </c>
      <c r="L38" s="60">
        <f t="shared" si="4"/>
        <v>5753442</v>
      </c>
      <c r="M38" s="60">
        <f t="shared" si="4"/>
        <v>679944</v>
      </c>
      <c r="N38" s="60">
        <f t="shared" si="4"/>
        <v>8632410</v>
      </c>
      <c r="O38" s="60">
        <f t="shared" si="4"/>
        <v>246338</v>
      </c>
      <c r="P38" s="60">
        <f t="shared" si="4"/>
        <v>3404796</v>
      </c>
      <c r="Q38" s="60">
        <f t="shared" si="4"/>
        <v>3677746</v>
      </c>
      <c r="R38" s="60">
        <f t="shared" si="4"/>
        <v>7328880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19622775</v>
      </c>
      <c r="X38" s="60">
        <f t="shared" si="4"/>
        <v>30603854</v>
      </c>
      <c r="Y38" s="60">
        <f t="shared" si="4"/>
        <v>-10981079</v>
      </c>
      <c r="Z38" s="140">
        <f t="shared" si="5"/>
        <v>-35.88135990976823</v>
      </c>
      <c r="AA38" s="155">
        <f>AA8+AA23</f>
        <v>40805138</v>
      </c>
    </row>
    <row r="39" spans="1:27" ht="13.5">
      <c r="A39" s="291" t="s">
        <v>207</v>
      </c>
      <c r="B39" s="142"/>
      <c r="C39" s="62">
        <f t="shared" si="4"/>
        <v>15192815</v>
      </c>
      <c r="D39" s="156">
        <f t="shared" si="4"/>
        <v>0</v>
      </c>
      <c r="E39" s="60">
        <f t="shared" si="4"/>
        <v>34837428</v>
      </c>
      <c r="F39" s="60">
        <f t="shared" si="4"/>
        <v>34837428</v>
      </c>
      <c r="G39" s="60">
        <f t="shared" si="4"/>
        <v>0</v>
      </c>
      <c r="H39" s="60">
        <f t="shared" si="4"/>
        <v>832791</v>
      </c>
      <c r="I39" s="60">
        <f t="shared" si="4"/>
        <v>356604</v>
      </c>
      <c r="J39" s="60">
        <f t="shared" si="4"/>
        <v>1189395</v>
      </c>
      <c r="K39" s="60">
        <f t="shared" si="4"/>
        <v>436391</v>
      </c>
      <c r="L39" s="60">
        <f t="shared" si="4"/>
        <v>938033</v>
      </c>
      <c r="M39" s="60">
        <f t="shared" si="4"/>
        <v>2229568</v>
      </c>
      <c r="N39" s="60">
        <f t="shared" si="4"/>
        <v>3603992</v>
      </c>
      <c r="O39" s="60">
        <f t="shared" si="4"/>
        <v>255408</v>
      </c>
      <c r="P39" s="60">
        <f t="shared" si="4"/>
        <v>560265</v>
      </c>
      <c r="Q39" s="60">
        <f t="shared" si="4"/>
        <v>1866959</v>
      </c>
      <c r="R39" s="60">
        <f t="shared" si="4"/>
        <v>2682632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7476019</v>
      </c>
      <c r="X39" s="60">
        <f t="shared" si="4"/>
        <v>26128071</v>
      </c>
      <c r="Y39" s="60">
        <f t="shared" si="4"/>
        <v>-18652052</v>
      </c>
      <c r="Z39" s="140">
        <f t="shared" si="5"/>
        <v>-71.3870227924595</v>
      </c>
      <c r="AA39" s="155">
        <f>AA9+AA24</f>
        <v>34837428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2600000</v>
      </c>
      <c r="F40" s="60">
        <f t="shared" si="4"/>
        <v>2600000</v>
      </c>
      <c r="G40" s="60">
        <f t="shared" si="4"/>
        <v>0</v>
      </c>
      <c r="H40" s="60">
        <f t="shared" si="4"/>
        <v>5162</v>
      </c>
      <c r="I40" s="60">
        <f t="shared" si="4"/>
        <v>2065</v>
      </c>
      <c r="J40" s="60">
        <f t="shared" si="4"/>
        <v>7227</v>
      </c>
      <c r="K40" s="60">
        <f t="shared" si="4"/>
        <v>78</v>
      </c>
      <c r="L40" s="60">
        <f t="shared" si="4"/>
        <v>0</v>
      </c>
      <c r="M40" s="60">
        <f t="shared" si="4"/>
        <v>828574</v>
      </c>
      <c r="N40" s="60">
        <f t="shared" si="4"/>
        <v>828652</v>
      </c>
      <c r="O40" s="60">
        <f t="shared" si="4"/>
        <v>5304</v>
      </c>
      <c r="P40" s="60">
        <f t="shared" si="4"/>
        <v>0</v>
      </c>
      <c r="Q40" s="60">
        <f t="shared" si="4"/>
        <v>-3097</v>
      </c>
      <c r="R40" s="60">
        <f t="shared" si="4"/>
        <v>2207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838086</v>
      </c>
      <c r="X40" s="60">
        <f t="shared" si="4"/>
        <v>1950000</v>
      </c>
      <c r="Y40" s="60">
        <f t="shared" si="4"/>
        <v>-1111914</v>
      </c>
      <c r="Z40" s="140">
        <f t="shared" si="5"/>
        <v>-57.02123076923077</v>
      </c>
      <c r="AA40" s="155">
        <f>AA10+AA25</f>
        <v>2600000</v>
      </c>
    </row>
    <row r="41" spans="1:27" ht="13.5">
      <c r="A41" s="292" t="s">
        <v>209</v>
      </c>
      <c r="B41" s="142"/>
      <c r="C41" s="293">
        <f aca="true" t="shared" si="6" ref="C41:Y41">SUM(C36:C40)</f>
        <v>78937381</v>
      </c>
      <c r="D41" s="294">
        <f t="shared" si="6"/>
        <v>0</v>
      </c>
      <c r="E41" s="295">
        <f t="shared" si="6"/>
        <v>100185123</v>
      </c>
      <c r="F41" s="295">
        <f t="shared" si="6"/>
        <v>100185123</v>
      </c>
      <c r="G41" s="295">
        <f t="shared" si="6"/>
        <v>0</v>
      </c>
      <c r="H41" s="295">
        <f t="shared" si="6"/>
        <v>4139685</v>
      </c>
      <c r="I41" s="295">
        <f t="shared" si="6"/>
        <v>1167916</v>
      </c>
      <c r="J41" s="295">
        <f t="shared" si="6"/>
        <v>5307601</v>
      </c>
      <c r="K41" s="295">
        <f t="shared" si="6"/>
        <v>3460810</v>
      </c>
      <c r="L41" s="295">
        <f t="shared" si="6"/>
        <v>6691475</v>
      </c>
      <c r="M41" s="295">
        <f t="shared" si="6"/>
        <v>4642752</v>
      </c>
      <c r="N41" s="295">
        <f t="shared" si="6"/>
        <v>14795037</v>
      </c>
      <c r="O41" s="295">
        <f t="shared" si="6"/>
        <v>1343458</v>
      </c>
      <c r="P41" s="295">
        <f t="shared" si="6"/>
        <v>4445248</v>
      </c>
      <c r="Q41" s="295">
        <f t="shared" si="6"/>
        <v>7504179</v>
      </c>
      <c r="R41" s="295">
        <f t="shared" si="6"/>
        <v>13292885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33395523</v>
      </c>
      <c r="X41" s="295">
        <f t="shared" si="6"/>
        <v>75138843</v>
      </c>
      <c r="Y41" s="295">
        <f t="shared" si="6"/>
        <v>-41743320</v>
      </c>
      <c r="Z41" s="296">
        <f t="shared" si="5"/>
        <v>-55.554914520043916</v>
      </c>
      <c r="AA41" s="297">
        <f>SUM(AA36:AA40)</f>
        <v>100185123</v>
      </c>
    </row>
    <row r="42" spans="1:27" ht="13.5">
      <c r="A42" s="298" t="s">
        <v>210</v>
      </c>
      <c r="B42" s="136"/>
      <c r="C42" s="95">
        <f aca="true" t="shared" si="7" ref="C42:Y48">C12+C27</f>
        <v>883372</v>
      </c>
      <c r="D42" s="129">
        <f t="shared" si="7"/>
        <v>0</v>
      </c>
      <c r="E42" s="54">
        <f t="shared" si="7"/>
        <v>23871000</v>
      </c>
      <c r="F42" s="54">
        <f t="shared" si="7"/>
        <v>23871000</v>
      </c>
      <c r="G42" s="54">
        <f t="shared" si="7"/>
        <v>0</v>
      </c>
      <c r="H42" s="54">
        <f t="shared" si="7"/>
        <v>1550789</v>
      </c>
      <c r="I42" s="54">
        <f t="shared" si="7"/>
        <v>1120564</v>
      </c>
      <c r="J42" s="54">
        <f t="shared" si="7"/>
        <v>2671353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554207</v>
      </c>
      <c r="P42" s="54">
        <f t="shared" si="7"/>
        <v>0</v>
      </c>
      <c r="Q42" s="54">
        <f t="shared" si="7"/>
        <v>158799</v>
      </c>
      <c r="R42" s="54">
        <f t="shared" si="7"/>
        <v>713006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3384359</v>
      </c>
      <c r="X42" s="54">
        <f t="shared" si="7"/>
        <v>17903250</v>
      </c>
      <c r="Y42" s="54">
        <f t="shared" si="7"/>
        <v>-14518891</v>
      </c>
      <c r="Z42" s="184">
        <f t="shared" si="5"/>
        <v>-81.09639869856031</v>
      </c>
      <c r="AA42" s="130">
        <f aca="true" t="shared" si="8" ref="AA42:AA48">AA12+AA27</f>
        <v>23871000</v>
      </c>
    </row>
    <row r="43" spans="1:27" ht="13.5">
      <c r="A43" s="298" t="s">
        <v>211</v>
      </c>
      <c r="B43" s="136"/>
      <c r="C43" s="303">
        <f t="shared" si="7"/>
        <v>2668775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72588</v>
      </c>
      <c r="I43" s="305">
        <f t="shared" si="7"/>
        <v>481657</v>
      </c>
      <c r="J43" s="305">
        <f t="shared" si="7"/>
        <v>554245</v>
      </c>
      <c r="K43" s="305">
        <f t="shared" si="7"/>
        <v>1016330</v>
      </c>
      <c r="L43" s="305">
        <f t="shared" si="7"/>
        <v>589536</v>
      </c>
      <c r="M43" s="305">
        <f t="shared" si="7"/>
        <v>329000</v>
      </c>
      <c r="N43" s="305">
        <f t="shared" si="7"/>
        <v>1934866</v>
      </c>
      <c r="O43" s="305">
        <f t="shared" si="7"/>
        <v>142500</v>
      </c>
      <c r="P43" s="305">
        <f t="shared" si="7"/>
        <v>0</v>
      </c>
      <c r="Q43" s="305">
        <f t="shared" si="7"/>
        <v>110000</v>
      </c>
      <c r="R43" s="305">
        <f t="shared" si="7"/>
        <v>252500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2741611</v>
      </c>
      <c r="X43" s="305">
        <f t="shared" si="7"/>
        <v>0</v>
      </c>
      <c r="Y43" s="305">
        <f t="shared" si="7"/>
        <v>2741611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11696897</v>
      </c>
      <c r="D45" s="129">
        <f t="shared" si="7"/>
        <v>0</v>
      </c>
      <c r="E45" s="54">
        <f t="shared" si="7"/>
        <v>19429030</v>
      </c>
      <c r="F45" s="54">
        <f t="shared" si="7"/>
        <v>19429030</v>
      </c>
      <c r="G45" s="54">
        <f t="shared" si="7"/>
        <v>0</v>
      </c>
      <c r="H45" s="54">
        <f t="shared" si="7"/>
        <v>532747</v>
      </c>
      <c r="I45" s="54">
        <f t="shared" si="7"/>
        <v>173019</v>
      </c>
      <c r="J45" s="54">
        <f t="shared" si="7"/>
        <v>705766</v>
      </c>
      <c r="K45" s="54">
        <f t="shared" si="7"/>
        <v>154361</v>
      </c>
      <c r="L45" s="54">
        <f t="shared" si="7"/>
        <v>193350</v>
      </c>
      <c r="M45" s="54">
        <f t="shared" si="7"/>
        <v>70900</v>
      </c>
      <c r="N45" s="54">
        <f t="shared" si="7"/>
        <v>418611</v>
      </c>
      <c r="O45" s="54">
        <f t="shared" si="7"/>
        <v>0</v>
      </c>
      <c r="P45" s="54">
        <f t="shared" si="7"/>
        <v>57894</v>
      </c>
      <c r="Q45" s="54">
        <f t="shared" si="7"/>
        <v>51400</v>
      </c>
      <c r="R45" s="54">
        <f t="shared" si="7"/>
        <v>109294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1233671</v>
      </c>
      <c r="X45" s="54">
        <f t="shared" si="7"/>
        <v>14571773</v>
      </c>
      <c r="Y45" s="54">
        <f t="shared" si="7"/>
        <v>-13338102</v>
      </c>
      <c r="Z45" s="184">
        <f t="shared" si="5"/>
        <v>-91.53383050916317</v>
      </c>
      <c r="AA45" s="130">
        <f t="shared" si="8"/>
        <v>19429030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550000</v>
      </c>
      <c r="F48" s="54">
        <f t="shared" si="7"/>
        <v>550000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412500</v>
      </c>
      <c r="Y48" s="54">
        <f t="shared" si="7"/>
        <v>-412500</v>
      </c>
      <c r="Z48" s="184">
        <f t="shared" si="5"/>
        <v>-100</v>
      </c>
      <c r="AA48" s="130">
        <f t="shared" si="8"/>
        <v>550000</v>
      </c>
    </row>
    <row r="49" spans="1:27" ht="13.5">
      <c r="A49" s="308" t="s">
        <v>219</v>
      </c>
      <c r="B49" s="149"/>
      <c r="C49" s="239">
        <f aca="true" t="shared" si="9" ref="C49:Y49">SUM(C41:C48)</f>
        <v>94186425</v>
      </c>
      <c r="D49" s="218">
        <f t="shared" si="9"/>
        <v>0</v>
      </c>
      <c r="E49" s="220">
        <f t="shared" si="9"/>
        <v>144035153</v>
      </c>
      <c r="F49" s="220">
        <f t="shared" si="9"/>
        <v>144035153</v>
      </c>
      <c r="G49" s="220">
        <f t="shared" si="9"/>
        <v>0</v>
      </c>
      <c r="H49" s="220">
        <f t="shared" si="9"/>
        <v>6295809</v>
      </c>
      <c r="I49" s="220">
        <f t="shared" si="9"/>
        <v>2943156</v>
      </c>
      <c r="J49" s="220">
        <f t="shared" si="9"/>
        <v>9238965</v>
      </c>
      <c r="K49" s="220">
        <f t="shared" si="9"/>
        <v>4631501</v>
      </c>
      <c r="L49" s="220">
        <f t="shared" si="9"/>
        <v>7474361</v>
      </c>
      <c r="M49" s="220">
        <f t="shared" si="9"/>
        <v>5042652</v>
      </c>
      <c r="N49" s="220">
        <f t="shared" si="9"/>
        <v>17148514</v>
      </c>
      <c r="O49" s="220">
        <f t="shared" si="9"/>
        <v>2040165</v>
      </c>
      <c r="P49" s="220">
        <f t="shared" si="9"/>
        <v>4503142</v>
      </c>
      <c r="Q49" s="220">
        <f t="shared" si="9"/>
        <v>7824378</v>
      </c>
      <c r="R49" s="220">
        <f t="shared" si="9"/>
        <v>14367685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40755164</v>
      </c>
      <c r="X49" s="220">
        <f t="shared" si="9"/>
        <v>108026366</v>
      </c>
      <c r="Y49" s="220">
        <f t="shared" si="9"/>
        <v>-67271202</v>
      </c>
      <c r="Z49" s="221">
        <f t="shared" si="5"/>
        <v>-62.27294732843276</v>
      </c>
      <c r="AA49" s="222">
        <f>SUM(AA41:AA48)</f>
        <v>144035153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26302255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981293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448781</v>
      </c>
      <c r="H68" s="60">
        <v>448781</v>
      </c>
      <c r="I68" s="60">
        <v>636490</v>
      </c>
      <c r="J68" s="60">
        <v>1534052</v>
      </c>
      <c r="K68" s="60">
        <v>1500161</v>
      </c>
      <c r="L68" s="60">
        <v>2001026</v>
      </c>
      <c r="M68" s="60">
        <v>582974</v>
      </c>
      <c r="N68" s="60">
        <v>4084161</v>
      </c>
      <c r="O68" s="60">
        <v>583264</v>
      </c>
      <c r="P68" s="60">
        <v>526914</v>
      </c>
      <c r="Q68" s="60">
        <v>577248</v>
      </c>
      <c r="R68" s="60">
        <v>1687426</v>
      </c>
      <c r="S68" s="60"/>
      <c r="T68" s="60"/>
      <c r="U68" s="60"/>
      <c r="V68" s="60"/>
      <c r="W68" s="60">
        <v>7305639</v>
      </c>
      <c r="X68" s="60"/>
      <c r="Y68" s="60">
        <v>7305639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27283548</v>
      </c>
      <c r="F69" s="220">
        <f t="shared" si="12"/>
        <v>0</v>
      </c>
      <c r="G69" s="220">
        <f t="shared" si="12"/>
        <v>448781</v>
      </c>
      <c r="H69" s="220">
        <f t="shared" si="12"/>
        <v>448781</v>
      </c>
      <c r="I69" s="220">
        <f t="shared" si="12"/>
        <v>636490</v>
      </c>
      <c r="J69" s="220">
        <f t="shared" si="12"/>
        <v>1534052</v>
      </c>
      <c r="K69" s="220">
        <f t="shared" si="12"/>
        <v>1500161</v>
      </c>
      <c r="L69" s="220">
        <f t="shared" si="12"/>
        <v>2001026</v>
      </c>
      <c r="M69" s="220">
        <f t="shared" si="12"/>
        <v>582974</v>
      </c>
      <c r="N69" s="220">
        <f t="shared" si="12"/>
        <v>4084161</v>
      </c>
      <c r="O69" s="220">
        <f t="shared" si="12"/>
        <v>583264</v>
      </c>
      <c r="P69" s="220">
        <f t="shared" si="12"/>
        <v>526914</v>
      </c>
      <c r="Q69" s="220">
        <f t="shared" si="12"/>
        <v>577248</v>
      </c>
      <c r="R69" s="220">
        <f t="shared" si="12"/>
        <v>1687426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7305639</v>
      </c>
      <c r="X69" s="220">
        <f t="shared" si="12"/>
        <v>0</v>
      </c>
      <c r="Y69" s="220">
        <f t="shared" si="12"/>
        <v>7305639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78937381</v>
      </c>
      <c r="D5" s="357">
        <f t="shared" si="0"/>
        <v>0</v>
      </c>
      <c r="E5" s="356">
        <f t="shared" si="0"/>
        <v>100185123</v>
      </c>
      <c r="F5" s="358">
        <f t="shared" si="0"/>
        <v>100185123</v>
      </c>
      <c r="G5" s="358">
        <f t="shared" si="0"/>
        <v>0</v>
      </c>
      <c r="H5" s="356">
        <f t="shared" si="0"/>
        <v>4139685</v>
      </c>
      <c r="I5" s="356">
        <f t="shared" si="0"/>
        <v>1167916</v>
      </c>
      <c r="J5" s="358">
        <f t="shared" si="0"/>
        <v>5307601</v>
      </c>
      <c r="K5" s="358">
        <f t="shared" si="0"/>
        <v>3460810</v>
      </c>
      <c r="L5" s="356">
        <f t="shared" si="0"/>
        <v>6691475</v>
      </c>
      <c r="M5" s="356">
        <f t="shared" si="0"/>
        <v>4642752</v>
      </c>
      <c r="N5" s="358">
        <f t="shared" si="0"/>
        <v>14795037</v>
      </c>
      <c r="O5" s="358">
        <f t="shared" si="0"/>
        <v>1343458</v>
      </c>
      <c r="P5" s="356">
        <f t="shared" si="0"/>
        <v>4445248</v>
      </c>
      <c r="Q5" s="356">
        <f t="shared" si="0"/>
        <v>7504179</v>
      </c>
      <c r="R5" s="358">
        <f t="shared" si="0"/>
        <v>13292885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33395523</v>
      </c>
      <c r="X5" s="356">
        <f t="shared" si="0"/>
        <v>75138843</v>
      </c>
      <c r="Y5" s="358">
        <f t="shared" si="0"/>
        <v>-41743320</v>
      </c>
      <c r="Z5" s="359">
        <f>+IF(X5&lt;&gt;0,+(Y5/X5)*100,0)</f>
        <v>-55.554914520043916</v>
      </c>
      <c r="AA5" s="360">
        <f>+AA6+AA8+AA11+AA13+AA15</f>
        <v>100185123</v>
      </c>
    </row>
    <row r="6" spans="1:27" ht="13.5">
      <c r="A6" s="361" t="s">
        <v>204</v>
      </c>
      <c r="B6" s="142"/>
      <c r="C6" s="60">
        <f>+C7</f>
        <v>34885865</v>
      </c>
      <c r="D6" s="340">
        <f aca="true" t="shared" si="1" ref="D6:AA6">+D7</f>
        <v>0</v>
      </c>
      <c r="E6" s="60">
        <f t="shared" si="1"/>
        <v>13867557</v>
      </c>
      <c r="F6" s="59">
        <f t="shared" si="1"/>
        <v>13867557</v>
      </c>
      <c r="G6" s="59">
        <f t="shared" si="1"/>
        <v>0</v>
      </c>
      <c r="H6" s="60">
        <f t="shared" si="1"/>
        <v>0</v>
      </c>
      <c r="I6" s="60">
        <f t="shared" si="1"/>
        <v>141075</v>
      </c>
      <c r="J6" s="59">
        <f t="shared" si="1"/>
        <v>141075</v>
      </c>
      <c r="K6" s="59">
        <f t="shared" si="1"/>
        <v>183141</v>
      </c>
      <c r="L6" s="60">
        <f t="shared" si="1"/>
        <v>0</v>
      </c>
      <c r="M6" s="60">
        <f t="shared" si="1"/>
        <v>467658</v>
      </c>
      <c r="N6" s="59">
        <f t="shared" si="1"/>
        <v>650799</v>
      </c>
      <c r="O6" s="59">
        <f t="shared" si="1"/>
        <v>836408</v>
      </c>
      <c r="P6" s="60">
        <f t="shared" si="1"/>
        <v>480187</v>
      </c>
      <c r="Q6" s="60">
        <f t="shared" si="1"/>
        <v>1962571</v>
      </c>
      <c r="R6" s="59">
        <f t="shared" si="1"/>
        <v>3279166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4071040</v>
      </c>
      <c r="X6" s="60">
        <f t="shared" si="1"/>
        <v>10400668</v>
      </c>
      <c r="Y6" s="59">
        <f t="shared" si="1"/>
        <v>-6329628</v>
      </c>
      <c r="Z6" s="61">
        <f>+IF(X6&lt;&gt;0,+(Y6/X6)*100,0)</f>
        <v>-60.85789874265768</v>
      </c>
      <c r="AA6" s="62">
        <f t="shared" si="1"/>
        <v>13867557</v>
      </c>
    </row>
    <row r="7" spans="1:27" ht="13.5">
      <c r="A7" s="291" t="s">
        <v>228</v>
      </c>
      <c r="B7" s="142"/>
      <c r="C7" s="60">
        <v>34885865</v>
      </c>
      <c r="D7" s="340"/>
      <c r="E7" s="60">
        <v>13867557</v>
      </c>
      <c r="F7" s="59">
        <v>13867557</v>
      </c>
      <c r="G7" s="59"/>
      <c r="H7" s="60"/>
      <c r="I7" s="60">
        <v>141075</v>
      </c>
      <c r="J7" s="59">
        <v>141075</v>
      </c>
      <c r="K7" s="59">
        <v>183141</v>
      </c>
      <c r="L7" s="60"/>
      <c r="M7" s="60">
        <v>467658</v>
      </c>
      <c r="N7" s="59">
        <v>650799</v>
      </c>
      <c r="O7" s="59">
        <v>836408</v>
      </c>
      <c r="P7" s="60">
        <v>480187</v>
      </c>
      <c r="Q7" s="60">
        <v>1962571</v>
      </c>
      <c r="R7" s="59">
        <v>3279166</v>
      </c>
      <c r="S7" s="59"/>
      <c r="T7" s="60"/>
      <c r="U7" s="60"/>
      <c r="V7" s="59"/>
      <c r="W7" s="59">
        <v>4071040</v>
      </c>
      <c r="X7" s="60">
        <v>10400668</v>
      </c>
      <c r="Y7" s="59">
        <v>-6329628</v>
      </c>
      <c r="Z7" s="61">
        <v>-60.86</v>
      </c>
      <c r="AA7" s="62">
        <v>13867557</v>
      </c>
    </row>
    <row r="8" spans="1:27" ht="13.5">
      <c r="A8" s="361" t="s">
        <v>205</v>
      </c>
      <c r="B8" s="142"/>
      <c r="C8" s="60">
        <f aca="true" t="shared" si="2" ref="C8:Y8">SUM(C9:C10)</f>
        <v>4824855</v>
      </c>
      <c r="D8" s="340">
        <f t="shared" si="2"/>
        <v>0</v>
      </c>
      <c r="E8" s="60">
        <f t="shared" si="2"/>
        <v>8075000</v>
      </c>
      <c r="F8" s="59">
        <f t="shared" si="2"/>
        <v>8075000</v>
      </c>
      <c r="G8" s="59">
        <f t="shared" si="2"/>
        <v>0</v>
      </c>
      <c r="H8" s="60">
        <f t="shared" si="2"/>
        <v>177819</v>
      </c>
      <c r="I8" s="60">
        <f t="shared" si="2"/>
        <v>130600</v>
      </c>
      <c r="J8" s="59">
        <f t="shared" si="2"/>
        <v>308419</v>
      </c>
      <c r="K8" s="59">
        <f t="shared" si="2"/>
        <v>642176</v>
      </c>
      <c r="L8" s="60">
        <f t="shared" si="2"/>
        <v>0</v>
      </c>
      <c r="M8" s="60">
        <f t="shared" si="2"/>
        <v>437008</v>
      </c>
      <c r="N8" s="59">
        <f t="shared" si="2"/>
        <v>1079184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1387603</v>
      </c>
      <c r="X8" s="60">
        <f t="shared" si="2"/>
        <v>6056250</v>
      </c>
      <c r="Y8" s="59">
        <f t="shared" si="2"/>
        <v>-4668647</v>
      </c>
      <c r="Z8" s="61">
        <f>+IF(X8&lt;&gt;0,+(Y8/X8)*100,0)</f>
        <v>-77.08808255933953</v>
      </c>
      <c r="AA8" s="62">
        <f>SUM(AA9:AA10)</f>
        <v>8075000</v>
      </c>
    </row>
    <row r="9" spans="1:27" ht="13.5">
      <c r="A9" s="291" t="s">
        <v>229</v>
      </c>
      <c r="B9" s="142"/>
      <c r="C9" s="60">
        <v>4824855</v>
      </c>
      <c r="D9" s="340"/>
      <c r="E9" s="60">
        <v>7125000</v>
      </c>
      <c r="F9" s="59">
        <v>7125000</v>
      </c>
      <c r="G9" s="59"/>
      <c r="H9" s="60">
        <v>177819</v>
      </c>
      <c r="I9" s="60">
        <v>130600</v>
      </c>
      <c r="J9" s="59">
        <v>308419</v>
      </c>
      <c r="K9" s="59">
        <v>642176</v>
      </c>
      <c r="L9" s="60"/>
      <c r="M9" s="60">
        <v>437008</v>
      </c>
      <c r="N9" s="59">
        <v>1079184</v>
      </c>
      <c r="O9" s="59"/>
      <c r="P9" s="60"/>
      <c r="Q9" s="60"/>
      <c r="R9" s="59"/>
      <c r="S9" s="59"/>
      <c r="T9" s="60"/>
      <c r="U9" s="60"/>
      <c r="V9" s="59"/>
      <c r="W9" s="59">
        <v>1387603</v>
      </c>
      <c r="X9" s="60">
        <v>5343750</v>
      </c>
      <c r="Y9" s="59">
        <v>-3956147</v>
      </c>
      <c r="Z9" s="61">
        <v>-74.03</v>
      </c>
      <c r="AA9" s="62">
        <v>7125000</v>
      </c>
    </row>
    <row r="10" spans="1:27" ht="13.5">
      <c r="A10" s="291" t="s">
        <v>230</v>
      </c>
      <c r="B10" s="142"/>
      <c r="C10" s="60"/>
      <c r="D10" s="340"/>
      <c r="E10" s="60">
        <v>950000</v>
      </c>
      <c r="F10" s="59">
        <v>950000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712500</v>
      </c>
      <c r="Y10" s="59">
        <v>-712500</v>
      </c>
      <c r="Z10" s="61">
        <v>-100</v>
      </c>
      <c r="AA10" s="62">
        <v>950000</v>
      </c>
    </row>
    <row r="11" spans="1:27" ht="13.5">
      <c r="A11" s="361" t="s">
        <v>206</v>
      </c>
      <c r="B11" s="142"/>
      <c r="C11" s="362">
        <f>+C12</f>
        <v>24033846</v>
      </c>
      <c r="D11" s="363">
        <f aca="true" t="shared" si="3" ref="D11:AA11">+D12</f>
        <v>0</v>
      </c>
      <c r="E11" s="362">
        <f t="shared" si="3"/>
        <v>40805138</v>
      </c>
      <c r="F11" s="364">
        <f t="shared" si="3"/>
        <v>40805138</v>
      </c>
      <c r="G11" s="364">
        <f t="shared" si="3"/>
        <v>0</v>
      </c>
      <c r="H11" s="362">
        <f t="shared" si="3"/>
        <v>3123913</v>
      </c>
      <c r="I11" s="362">
        <f t="shared" si="3"/>
        <v>537572</v>
      </c>
      <c r="J11" s="364">
        <f t="shared" si="3"/>
        <v>3661485</v>
      </c>
      <c r="K11" s="364">
        <f t="shared" si="3"/>
        <v>2199024</v>
      </c>
      <c r="L11" s="362">
        <f t="shared" si="3"/>
        <v>5753442</v>
      </c>
      <c r="M11" s="362">
        <f t="shared" si="3"/>
        <v>679944</v>
      </c>
      <c r="N11" s="364">
        <f t="shared" si="3"/>
        <v>8632410</v>
      </c>
      <c r="O11" s="364">
        <f t="shared" si="3"/>
        <v>246338</v>
      </c>
      <c r="P11" s="362">
        <f t="shared" si="3"/>
        <v>3404796</v>
      </c>
      <c r="Q11" s="362">
        <f t="shared" si="3"/>
        <v>3677746</v>
      </c>
      <c r="R11" s="364">
        <f t="shared" si="3"/>
        <v>7328880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19622775</v>
      </c>
      <c r="X11" s="362">
        <f t="shared" si="3"/>
        <v>30603854</v>
      </c>
      <c r="Y11" s="364">
        <f t="shared" si="3"/>
        <v>-10981079</v>
      </c>
      <c r="Z11" s="365">
        <f>+IF(X11&lt;&gt;0,+(Y11/X11)*100,0)</f>
        <v>-35.88135990976823</v>
      </c>
      <c r="AA11" s="366">
        <f t="shared" si="3"/>
        <v>40805138</v>
      </c>
    </row>
    <row r="12" spans="1:27" ht="13.5">
      <c r="A12" s="291" t="s">
        <v>231</v>
      </c>
      <c r="B12" s="136"/>
      <c r="C12" s="60">
        <v>24033846</v>
      </c>
      <c r="D12" s="340"/>
      <c r="E12" s="60">
        <v>40805138</v>
      </c>
      <c r="F12" s="59">
        <v>40805138</v>
      </c>
      <c r="G12" s="59"/>
      <c r="H12" s="60">
        <v>3123913</v>
      </c>
      <c r="I12" s="60">
        <v>537572</v>
      </c>
      <c r="J12" s="59">
        <v>3661485</v>
      </c>
      <c r="K12" s="59">
        <v>2199024</v>
      </c>
      <c r="L12" s="60">
        <v>5753442</v>
      </c>
      <c r="M12" s="60">
        <v>679944</v>
      </c>
      <c r="N12" s="59">
        <v>8632410</v>
      </c>
      <c r="O12" s="59">
        <v>246338</v>
      </c>
      <c r="P12" s="60">
        <v>3404796</v>
      </c>
      <c r="Q12" s="60">
        <v>3677746</v>
      </c>
      <c r="R12" s="59">
        <v>7328880</v>
      </c>
      <c r="S12" s="59"/>
      <c r="T12" s="60"/>
      <c r="U12" s="60"/>
      <c r="V12" s="59"/>
      <c r="W12" s="59">
        <v>19622775</v>
      </c>
      <c r="X12" s="60">
        <v>30603854</v>
      </c>
      <c r="Y12" s="59">
        <v>-10981079</v>
      </c>
      <c r="Z12" s="61">
        <v>-35.88</v>
      </c>
      <c r="AA12" s="62">
        <v>40805138</v>
      </c>
    </row>
    <row r="13" spans="1:27" ht="13.5">
      <c r="A13" s="361" t="s">
        <v>207</v>
      </c>
      <c r="B13" s="136"/>
      <c r="C13" s="275">
        <f>+C14</f>
        <v>15192815</v>
      </c>
      <c r="D13" s="341">
        <f aca="true" t="shared" si="4" ref="D13:AA13">+D14</f>
        <v>0</v>
      </c>
      <c r="E13" s="275">
        <f t="shared" si="4"/>
        <v>34837428</v>
      </c>
      <c r="F13" s="342">
        <f t="shared" si="4"/>
        <v>34837428</v>
      </c>
      <c r="G13" s="342">
        <f t="shared" si="4"/>
        <v>0</v>
      </c>
      <c r="H13" s="275">
        <f t="shared" si="4"/>
        <v>832791</v>
      </c>
      <c r="I13" s="275">
        <f t="shared" si="4"/>
        <v>356604</v>
      </c>
      <c r="J13" s="342">
        <f t="shared" si="4"/>
        <v>1189395</v>
      </c>
      <c r="K13" s="342">
        <f t="shared" si="4"/>
        <v>436391</v>
      </c>
      <c r="L13" s="275">
        <f t="shared" si="4"/>
        <v>938033</v>
      </c>
      <c r="M13" s="275">
        <f t="shared" si="4"/>
        <v>2229568</v>
      </c>
      <c r="N13" s="342">
        <f t="shared" si="4"/>
        <v>3603992</v>
      </c>
      <c r="O13" s="342">
        <f t="shared" si="4"/>
        <v>255408</v>
      </c>
      <c r="P13" s="275">
        <f t="shared" si="4"/>
        <v>560265</v>
      </c>
      <c r="Q13" s="275">
        <f t="shared" si="4"/>
        <v>1866959</v>
      </c>
      <c r="R13" s="342">
        <f t="shared" si="4"/>
        <v>2682632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7476019</v>
      </c>
      <c r="X13" s="275">
        <f t="shared" si="4"/>
        <v>26128071</v>
      </c>
      <c r="Y13" s="342">
        <f t="shared" si="4"/>
        <v>-18652052</v>
      </c>
      <c r="Z13" s="335">
        <f>+IF(X13&lt;&gt;0,+(Y13/X13)*100,0)</f>
        <v>-71.3870227924595</v>
      </c>
      <c r="AA13" s="273">
        <f t="shared" si="4"/>
        <v>34837428</v>
      </c>
    </row>
    <row r="14" spans="1:27" ht="13.5">
      <c r="A14" s="291" t="s">
        <v>232</v>
      </c>
      <c r="B14" s="136"/>
      <c r="C14" s="60">
        <v>15192815</v>
      </c>
      <c r="D14" s="340"/>
      <c r="E14" s="60">
        <v>34837428</v>
      </c>
      <c r="F14" s="59">
        <v>34837428</v>
      </c>
      <c r="G14" s="59"/>
      <c r="H14" s="60">
        <v>832791</v>
      </c>
      <c r="I14" s="60">
        <v>356604</v>
      </c>
      <c r="J14" s="59">
        <v>1189395</v>
      </c>
      <c r="K14" s="59">
        <v>436391</v>
      </c>
      <c r="L14" s="60">
        <v>938033</v>
      </c>
      <c r="M14" s="60">
        <v>2229568</v>
      </c>
      <c r="N14" s="59">
        <v>3603992</v>
      </c>
      <c r="O14" s="59">
        <v>255408</v>
      </c>
      <c r="P14" s="60">
        <v>560265</v>
      </c>
      <c r="Q14" s="60">
        <v>1866959</v>
      </c>
      <c r="R14" s="59">
        <v>2682632</v>
      </c>
      <c r="S14" s="59"/>
      <c r="T14" s="60"/>
      <c r="U14" s="60"/>
      <c r="V14" s="59"/>
      <c r="W14" s="59">
        <v>7476019</v>
      </c>
      <c r="X14" s="60">
        <v>26128071</v>
      </c>
      <c r="Y14" s="59">
        <v>-18652052</v>
      </c>
      <c r="Z14" s="61">
        <v>-71.39</v>
      </c>
      <c r="AA14" s="62">
        <v>34837428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2600000</v>
      </c>
      <c r="F15" s="59">
        <f t="shared" si="5"/>
        <v>2600000</v>
      </c>
      <c r="G15" s="59">
        <f t="shared" si="5"/>
        <v>0</v>
      </c>
      <c r="H15" s="60">
        <f t="shared" si="5"/>
        <v>5162</v>
      </c>
      <c r="I15" s="60">
        <f t="shared" si="5"/>
        <v>2065</v>
      </c>
      <c r="J15" s="59">
        <f t="shared" si="5"/>
        <v>7227</v>
      </c>
      <c r="K15" s="59">
        <f t="shared" si="5"/>
        <v>78</v>
      </c>
      <c r="L15" s="60">
        <f t="shared" si="5"/>
        <v>0</v>
      </c>
      <c r="M15" s="60">
        <f t="shared" si="5"/>
        <v>828574</v>
      </c>
      <c r="N15" s="59">
        <f t="shared" si="5"/>
        <v>828652</v>
      </c>
      <c r="O15" s="59">
        <f t="shared" si="5"/>
        <v>5304</v>
      </c>
      <c r="P15" s="60">
        <f t="shared" si="5"/>
        <v>0</v>
      </c>
      <c r="Q15" s="60">
        <f t="shared" si="5"/>
        <v>-3097</v>
      </c>
      <c r="R15" s="59">
        <f t="shared" si="5"/>
        <v>2207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838086</v>
      </c>
      <c r="X15" s="60">
        <f t="shared" si="5"/>
        <v>1950000</v>
      </c>
      <c r="Y15" s="59">
        <f t="shared" si="5"/>
        <v>-1111914</v>
      </c>
      <c r="Z15" s="61">
        <f>+IF(X15&lt;&gt;0,+(Y15/X15)*100,0)</f>
        <v>-57.02123076923077</v>
      </c>
      <c r="AA15" s="62">
        <f>SUM(AA16:AA20)</f>
        <v>2600000</v>
      </c>
    </row>
    <row r="16" spans="1:27" ht="13.5">
      <c r="A16" s="291" t="s">
        <v>233</v>
      </c>
      <c r="B16" s="300"/>
      <c r="C16" s="60"/>
      <c r="D16" s="340"/>
      <c r="E16" s="60">
        <v>600000</v>
      </c>
      <c r="F16" s="59">
        <v>600000</v>
      </c>
      <c r="G16" s="59"/>
      <c r="H16" s="60">
        <v>5162</v>
      </c>
      <c r="I16" s="60">
        <v>2065</v>
      </c>
      <c r="J16" s="59">
        <v>7227</v>
      </c>
      <c r="K16" s="59">
        <v>78</v>
      </c>
      <c r="L16" s="60"/>
      <c r="M16" s="60"/>
      <c r="N16" s="59">
        <v>78</v>
      </c>
      <c r="O16" s="59">
        <v>3097</v>
      </c>
      <c r="P16" s="60"/>
      <c r="Q16" s="60">
        <v>-3097</v>
      </c>
      <c r="R16" s="59"/>
      <c r="S16" s="59"/>
      <c r="T16" s="60"/>
      <c r="U16" s="60"/>
      <c r="V16" s="59"/>
      <c r="W16" s="59">
        <v>7305</v>
      </c>
      <c r="X16" s="60">
        <v>450000</v>
      </c>
      <c r="Y16" s="59">
        <v>-442695</v>
      </c>
      <c r="Z16" s="61">
        <v>-98.38</v>
      </c>
      <c r="AA16" s="62">
        <v>600000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>
        <v>828574</v>
      </c>
      <c r="N18" s="59">
        <v>828574</v>
      </c>
      <c r="O18" s="59"/>
      <c r="P18" s="60"/>
      <c r="Q18" s="60"/>
      <c r="R18" s="59"/>
      <c r="S18" s="59"/>
      <c r="T18" s="60"/>
      <c r="U18" s="60"/>
      <c r="V18" s="59"/>
      <c r="W18" s="59">
        <v>828574</v>
      </c>
      <c r="X18" s="60"/>
      <c r="Y18" s="59">
        <v>828574</v>
      </c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2000000</v>
      </c>
      <c r="F20" s="59">
        <v>2000000</v>
      </c>
      <c r="G20" s="59"/>
      <c r="H20" s="60"/>
      <c r="I20" s="60"/>
      <c r="J20" s="59"/>
      <c r="K20" s="59"/>
      <c r="L20" s="60"/>
      <c r="M20" s="60"/>
      <c r="N20" s="59"/>
      <c r="O20" s="59">
        <v>2207</v>
      </c>
      <c r="P20" s="60"/>
      <c r="Q20" s="60"/>
      <c r="R20" s="59">
        <v>2207</v>
      </c>
      <c r="S20" s="59"/>
      <c r="T20" s="60"/>
      <c r="U20" s="60"/>
      <c r="V20" s="59"/>
      <c r="W20" s="59">
        <v>2207</v>
      </c>
      <c r="X20" s="60">
        <v>1500000</v>
      </c>
      <c r="Y20" s="59">
        <v>-1497793</v>
      </c>
      <c r="Z20" s="61">
        <v>-99.85</v>
      </c>
      <c r="AA20" s="62">
        <v>2000000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883372</v>
      </c>
      <c r="D22" s="344">
        <f t="shared" si="6"/>
        <v>0</v>
      </c>
      <c r="E22" s="343">
        <f t="shared" si="6"/>
        <v>23871000</v>
      </c>
      <c r="F22" s="345">
        <f t="shared" si="6"/>
        <v>23871000</v>
      </c>
      <c r="G22" s="345">
        <f t="shared" si="6"/>
        <v>0</v>
      </c>
      <c r="H22" s="343">
        <f t="shared" si="6"/>
        <v>1550789</v>
      </c>
      <c r="I22" s="343">
        <f t="shared" si="6"/>
        <v>1120564</v>
      </c>
      <c r="J22" s="345">
        <f t="shared" si="6"/>
        <v>2671353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554207</v>
      </c>
      <c r="P22" s="343">
        <f t="shared" si="6"/>
        <v>0</v>
      </c>
      <c r="Q22" s="343">
        <f t="shared" si="6"/>
        <v>158799</v>
      </c>
      <c r="R22" s="345">
        <f t="shared" si="6"/>
        <v>713006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3384359</v>
      </c>
      <c r="X22" s="343">
        <f t="shared" si="6"/>
        <v>17903250</v>
      </c>
      <c r="Y22" s="345">
        <f t="shared" si="6"/>
        <v>-14518891</v>
      </c>
      <c r="Z22" s="336">
        <f>+IF(X22&lt;&gt;0,+(Y22/X22)*100,0)</f>
        <v>-81.09639869856031</v>
      </c>
      <c r="AA22" s="350">
        <f>SUM(AA23:AA32)</f>
        <v>23871000</v>
      </c>
    </row>
    <row r="23" spans="1:27" ht="13.5">
      <c r="A23" s="361" t="s">
        <v>236</v>
      </c>
      <c r="B23" s="142"/>
      <c r="C23" s="60">
        <v>431147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157968</v>
      </c>
      <c r="D24" s="340"/>
      <c r="E24" s="60">
        <v>500000</v>
      </c>
      <c r="F24" s="59">
        <v>500000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>
        <v>158799</v>
      </c>
      <c r="R24" s="59">
        <v>158799</v>
      </c>
      <c r="S24" s="59"/>
      <c r="T24" s="60"/>
      <c r="U24" s="60"/>
      <c r="V24" s="59"/>
      <c r="W24" s="59">
        <v>158799</v>
      </c>
      <c r="X24" s="60">
        <v>375000</v>
      </c>
      <c r="Y24" s="59">
        <v>-216201</v>
      </c>
      <c r="Z24" s="61">
        <v>-57.65</v>
      </c>
      <c r="AA24" s="62">
        <v>500000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294257</v>
      </c>
      <c r="D27" s="340"/>
      <c r="E27" s="60">
        <v>350000</v>
      </c>
      <c r="F27" s="59">
        <v>350000</v>
      </c>
      <c r="G27" s="59"/>
      <c r="H27" s="60">
        <v>1400010</v>
      </c>
      <c r="I27" s="60">
        <v>1120564</v>
      </c>
      <c r="J27" s="59">
        <v>2520574</v>
      </c>
      <c r="K27" s="59"/>
      <c r="L27" s="60"/>
      <c r="M27" s="60"/>
      <c r="N27" s="59"/>
      <c r="O27" s="59">
        <v>554207</v>
      </c>
      <c r="P27" s="60"/>
      <c r="Q27" s="60"/>
      <c r="R27" s="59">
        <v>554207</v>
      </c>
      <c r="S27" s="59"/>
      <c r="T27" s="60"/>
      <c r="U27" s="60"/>
      <c r="V27" s="59"/>
      <c r="W27" s="59">
        <v>3074781</v>
      </c>
      <c r="X27" s="60">
        <v>262500</v>
      </c>
      <c r="Y27" s="59">
        <v>2812281</v>
      </c>
      <c r="Z27" s="61">
        <v>1071.35</v>
      </c>
      <c r="AA27" s="62">
        <v>350000</v>
      </c>
    </row>
    <row r="28" spans="1:27" ht="13.5">
      <c r="A28" s="361" t="s">
        <v>241</v>
      </c>
      <c r="B28" s="147"/>
      <c r="C28" s="275"/>
      <c r="D28" s="341"/>
      <c r="E28" s="275">
        <v>280000</v>
      </c>
      <c r="F28" s="342">
        <v>280000</v>
      </c>
      <c r="G28" s="342"/>
      <c r="H28" s="275">
        <v>150779</v>
      </c>
      <c r="I28" s="275"/>
      <c r="J28" s="342">
        <v>150779</v>
      </c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>
        <v>150779</v>
      </c>
      <c r="X28" s="275">
        <v>210000</v>
      </c>
      <c r="Y28" s="342">
        <v>-59221</v>
      </c>
      <c r="Z28" s="335">
        <v>-28.2</v>
      </c>
      <c r="AA28" s="273">
        <v>280000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22741000</v>
      </c>
      <c r="F32" s="59">
        <v>22741000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17055750</v>
      </c>
      <c r="Y32" s="59">
        <v>-17055750</v>
      </c>
      <c r="Z32" s="61">
        <v>-100</v>
      </c>
      <c r="AA32" s="62">
        <v>22741000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2668775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72588</v>
      </c>
      <c r="I34" s="343">
        <f t="shared" si="7"/>
        <v>481657</v>
      </c>
      <c r="J34" s="345">
        <f t="shared" si="7"/>
        <v>554245</v>
      </c>
      <c r="K34" s="345">
        <f t="shared" si="7"/>
        <v>1016330</v>
      </c>
      <c r="L34" s="343">
        <f t="shared" si="7"/>
        <v>589536</v>
      </c>
      <c r="M34" s="343">
        <f t="shared" si="7"/>
        <v>329000</v>
      </c>
      <c r="N34" s="345">
        <f t="shared" si="7"/>
        <v>1934866</v>
      </c>
      <c r="O34" s="345">
        <f t="shared" si="7"/>
        <v>142500</v>
      </c>
      <c r="P34" s="343">
        <f t="shared" si="7"/>
        <v>0</v>
      </c>
      <c r="Q34" s="343">
        <f t="shared" si="7"/>
        <v>110000</v>
      </c>
      <c r="R34" s="345">
        <f t="shared" si="7"/>
        <v>252500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2741611</v>
      </c>
      <c r="X34" s="343">
        <f t="shared" si="7"/>
        <v>0</v>
      </c>
      <c r="Y34" s="345">
        <f t="shared" si="7"/>
        <v>2741611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>
        <v>2668775</v>
      </c>
      <c r="D35" s="368"/>
      <c r="E35" s="54"/>
      <c r="F35" s="53"/>
      <c r="G35" s="53"/>
      <c r="H35" s="54">
        <v>72588</v>
      </c>
      <c r="I35" s="54">
        <v>481657</v>
      </c>
      <c r="J35" s="53">
        <v>554245</v>
      </c>
      <c r="K35" s="53">
        <v>1016330</v>
      </c>
      <c r="L35" s="54">
        <v>589536</v>
      </c>
      <c r="M35" s="54">
        <v>329000</v>
      </c>
      <c r="N35" s="53">
        <v>1934866</v>
      </c>
      <c r="O35" s="53">
        <v>142500</v>
      </c>
      <c r="P35" s="54"/>
      <c r="Q35" s="54">
        <v>110000</v>
      </c>
      <c r="R35" s="53">
        <v>252500</v>
      </c>
      <c r="S35" s="53"/>
      <c r="T35" s="54"/>
      <c r="U35" s="54"/>
      <c r="V35" s="53"/>
      <c r="W35" s="53">
        <v>2741611</v>
      </c>
      <c r="X35" s="54"/>
      <c r="Y35" s="53">
        <v>2741611</v>
      </c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11696897</v>
      </c>
      <c r="D40" s="344">
        <f t="shared" si="9"/>
        <v>0</v>
      </c>
      <c r="E40" s="343">
        <f t="shared" si="9"/>
        <v>19429030</v>
      </c>
      <c r="F40" s="345">
        <f t="shared" si="9"/>
        <v>19429030</v>
      </c>
      <c r="G40" s="345">
        <f t="shared" si="9"/>
        <v>0</v>
      </c>
      <c r="H40" s="343">
        <f t="shared" si="9"/>
        <v>532747</v>
      </c>
      <c r="I40" s="343">
        <f t="shared" si="9"/>
        <v>173019</v>
      </c>
      <c r="J40" s="345">
        <f t="shared" si="9"/>
        <v>705766</v>
      </c>
      <c r="K40" s="345">
        <f t="shared" si="9"/>
        <v>154361</v>
      </c>
      <c r="L40" s="343">
        <f t="shared" si="9"/>
        <v>193350</v>
      </c>
      <c r="M40" s="343">
        <f t="shared" si="9"/>
        <v>70900</v>
      </c>
      <c r="N40" s="345">
        <f t="shared" si="9"/>
        <v>418611</v>
      </c>
      <c r="O40" s="345">
        <f t="shared" si="9"/>
        <v>0</v>
      </c>
      <c r="P40" s="343">
        <f t="shared" si="9"/>
        <v>57894</v>
      </c>
      <c r="Q40" s="343">
        <f t="shared" si="9"/>
        <v>51400</v>
      </c>
      <c r="R40" s="345">
        <f t="shared" si="9"/>
        <v>109294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1233671</v>
      </c>
      <c r="X40" s="343">
        <f t="shared" si="9"/>
        <v>14571773</v>
      </c>
      <c r="Y40" s="345">
        <f t="shared" si="9"/>
        <v>-13338102</v>
      </c>
      <c r="Z40" s="336">
        <f>+IF(X40&lt;&gt;0,+(Y40/X40)*100,0)</f>
        <v>-91.53383050916317</v>
      </c>
      <c r="AA40" s="350">
        <f>SUM(AA41:AA49)</f>
        <v>19429030</v>
      </c>
    </row>
    <row r="41" spans="1:27" ht="13.5">
      <c r="A41" s="361" t="s">
        <v>247</v>
      </c>
      <c r="B41" s="142"/>
      <c r="C41" s="362">
        <v>6238639</v>
      </c>
      <c r="D41" s="363"/>
      <c r="E41" s="362">
        <v>650000</v>
      </c>
      <c r="F41" s="364">
        <v>650000</v>
      </c>
      <c r="G41" s="364"/>
      <c r="H41" s="362"/>
      <c r="I41" s="362">
        <v>35289</v>
      </c>
      <c r="J41" s="364">
        <v>35289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35289</v>
      </c>
      <c r="X41" s="362">
        <v>487500</v>
      </c>
      <c r="Y41" s="364">
        <v>-452211</v>
      </c>
      <c r="Z41" s="365">
        <v>-92.76</v>
      </c>
      <c r="AA41" s="366">
        <v>650000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3188500</v>
      </c>
      <c r="F42" s="53">
        <f t="shared" si="10"/>
        <v>3188500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2391375</v>
      </c>
      <c r="Y42" s="53">
        <f t="shared" si="10"/>
        <v>-2391375</v>
      </c>
      <c r="Z42" s="94">
        <f>+IF(X42&lt;&gt;0,+(Y42/X42)*100,0)</f>
        <v>-100</v>
      </c>
      <c r="AA42" s="95">
        <f>+AA62</f>
        <v>3188500</v>
      </c>
    </row>
    <row r="43" spans="1:27" ht="13.5">
      <c r="A43" s="361" t="s">
        <v>249</v>
      </c>
      <c r="B43" s="136"/>
      <c r="C43" s="275">
        <v>1000984</v>
      </c>
      <c r="D43" s="369"/>
      <c r="E43" s="305">
        <v>150000</v>
      </c>
      <c r="F43" s="370">
        <v>150000</v>
      </c>
      <c r="G43" s="370"/>
      <c r="H43" s="305"/>
      <c r="I43" s="305">
        <v>70727</v>
      </c>
      <c r="J43" s="370">
        <v>70727</v>
      </c>
      <c r="K43" s="370">
        <v>8064</v>
      </c>
      <c r="L43" s="305"/>
      <c r="M43" s="305"/>
      <c r="N43" s="370">
        <v>8064</v>
      </c>
      <c r="O43" s="370"/>
      <c r="P43" s="305"/>
      <c r="Q43" s="305"/>
      <c r="R43" s="370"/>
      <c r="S43" s="370"/>
      <c r="T43" s="305"/>
      <c r="U43" s="305"/>
      <c r="V43" s="370"/>
      <c r="W43" s="370">
        <v>78791</v>
      </c>
      <c r="X43" s="305">
        <v>112500</v>
      </c>
      <c r="Y43" s="370">
        <v>-33709</v>
      </c>
      <c r="Z43" s="371">
        <v>-29.96</v>
      </c>
      <c r="AA43" s="303">
        <v>150000</v>
      </c>
    </row>
    <row r="44" spans="1:27" ht="13.5">
      <c r="A44" s="361" t="s">
        <v>250</v>
      </c>
      <c r="B44" s="136"/>
      <c r="C44" s="60">
        <v>3379829</v>
      </c>
      <c r="D44" s="368"/>
      <c r="E44" s="54">
        <v>2244500</v>
      </c>
      <c r="F44" s="53">
        <v>2244500</v>
      </c>
      <c r="G44" s="53"/>
      <c r="H44" s="54">
        <v>41225</v>
      </c>
      <c r="I44" s="54">
        <v>-2997</v>
      </c>
      <c r="J44" s="53">
        <v>38228</v>
      </c>
      <c r="K44" s="53">
        <v>49248</v>
      </c>
      <c r="L44" s="54">
        <v>112645</v>
      </c>
      <c r="M44" s="54">
        <v>55900</v>
      </c>
      <c r="N44" s="53">
        <v>217793</v>
      </c>
      <c r="O44" s="53"/>
      <c r="P44" s="54">
        <v>57894</v>
      </c>
      <c r="Q44" s="54">
        <v>51400</v>
      </c>
      <c r="R44" s="53">
        <v>109294</v>
      </c>
      <c r="S44" s="53"/>
      <c r="T44" s="54"/>
      <c r="U44" s="54"/>
      <c r="V44" s="53"/>
      <c r="W44" s="53">
        <v>365315</v>
      </c>
      <c r="X44" s="54">
        <v>1683375</v>
      </c>
      <c r="Y44" s="53">
        <v>-1318060</v>
      </c>
      <c r="Z44" s="94">
        <v>-78.3</v>
      </c>
      <c r="AA44" s="95">
        <v>2244500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345006</v>
      </c>
      <c r="D47" s="368"/>
      <c r="E47" s="54">
        <v>10000000</v>
      </c>
      <c r="F47" s="53">
        <v>10000000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7500000</v>
      </c>
      <c r="Y47" s="53">
        <v>-7500000</v>
      </c>
      <c r="Z47" s="94">
        <v>-100</v>
      </c>
      <c r="AA47" s="95">
        <v>10000000</v>
      </c>
    </row>
    <row r="48" spans="1:27" ht="13.5">
      <c r="A48" s="361" t="s">
        <v>254</v>
      </c>
      <c r="B48" s="136"/>
      <c r="C48" s="60">
        <v>632499</v>
      </c>
      <c r="D48" s="368"/>
      <c r="E48" s="54">
        <v>1000000</v>
      </c>
      <c r="F48" s="53">
        <v>1000000</v>
      </c>
      <c r="G48" s="53"/>
      <c r="H48" s="54">
        <v>386522</v>
      </c>
      <c r="I48" s="54"/>
      <c r="J48" s="53">
        <v>386522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386522</v>
      </c>
      <c r="X48" s="54">
        <v>750000</v>
      </c>
      <c r="Y48" s="53">
        <v>-363478</v>
      </c>
      <c r="Z48" s="94">
        <v>-48.46</v>
      </c>
      <c r="AA48" s="95">
        <v>1000000</v>
      </c>
    </row>
    <row r="49" spans="1:27" ht="13.5">
      <c r="A49" s="361" t="s">
        <v>93</v>
      </c>
      <c r="B49" s="136"/>
      <c r="C49" s="54">
        <v>99940</v>
      </c>
      <c r="D49" s="368"/>
      <c r="E49" s="54">
        <v>2196030</v>
      </c>
      <c r="F49" s="53">
        <v>2196030</v>
      </c>
      <c r="G49" s="53"/>
      <c r="H49" s="54">
        <v>105000</v>
      </c>
      <c r="I49" s="54">
        <v>70000</v>
      </c>
      <c r="J49" s="53">
        <v>175000</v>
      </c>
      <c r="K49" s="53">
        <v>97049</v>
      </c>
      <c r="L49" s="54">
        <v>80705</v>
      </c>
      <c r="M49" s="54">
        <v>15000</v>
      </c>
      <c r="N49" s="53">
        <v>192754</v>
      </c>
      <c r="O49" s="53"/>
      <c r="P49" s="54"/>
      <c r="Q49" s="54"/>
      <c r="R49" s="53"/>
      <c r="S49" s="53"/>
      <c r="T49" s="54"/>
      <c r="U49" s="54"/>
      <c r="V49" s="53"/>
      <c r="W49" s="53">
        <v>367754</v>
      </c>
      <c r="X49" s="54">
        <v>1647023</v>
      </c>
      <c r="Y49" s="53">
        <v>-1279269</v>
      </c>
      <c r="Z49" s="94">
        <v>-77.67</v>
      </c>
      <c r="AA49" s="95">
        <v>2196030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550000</v>
      </c>
      <c r="F57" s="345">
        <f t="shared" si="13"/>
        <v>550000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412500</v>
      </c>
      <c r="Y57" s="345">
        <f t="shared" si="13"/>
        <v>-412500</v>
      </c>
      <c r="Z57" s="336">
        <f>+IF(X57&lt;&gt;0,+(Y57/X57)*100,0)</f>
        <v>-100</v>
      </c>
      <c r="AA57" s="350">
        <f t="shared" si="13"/>
        <v>550000</v>
      </c>
    </row>
    <row r="58" spans="1:27" ht="13.5">
      <c r="A58" s="361" t="s">
        <v>216</v>
      </c>
      <c r="B58" s="136"/>
      <c r="C58" s="60"/>
      <c r="D58" s="340"/>
      <c r="E58" s="60">
        <v>550000</v>
      </c>
      <c r="F58" s="59">
        <v>550000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412500</v>
      </c>
      <c r="Y58" s="59">
        <v>-412500</v>
      </c>
      <c r="Z58" s="61">
        <v>-100</v>
      </c>
      <c r="AA58" s="62">
        <v>550000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94186425</v>
      </c>
      <c r="D60" s="346">
        <f t="shared" si="14"/>
        <v>0</v>
      </c>
      <c r="E60" s="219">
        <f t="shared" si="14"/>
        <v>144035153</v>
      </c>
      <c r="F60" s="264">
        <f t="shared" si="14"/>
        <v>144035153</v>
      </c>
      <c r="G60" s="264">
        <f t="shared" si="14"/>
        <v>0</v>
      </c>
      <c r="H60" s="219">
        <f t="shared" si="14"/>
        <v>6295809</v>
      </c>
      <c r="I60" s="219">
        <f t="shared" si="14"/>
        <v>2943156</v>
      </c>
      <c r="J60" s="264">
        <f t="shared" si="14"/>
        <v>9238965</v>
      </c>
      <c r="K60" s="264">
        <f t="shared" si="14"/>
        <v>4631501</v>
      </c>
      <c r="L60" s="219">
        <f t="shared" si="14"/>
        <v>7474361</v>
      </c>
      <c r="M60" s="219">
        <f t="shared" si="14"/>
        <v>5042652</v>
      </c>
      <c r="N60" s="264">
        <f t="shared" si="14"/>
        <v>17148514</v>
      </c>
      <c r="O60" s="264">
        <f t="shared" si="14"/>
        <v>2040165</v>
      </c>
      <c r="P60" s="219">
        <f t="shared" si="14"/>
        <v>4503142</v>
      </c>
      <c r="Q60" s="219">
        <f t="shared" si="14"/>
        <v>7824378</v>
      </c>
      <c r="R60" s="264">
        <f t="shared" si="14"/>
        <v>14367685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40755164</v>
      </c>
      <c r="X60" s="219">
        <f t="shared" si="14"/>
        <v>108026366</v>
      </c>
      <c r="Y60" s="264">
        <f t="shared" si="14"/>
        <v>-67271202</v>
      </c>
      <c r="Z60" s="337">
        <f>+IF(X60&lt;&gt;0,+(Y60/X60)*100,0)</f>
        <v>-62.27294732843276</v>
      </c>
      <c r="AA60" s="232">
        <f>+AA57+AA54+AA51+AA40+AA37+AA34+AA22+AA5</f>
        <v>144035153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3188500</v>
      </c>
      <c r="F62" s="349">
        <f t="shared" si="15"/>
        <v>3188500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2391375</v>
      </c>
      <c r="Y62" s="349">
        <f t="shared" si="15"/>
        <v>-2391375</v>
      </c>
      <c r="Z62" s="338">
        <f>+IF(X62&lt;&gt;0,+(Y62/X62)*100,0)</f>
        <v>-100</v>
      </c>
      <c r="AA62" s="351">
        <f>SUM(AA63:AA66)</f>
        <v>3188500</v>
      </c>
    </row>
    <row r="63" spans="1:27" ht="13.5">
      <c r="A63" s="361" t="s">
        <v>258</v>
      </c>
      <c r="B63" s="136"/>
      <c r="C63" s="60"/>
      <c r="D63" s="340"/>
      <c r="E63" s="60">
        <v>1900000</v>
      </c>
      <c r="F63" s="59">
        <v>1900000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1425000</v>
      </c>
      <c r="Y63" s="59">
        <v>-1425000</v>
      </c>
      <c r="Z63" s="61">
        <v>-100</v>
      </c>
      <c r="AA63" s="62">
        <v>1900000</v>
      </c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>
        <v>1288500</v>
      </c>
      <c r="F65" s="105">
        <v>1288500</v>
      </c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>
        <v>966375</v>
      </c>
      <c r="Y65" s="105">
        <v>-966375</v>
      </c>
      <c r="Z65" s="101">
        <v>-100</v>
      </c>
      <c r="AA65" s="108">
        <v>1288500</v>
      </c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2014-05-13T10:48:56Z</dcterms:created>
  <dcterms:modified xsi:type="dcterms:W3CDTF">2014-05-13T10:48:59Z</dcterms:modified>
  <cp:category/>
  <cp:version/>
  <cp:contentType/>
  <cp:contentStatus/>
</cp:coreProperties>
</file>