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<sst xmlns="http://schemas.openxmlformats.org/spreadsheetml/2006/main" count="855" uniqueCount="302">
  <si>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Ndlambe(EC105)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</si>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</sst>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65881064</v>
      </c>
      <c r="C5" s="19">
        <v>0</v>
      </c>
      <c r="D5" s="59">
        <v>82852977</v>
      </c>
      <c r="E5" s="60">
        <v>82852977</v>
      </c>
      <c r="F5" s="60">
        <v>9405963</v>
      </c>
      <c r="G5" s="60">
        <v>7152375</v>
      </c>
      <c r="H5" s="60">
        <v>6625738</v>
      </c>
      <c r="I5" s="60">
        <v>23184076</v>
      </c>
      <c r="J5" s="60">
        <v>6733208</v>
      </c>
      <c r="K5" s="60">
        <v>6535608</v>
      </c>
      <c r="L5" s="60">
        <v>6517625</v>
      </c>
      <c r="M5" s="60">
        <v>19786441</v>
      </c>
      <c r="N5" s="60">
        <v>6459345</v>
      </c>
      <c r="O5" s="60">
        <v>6434318</v>
      </c>
      <c r="P5" s="60">
        <v>6394204</v>
      </c>
      <c r="Q5" s="60">
        <v>19287867</v>
      </c>
      <c r="R5" s="60">
        <v>0</v>
      </c>
      <c r="S5" s="60">
        <v>0</v>
      </c>
      <c r="T5" s="60">
        <v>0</v>
      </c>
      <c r="U5" s="60">
        <v>0</v>
      </c>
      <c r="V5" s="60">
        <v>62258384</v>
      </c>
      <c r="W5" s="60">
        <v>62139733</v>
      </c>
      <c r="X5" s="60">
        <v>118651</v>
      </c>
      <c r="Y5" s="61">
        <v>0.19</v>
      </c>
      <c r="Z5" s="62">
        <v>82852977</v>
      </c>
    </row>
    <row r="6" spans="1:26" ht="13.5">
      <c r="A6" s="58" t="s">
        <v>32</v>
      </c>
      <c r="B6" s="19">
        <v>94843282</v>
      </c>
      <c r="C6" s="19">
        <v>0</v>
      </c>
      <c r="D6" s="59">
        <v>15542502</v>
      </c>
      <c r="E6" s="60">
        <v>15542502</v>
      </c>
      <c r="F6" s="60">
        <v>2458958</v>
      </c>
      <c r="G6" s="60">
        <v>2426476</v>
      </c>
      <c r="H6" s="60">
        <v>2333014</v>
      </c>
      <c r="I6" s="60">
        <v>7218448</v>
      </c>
      <c r="J6" s="60">
        <v>149171</v>
      </c>
      <c r="K6" s="60">
        <v>2314906</v>
      </c>
      <c r="L6" s="60">
        <v>0</v>
      </c>
      <c r="M6" s="60">
        <v>2464077</v>
      </c>
      <c r="N6" s="60">
        <v>6901276</v>
      </c>
      <c r="O6" s="60">
        <v>0</v>
      </c>
      <c r="P6" s="60">
        <v>0</v>
      </c>
      <c r="Q6" s="60">
        <v>6901276</v>
      </c>
      <c r="R6" s="60">
        <v>0</v>
      </c>
      <c r="S6" s="60">
        <v>0</v>
      </c>
      <c r="T6" s="60">
        <v>0</v>
      </c>
      <c r="U6" s="60">
        <v>0</v>
      </c>
      <c r="V6" s="60">
        <v>16583801</v>
      </c>
      <c r="W6" s="60">
        <v>11656877</v>
      </c>
      <c r="X6" s="60">
        <v>4926924</v>
      </c>
      <c r="Y6" s="61">
        <v>42.27</v>
      </c>
      <c r="Z6" s="62">
        <v>15542502</v>
      </c>
    </row>
    <row r="7" spans="1:26" ht="13.5">
      <c r="A7" s="58" t="s">
        <v>33</v>
      </c>
      <c r="B7" s="19">
        <v>5804527</v>
      </c>
      <c r="C7" s="19">
        <v>0</v>
      </c>
      <c r="D7" s="59">
        <v>462305</v>
      </c>
      <c r="E7" s="60">
        <v>462305</v>
      </c>
      <c r="F7" s="60">
        <v>729</v>
      </c>
      <c r="G7" s="60">
        <v>8967</v>
      </c>
      <c r="H7" s="60">
        <v>8967</v>
      </c>
      <c r="I7" s="60">
        <v>18663</v>
      </c>
      <c r="J7" s="60">
        <v>49400</v>
      </c>
      <c r="K7" s="60">
        <v>59654</v>
      </c>
      <c r="L7" s="60">
        <v>0</v>
      </c>
      <c r="M7" s="60">
        <v>109054</v>
      </c>
      <c r="N7" s="60">
        <v>153023</v>
      </c>
      <c r="O7" s="60">
        <v>1867</v>
      </c>
      <c r="P7" s="60">
        <v>0</v>
      </c>
      <c r="Q7" s="60">
        <v>154890</v>
      </c>
      <c r="R7" s="60">
        <v>0</v>
      </c>
      <c r="S7" s="60">
        <v>0</v>
      </c>
      <c r="T7" s="60">
        <v>0</v>
      </c>
      <c r="U7" s="60">
        <v>0</v>
      </c>
      <c r="V7" s="60">
        <v>282607</v>
      </c>
      <c r="W7" s="60">
        <v>346729</v>
      </c>
      <c r="X7" s="60">
        <v>-64122</v>
      </c>
      <c r="Y7" s="61">
        <v>-18.49</v>
      </c>
      <c r="Z7" s="62">
        <v>462305</v>
      </c>
    </row>
    <row r="8" spans="1:26" ht="13.5">
      <c r="A8" s="58" t="s">
        <v>34</v>
      </c>
      <c r="B8" s="19">
        <v>7755266</v>
      </c>
      <c r="C8" s="19">
        <v>0</v>
      </c>
      <c r="D8" s="59">
        <v>4431300</v>
      </c>
      <c r="E8" s="60">
        <v>4431300</v>
      </c>
      <c r="F8" s="60">
        <v>0</v>
      </c>
      <c r="G8" s="60">
        <v>1213552</v>
      </c>
      <c r="H8" s="60">
        <v>1030205</v>
      </c>
      <c r="I8" s="60">
        <v>2243757</v>
      </c>
      <c r="J8" s="60">
        <v>913888</v>
      </c>
      <c r="K8" s="60">
        <v>816000</v>
      </c>
      <c r="L8" s="60">
        <v>815221</v>
      </c>
      <c r="M8" s="60">
        <v>2545109</v>
      </c>
      <c r="N8" s="60">
        <v>1084732</v>
      </c>
      <c r="O8" s="60">
        <v>988858</v>
      </c>
      <c r="P8" s="60">
        <v>1126497</v>
      </c>
      <c r="Q8" s="60">
        <v>3200087</v>
      </c>
      <c r="R8" s="60">
        <v>0</v>
      </c>
      <c r="S8" s="60">
        <v>0</v>
      </c>
      <c r="T8" s="60">
        <v>0</v>
      </c>
      <c r="U8" s="60">
        <v>0</v>
      </c>
      <c r="V8" s="60">
        <v>7988953</v>
      </c>
      <c r="W8" s="60">
        <v>3323475</v>
      </c>
      <c r="X8" s="60">
        <v>4665478</v>
      </c>
      <c r="Y8" s="61">
        <v>140.38</v>
      </c>
      <c r="Z8" s="62">
        <v>4431300</v>
      </c>
    </row>
    <row r="9" spans="1:26" ht="13.5">
      <c r="A9" s="58" t="s">
        <v>35</v>
      </c>
      <c r="B9" s="19">
        <v>307487503</v>
      </c>
      <c r="C9" s="19">
        <v>0</v>
      </c>
      <c r="D9" s="59">
        <v>256792878</v>
      </c>
      <c r="E9" s="60">
        <v>256792878</v>
      </c>
      <c r="F9" s="60">
        <v>23194650</v>
      </c>
      <c r="G9" s="60">
        <v>-1815529</v>
      </c>
      <c r="H9" s="60">
        <v>19032837</v>
      </c>
      <c r="I9" s="60">
        <v>40411958</v>
      </c>
      <c r="J9" s="60">
        <v>11805941</v>
      </c>
      <c r="K9" s="60">
        <v>34662977</v>
      </c>
      <c r="L9" s="60">
        <v>9198534</v>
      </c>
      <c r="M9" s="60">
        <v>55667452</v>
      </c>
      <c r="N9" s="60">
        <v>5239388</v>
      </c>
      <c r="O9" s="60">
        <v>18868013</v>
      </c>
      <c r="P9" s="60">
        <v>24687714</v>
      </c>
      <c r="Q9" s="60">
        <v>48795115</v>
      </c>
      <c r="R9" s="60">
        <v>0</v>
      </c>
      <c r="S9" s="60">
        <v>0</v>
      </c>
      <c r="T9" s="60">
        <v>0</v>
      </c>
      <c r="U9" s="60">
        <v>0</v>
      </c>
      <c r="V9" s="60">
        <v>144874525</v>
      </c>
      <c r="W9" s="60">
        <v>192594659</v>
      </c>
      <c r="X9" s="60">
        <v>-47720134</v>
      </c>
      <c r="Y9" s="61">
        <v>-24.78</v>
      </c>
      <c r="Z9" s="62">
        <v>256792878</v>
      </c>
    </row>
    <row r="10" spans="1:26" ht="25.5">
      <c r="A10" s="63" t="s">
        <v>277</v>
      </c>
      <c r="B10" s="64">
        <f>SUM(B5:B9)</f>
        <v>481771642</v>
      </c>
      <c r="C10" s="64">
        <f>SUM(C5:C9)</f>
        <v>0</v>
      </c>
      <c r="D10" s="65">
        <f aca="true" t="shared" si="0" ref="D10:Z10">SUM(D5:D9)</f>
        <v>360081962</v>
      </c>
      <c r="E10" s="66">
        <f t="shared" si="0"/>
        <v>360081962</v>
      </c>
      <c r="F10" s="66">
        <f t="shared" si="0"/>
        <v>35060300</v>
      </c>
      <c r="G10" s="66">
        <f t="shared" si="0"/>
        <v>8985841</v>
      </c>
      <c r="H10" s="66">
        <f t="shared" si="0"/>
        <v>29030761</v>
      </c>
      <c r="I10" s="66">
        <f t="shared" si="0"/>
        <v>73076902</v>
      </c>
      <c r="J10" s="66">
        <f t="shared" si="0"/>
        <v>19651608</v>
      </c>
      <c r="K10" s="66">
        <f t="shared" si="0"/>
        <v>44389145</v>
      </c>
      <c r="L10" s="66">
        <f t="shared" si="0"/>
        <v>16531380</v>
      </c>
      <c r="M10" s="66">
        <f t="shared" si="0"/>
        <v>80572133</v>
      </c>
      <c r="N10" s="66">
        <f t="shared" si="0"/>
        <v>19837764</v>
      </c>
      <c r="O10" s="66">
        <f t="shared" si="0"/>
        <v>26293056</v>
      </c>
      <c r="P10" s="66">
        <f t="shared" si="0"/>
        <v>32208415</v>
      </c>
      <c r="Q10" s="66">
        <f t="shared" si="0"/>
        <v>78339235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231988270</v>
      </c>
      <c r="W10" s="66">
        <f t="shared" si="0"/>
        <v>270061473</v>
      </c>
      <c r="X10" s="66">
        <f t="shared" si="0"/>
        <v>-38073203</v>
      </c>
      <c r="Y10" s="67">
        <f>+IF(W10&lt;&gt;0,(X10/W10)*100,0)</f>
        <v>-14.097976500335538</v>
      </c>
      <c r="Z10" s="68">
        <f t="shared" si="0"/>
        <v>360081962</v>
      </c>
    </row>
    <row r="11" spans="1:26" ht="13.5">
      <c r="A11" s="58" t="s">
        <v>37</v>
      </c>
      <c r="B11" s="19">
        <v>76215580</v>
      </c>
      <c r="C11" s="19">
        <v>0</v>
      </c>
      <c r="D11" s="59">
        <v>82920198</v>
      </c>
      <c r="E11" s="60">
        <v>82920198</v>
      </c>
      <c r="F11" s="60">
        <v>6714507</v>
      </c>
      <c r="G11" s="60">
        <v>6788164</v>
      </c>
      <c r="H11" s="60">
        <v>6391556</v>
      </c>
      <c r="I11" s="60">
        <v>19894227</v>
      </c>
      <c r="J11" s="60">
        <v>7273592</v>
      </c>
      <c r="K11" s="60">
        <v>6697986</v>
      </c>
      <c r="L11" s="60">
        <v>10103704</v>
      </c>
      <c r="M11" s="60">
        <v>24075282</v>
      </c>
      <c r="N11" s="60">
        <v>7125108</v>
      </c>
      <c r="O11" s="60">
        <v>6437476</v>
      </c>
      <c r="P11" s="60">
        <v>6492411</v>
      </c>
      <c r="Q11" s="60">
        <v>20054995</v>
      </c>
      <c r="R11" s="60">
        <v>0</v>
      </c>
      <c r="S11" s="60">
        <v>0</v>
      </c>
      <c r="T11" s="60">
        <v>0</v>
      </c>
      <c r="U11" s="60">
        <v>0</v>
      </c>
      <c r="V11" s="60">
        <v>64024504</v>
      </c>
      <c r="W11" s="60">
        <v>62190149</v>
      </c>
      <c r="X11" s="60">
        <v>1834355</v>
      </c>
      <c r="Y11" s="61">
        <v>2.95</v>
      </c>
      <c r="Z11" s="62">
        <v>82920198</v>
      </c>
    </row>
    <row r="12" spans="1:26" ht="13.5">
      <c r="A12" s="58" t="s">
        <v>38</v>
      </c>
      <c r="B12" s="19">
        <v>4973700</v>
      </c>
      <c r="C12" s="19">
        <v>0</v>
      </c>
      <c r="D12" s="59">
        <v>5720747</v>
      </c>
      <c r="E12" s="60">
        <v>5720747</v>
      </c>
      <c r="F12" s="60">
        <v>414996</v>
      </c>
      <c r="G12" s="60">
        <v>414996</v>
      </c>
      <c r="H12" s="60">
        <v>414996</v>
      </c>
      <c r="I12" s="60">
        <v>1244988</v>
      </c>
      <c r="J12" s="60">
        <v>0</v>
      </c>
      <c r="K12" s="60">
        <v>0</v>
      </c>
      <c r="L12" s="60">
        <v>414996</v>
      </c>
      <c r="M12" s="60">
        <v>414996</v>
      </c>
      <c r="N12" s="60">
        <v>415301</v>
      </c>
      <c r="O12" s="60">
        <v>0</v>
      </c>
      <c r="P12" s="60">
        <v>0</v>
      </c>
      <c r="Q12" s="60">
        <v>415301</v>
      </c>
      <c r="R12" s="60">
        <v>0</v>
      </c>
      <c r="S12" s="60">
        <v>0</v>
      </c>
      <c r="T12" s="60">
        <v>0</v>
      </c>
      <c r="U12" s="60">
        <v>0</v>
      </c>
      <c r="V12" s="60">
        <v>2075285</v>
      </c>
      <c r="W12" s="60">
        <v>4290560</v>
      </c>
      <c r="X12" s="60">
        <v>-2215275</v>
      </c>
      <c r="Y12" s="61">
        <v>-51.63</v>
      </c>
      <c r="Z12" s="62">
        <v>5720747</v>
      </c>
    </row>
    <row r="13" spans="1:26" ht="13.5">
      <c r="A13" s="58" t="s">
        <v>278</v>
      </c>
      <c r="B13" s="19">
        <v>40490171</v>
      </c>
      <c r="C13" s="19">
        <v>0</v>
      </c>
      <c r="D13" s="59">
        <v>2778556</v>
      </c>
      <c r="E13" s="60">
        <v>2778556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2083917</v>
      </c>
      <c r="X13" s="60">
        <v>-2083917</v>
      </c>
      <c r="Y13" s="61">
        <v>-100</v>
      </c>
      <c r="Z13" s="62">
        <v>2778556</v>
      </c>
    </row>
    <row r="14" spans="1:26" ht="13.5">
      <c r="A14" s="58" t="s">
        <v>40</v>
      </c>
      <c r="B14" s="19">
        <v>572428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10023</v>
      </c>
      <c r="O14" s="60">
        <v>0</v>
      </c>
      <c r="P14" s="60">
        <v>0</v>
      </c>
      <c r="Q14" s="60">
        <v>10023</v>
      </c>
      <c r="R14" s="60">
        <v>0</v>
      </c>
      <c r="S14" s="60">
        <v>0</v>
      </c>
      <c r="T14" s="60">
        <v>0</v>
      </c>
      <c r="U14" s="60">
        <v>0</v>
      </c>
      <c r="V14" s="60">
        <v>10023</v>
      </c>
      <c r="W14" s="60">
        <v>0</v>
      </c>
      <c r="X14" s="60">
        <v>10023</v>
      </c>
      <c r="Y14" s="61">
        <v>0</v>
      </c>
      <c r="Z14" s="62">
        <v>0</v>
      </c>
    </row>
    <row r="15" spans="1:26" ht="13.5">
      <c r="A15" s="58" t="s">
        <v>41</v>
      </c>
      <c r="B15" s="19">
        <v>47075839</v>
      </c>
      <c r="C15" s="19">
        <v>0</v>
      </c>
      <c r="D15" s="59">
        <v>12136943</v>
      </c>
      <c r="E15" s="60">
        <v>12136943</v>
      </c>
      <c r="F15" s="60">
        <v>278961</v>
      </c>
      <c r="G15" s="60">
        <v>3831655</v>
      </c>
      <c r="H15" s="60">
        <v>3999251</v>
      </c>
      <c r="I15" s="60">
        <v>8109867</v>
      </c>
      <c r="J15" s="60">
        <v>0</v>
      </c>
      <c r="K15" s="60">
        <v>28119</v>
      </c>
      <c r="L15" s="60">
        <v>2489673</v>
      </c>
      <c r="M15" s="60">
        <v>2517792</v>
      </c>
      <c r="N15" s="60">
        <v>1868065</v>
      </c>
      <c r="O15" s="60">
        <v>292539</v>
      </c>
      <c r="P15" s="60">
        <v>2715713</v>
      </c>
      <c r="Q15" s="60">
        <v>4876317</v>
      </c>
      <c r="R15" s="60">
        <v>0</v>
      </c>
      <c r="S15" s="60">
        <v>0</v>
      </c>
      <c r="T15" s="60">
        <v>0</v>
      </c>
      <c r="U15" s="60">
        <v>0</v>
      </c>
      <c r="V15" s="60">
        <v>15503976</v>
      </c>
      <c r="W15" s="60">
        <v>9102707</v>
      </c>
      <c r="X15" s="60">
        <v>6401269</v>
      </c>
      <c r="Y15" s="61">
        <v>70.32</v>
      </c>
      <c r="Z15" s="62">
        <v>12136943</v>
      </c>
    </row>
    <row r="16" spans="1:26" ht="13.5">
      <c r="A16" s="69" t="s">
        <v>42</v>
      </c>
      <c r="B16" s="19">
        <v>7836312</v>
      </c>
      <c r="C16" s="19">
        <v>0</v>
      </c>
      <c r="D16" s="59">
        <v>34540350</v>
      </c>
      <c r="E16" s="60">
        <v>34540350</v>
      </c>
      <c r="F16" s="60">
        <v>3303762</v>
      </c>
      <c r="G16" s="60">
        <v>3207885</v>
      </c>
      <c r="H16" s="60">
        <v>3180326</v>
      </c>
      <c r="I16" s="60">
        <v>9691973</v>
      </c>
      <c r="J16" s="60">
        <v>715404</v>
      </c>
      <c r="K16" s="60">
        <v>809058</v>
      </c>
      <c r="L16" s="60">
        <v>3490435</v>
      </c>
      <c r="M16" s="60">
        <v>5014897</v>
      </c>
      <c r="N16" s="60">
        <v>1018026</v>
      </c>
      <c r="O16" s="60">
        <v>1122519</v>
      </c>
      <c r="P16" s="60">
        <v>3726527</v>
      </c>
      <c r="Q16" s="60">
        <v>5867072</v>
      </c>
      <c r="R16" s="60">
        <v>0</v>
      </c>
      <c r="S16" s="60">
        <v>0</v>
      </c>
      <c r="T16" s="60">
        <v>0</v>
      </c>
      <c r="U16" s="60">
        <v>0</v>
      </c>
      <c r="V16" s="60">
        <v>20573942</v>
      </c>
      <c r="W16" s="60">
        <v>25905263</v>
      </c>
      <c r="X16" s="60">
        <v>-5331321</v>
      </c>
      <c r="Y16" s="61">
        <v>-20.58</v>
      </c>
      <c r="Z16" s="62">
        <v>34540350</v>
      </c>
    </row>
    <row r="17" spans="1:26" ht="13.5">
      <c r="A17" s="58" t="s">
        <v>43</v>
      </c>
      <c r="B17" s="19">
        <v>258713386</v>
      </c>
      <c r="C17" s="19">
        <v>0</v>
      </c>
      <c r="D17" s="59">
        <v>135545956</v>
      </c>
      <c r="E17" s="60">
        <v>135545956</v>
      </c>
      <c r="F17" s="60">
        <v>8375184</v>
      </c>
      <c r="G17" s="60">
        <v>5564029</v>
      </c>
      <c r="H17" s="60">
        <v>6149348</v>
      </c>
      <c r="I17" s="60">
        <v>20088561</v>
      </c>
      <c r="J17" s="60">
        <v>19947320</v>
      </c>
      <c r="K17" s="60">
        <v>18396575</v>
      </c>
      <c r="L17" s="60">
        <v>15615744</v>
      </c>
      <c r="M17" s="60">
        <v>53959639</v>
      </c>
      <c r="N17" s="60">
        <v>12172210</v>
      </c>
      <c r="O17" s="60">
        <v>20532033</v>
      </c>
      <c r="P17" s="60">
        <v>8370737</v>
      </c>
      <c r="Q17" s="60">
        <v>41074980</v>
      </c>
      <c r="R17" s="60">
        <v>0</v>
      </c>
      <c r="S17" s="60">
        <v>0</v>
      </c>
      <c r="T17" s="60">
        <v>0</v>
      </c>
      <c r="U17" s="60">
        <v>0</v>
      </c>
      <c r="V17" s="60">
        <v>115123180</v>
      </c>
      <c r="W17" s="60">
        <v>101659467</v>
      </c>
      <c r="X17" s="60">
        <v>13463713</v>
      </c>
      <c r="Y17" s="61">
        <v>13.24</v>
      </c>
      <c r="Z17" s="62">
        <v>135545956</v>
      </c>
    </row>
    <row r="18" spans="1:26" ht="13.5">
      <c r="A18" s="70" t="s">
        <v>44</v>
      </c>
      <c r="B18" s="71">
        <f>SUM(B11:B17)</f>
        <v>435877416</v>
      </c>
      <c r="C18" s="71">
        <f>SUM(C11:C17)</f>
        <v>0</v>
      </c>
      <c r="D18" s="72">
        <f aca="true" t="shared" si="1" ref="D18:Z18">SUM(D11:D17)</f>
        <v>273642750</v>
      </c>
      <c r="E18" s="73">
        <f t="shared" si="1"/>
        <v>273642750</v>
      </c>
      <c r="F18" s="73">
        <f t="shared" si="1"/>
        <v>19087410</v>
      </c>
      <c r="G18" s="73">
        <f t="shared" si="1"/>
        <v>19806729</v>
      </c>
      <c r="H18" s="73">
        <f t="shared" si="1"/>
        <v>20135477</v>
      </c>
      <c r="I18" s="73">
        <f t="shared" si="1"/>
        <v>59029616</v>
      </c>
      <c r="J18" s="73">
        <f t="shared" si="1"/>
        <v>27936316</v>
      </c>
      <c r="K18" s="73">
        <f t="shared" si="1"/>
        <v>25931738</v>
      </c>
      <c r="L18" s="73">
        <f t="shared" si="1"/>
        <v>32114552</v>
      </c>
      <c r="M18" s="73">
        <f t="shared" si="1"/>
        <v>85982606</v>
      </c>
      <c r="N18" s="73">
        <f t="shared" si="1"/>
        <v>22608733</v>
      </c>
      <c r="O18" s="73">
        <f t="shared" si="1"/>
        <v>28384567</v>
      </c>
      <c r="P18" s="73">
        <f t="shared" si="1"/>
        <v>21305388</v>
      </c>
      <c r="Q18" s="73">
        <f t="shared" si="1"/>
        <v>72298688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217310910</v>
      </c>
      <c r="W18" s="73">
        <f t="shared" si="1"/>
        <v>205232063</v>
      </c>
      <c r="X18" s="73">
        <f t="shared" si="1"/>
        <v>12078847</v>
      </c>
      <c r="Y18" s="67">
        <f>+IF(W18&lt;&gt;0,(X18/W18)*100,0)</f>
        <v>5.885458063148739</v>
      </c>
      <c r="Z18" s="74">
        <f t="shared" si="1"/>
        <v>273642750</v>
      </c>
    </row>
    <row r="19" spans="1:26" ht="13.5">
      <c r="A19" s="70" t="s">
        <v>45</v>
      </c>
      <c r="B19" s="75">
        <f>+B10-B18</f>
        <v>45894226</v>
      </c>
      <c r="C19" s="75">
        <f>+C10-C18</f>
        <v>0</v>
      </c>
      <c r="D19" s="76">
        <f aca="true" t="shared" si="2" ref="D19:Z19">+D10-D18</f>
        <v>86439212</v>
      </c>
      <c r="E19" s="77">
        <f t="shared" si="2"/>
        <v>86439212</v>
      </c>
      <c r="F19" s="77">
        <f t="shared" si="2"/>
        <v>15972890</v>
      </c>
      <c r="G19" s="77">
        <f t="shared" si="2"/>
        <v>-10820888</v>
      </c>
      <c r="H19" s="77">
        <f t="shared" si="2"/>
        <v>8895284</v>
      </c>
      <c r="I19" s="77">
        <f t="shared" si="2"/>
        <v>14047286</v>
      </c>
      <c r="J19" s="77">
        <f t="shared" si="2"/>
        <v>-8284708</v>
      </c>
      <c r="K19" s="77">
        <f t="shared" si="2"/>
        <v>18457407</v>
      </c>
      <c r="L19" s="77">
        <f t="shared" si="2"/>
        <v>-15583172</v>
      </c>
      <c r="M19" s="77">
        <f t="shared" si="2"/>
        <v>-5410473</v>
      </c>
      <c r="N19" s="77">
        <f t="shared" si="2"/>
        <v>-2770969</v>
      </c>
      <c r="O19" s="77">
        <f t="shared" si="2"/>
        <v>-2091511</v>
      </c>
      <c r="P19" s="77">
        <f t="shared" si="2"/>
        <v>10903027</v>
      </c>
      <c r="Q19" s="77">
        <f t="shared" si="2"/>
        <v>6040547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14677360</v>
      </c>
      <c r="W19" s="77">
        <f>IF(E10=E18,0,W10-W18)</f>
        <v>64829410</v>
      </c>
      <c r="X19" s="77">
        <f t="shared" si="2"/>
        <v>-50152050</v>
      </c>
      <c r="Y19" s="78">
        <f>+IF(W19&lt;&gt;0,(X19/W19)*100,0)</f>
        <v>-77.36002841920049</v>
      </c>
      <c r="Z19" s="79">
        <f t="shared" si="2"/>
        <v>86439212</v>
      </c>
    </row>
    <row r="20" spans="1:26" ht="13.5">
      <c r="A20" s="58" t="s">
        <v>46</v>
      </c>
      <c r="B20" s="19">
        <v>45602158</v>
      </c>
      <c r="C20" s="19">
        <v>0</v>
      </c>
      <c r="D20" s="59">
        <v>30109050</v>
      </c>
      <c r="E20" s="60">
        <v>30109050</v>
      </c>
      <c r="F20" s="60">
        <v>0</v>
      </c>
      <c r="G20" s="60">
        <v>1620039</v>
      </c>
      <c r="H20" s="60">
        <v>1431678</v>
      </c>
      <c r="I20" s="60">
        <v>3051717</v>
      </c>
      <c r="J20" s="60">
        <v>2125290</v>
      </c>
      <c r="K20" s="60">
        <v>917471</v>
      </c>
      <c r="L20" s="60">
        <v>3547363</v>
      </c>
      <c r="M20" s="60">
        <v>6590124</v>
      </c>
      <c r="N20" s="60">
        <v>4962490</v>
      </c>
      <c r="O20" s="60">
        <v>717243</v>
      </c>
      <c r="P20" s="60">
        <v>4161933</v>
      </c>
      <c r="Q20" s="60">
        <v>9841666</v>
      </c>
      <c r="R20" s="60">
        <v>0</v>
      </c>
      <c r="S20" s="60">
        <v>0</v>
      </c>
      <c r="T20" s="60">
        <v>0</v>
      </c>
      <c r="U20" s="60">
        <v>0</v>
      </c>
      <c r="V20" s="60">
        <v>19483507</v>
      </c>
      <c r="W20" s="60">
        <v>22581788</v>
      </c>
      <c r="X20" s="60">
        <v>-3098281</v>
      </c>
      <c r="Y20" s="61">
        <v>-13.72</v>
      </c>
      <c r="Z20" s="62">
        <v>30109050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91496384</v>
      </c>
      <c r="C22" s="86">
        <f>SUM(C19:C21)</f>
        <v>0</v>
      </c>
      <c r="D22" s="87">
        <f aca="true" t="shared" si="3" ref="D22:Z22">SUM(D19:D21)</f>
        <v>116548262</v>
      </c>
      <c r="E22" s="88">
        <f t="shared" si="3"/>
        <v>116548262</v>
      </c>
      <c r="F22" s="88">
        <f t="shared" si="3"/>
        <v>15972890</v>
      </c>
      <c r="G22" s="88">
        <f t="shared" si="3"/>
        <v>-9200849</v>
      </c>
      <c r="H22" s="88">
        <f t="shared" si="3"/>
        <v>10326962</v>
      </c>
      <c r="I22" s="88">
        <f t="shared" si="3"/>
        <v>17099003</v>
      </c>
      <c r="J22" s="88">
        <f t="shared" si="3"/>
        <v>-6159418</v>
      </c>
      <c r="K22" s="88">
        <f t="shared" si="3"/>
        <v>19374878</v>
      </c>
      <c r="L22" s="88">
        <f t="shared" si="3"/>
        <v>-12035809</v>
      </c>
      <c r="M22" s="88">
        <f t="shared" si="3"/>
        <v>1179651</v>
      </c>
      <c r="N22" s="88">
        <f t="shared" si="3"/>
        <v>2191521</v>
      </c>
      <c r="O22" s="88">
        <f t="shared" si="3"/>
        <v>-1374268</v>
      </c>
      <c r="P22" s="88">
        <f t="shared" si="3"/>
        <v>15064960</v>
      </c>
      <c r="Q22" s="88">
        <f t="shared" si="3"/>
        <v>15882213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34160867</v>
      </c>
      <c r="W22" s="88">
        <f t="shared" si="3"/>
        <v>87411198</v>
      </c>
      <c r="X22" s="88">
        <f t="shared" si="3"/>
        <v>-53250331</v>
      </c>
      <c r="Y22" s="89">
        <f>+IF(W22&lt;&gt;0,(X22/W22)*100,0)</f>
        <v>-60.919346969709764</v>
      </c>
      <c r="Z22" s="90">
        <f t="shared" si="3"/>
        <v>116548262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91496384</v>
      </c>
      <c r="C24" s="75">
        <f>SUM(C22:C23)</f>
        <v>0</v>
      </c>
      <c r="D24" s="76">
        <f aca="true" t="shared" si="4" ref="D24:Z24">SUM(D22:D23)</f>
        <v>116548262</v>
      </c>
      <c r="E24" s="77">
        <f t="shared" si="4"/>
        <v>116548262</v>
      </c>
      <c r="F24" s="77">
        <f t="shared" si="4"/>
        <v>15972890</v>
      </c>
      <c r="G24" s="77">
        <f t="shared" si="4"/>
        <v>-9200849</v>
      </c>
      <c r="H24" s="77">
        <f t="shared" si="4"/>
        <v>10326962</v>
      </c>
      <c r="I24" s="77">
        <f t="shared" si="4"/>
        <v>17099003</v>
      </c>
      <c r="J24" s="77">
        <f t="shared" si="4"/>
        <v>-6159418</v>
      </c>
      <c r="K24" s="77">
        <f t="shared" si="4"/>
        <v>19374878</v>
      </c>
      <c r="L24" s="77">
        <f t="shared" si="4"/>
        <v>-12035809</v>
      </c>
      <c r="M24" s="77">
        <f t="shared" si="4"/>
        <v>1179651</v>
      </c>
      <c r="N24" s="77">
        <f t="shared" si="4"/>
        <v>2191521</v>
      </c>
      <c r="O24" s="77">
        <f t="shared" si="4"/>
        <v>-1374268</v>
      </c>
      <c r="P24" s="77">
        <f t="shared" si="4"/>
        <v>15064960</v>
      </c>
      <c r="Q24" s="77">
        <f t="shared" si="4"/>
        <v>15882213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34160867</v>
      </c>
      <c r="W24" s="77">
        <f t="shared" si="4"/>
        <v>87411198</v>
      </c>
      <c r="X24" s="77">
        <f t="shared" si="4"/>
        <v>-53250331</v>
      </c>
      <c r="Y24" s="78">
        <f>+IF(W24&lt;&gt;0,(X24/W24)*100,0)</f>
        <v>-60.919346969709764</v>
      </c>
      <c r="Z24" s="79">
        <f t="shared" si="4"/>
        <v>116548262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55187040</v>
      </c>
      <c r="C27" s="22">
        <v>0</v>
      </c>
      <c r="D27" s="99">
        <v>35326550</v>
      </c>
      <c r="E27" s="100">
        <v>35326550</v>
      </c>
      <c r="F27" s="100">
        <v>3559579</v>
      </c>
      <c r="G27" s="100">
        <v>134821</v>
      </c>
      <c r="H27" s="100">
        <v>1657239</v>
      </c>
      <c r="I27" s="100">
        <v>5351639</v>
      </c>
      <c r="J27" s="100">
        <v>1586909</v>
      </c>
      <c r="K27" s="100">
        <v>4787740</v>
      </c>
      <c r="L27" s="100">
        <v>4754183</v>
      </c>
      <c r="M27" s="100">
        <v>11128832</v>
      </c>
      <c r="N27" s="100">
        <v>912708</v>
      </c>
      <c r="O27" s="100">
        <v>4918611</v>
      </c>
      <c r="P27" s="100">
        <v>5900621</v>
      </c>
      <c r="Q27" s="100">
        <v>11731940</v>
      </c>
      <c r="R27" s="100">
        <v>0</v>
      </c>
      <c r="S27" s="100">
        <v>0</v>
      </c>
      <c r="T27" s="100">
        <v>0</v>
      </c>
      <c r="U27" s="100">
        <v>0</v>
      </c>
      <c r="V27" s="100">
        <v>28212411</v>
      </c>
      <c r="W27" s="100">
        <v>26494913</v>
      </c>
      <c r="X27" s="100">
        <v>1717498</v>
      </c>
      <c r="Y27" s="101">
        <v>6.48</v>
      </c>
      <c r="Z27" s="102">
        <v>35326550</v>
      </c>
    </row>
    <row r="28" spans="1:26" ht="13.5">
      <c r="A28" s="103" t="s">
        <v>46</v>
      </c>
      <c r="B28" s="19">
        <v>13390848</v>
      </c>
      <c r="C28" s="19">
        <v>0</v>
      </c>
      <c r="D28" s="59">
        <v>33551550</v>
      </c>
      <c r="E28" s="60">
        <v>33551550</v>
      </c>
      <c r="F28" s="60">
        <v>1871272</v>
      </c>
      <c r="G28" s="60">
        <v>134821</v>
      </c>
      <c r="H28" s="60">
        <v>1424377</v>
      </c>
      <c r="I28" s="60">
        <v>3430470</v>
      </c>
      <c r="J28" s="60">
        <v>698907</v>
      </c>
      <c r="K28" s="60">
        <v>3073202</v>
      </c>
      <c r="L28" s="60">
        <v>4273611</v>
      </c>
      <c r="M28" s="60">
        <v>8045720</v>
      </c>
      <c r="N28" s="60">
        <v>542472</v>
      </c>
      <c r="O28" s="60">
        <v>3647630</v>
      </c>
      <c r="P28" s="60">
        <v>2020114</v>
      </c>
      <c r="Q28" s="60">
        <v>6210216</v>
      </c>
      <c r="R28" s="60">
        <v>0</v>
      </c>
      <c r="S28" s="60">
        <v>0</v>
      </c>
      <c r="T28" s="60">
        <v>0</v>
      </c>
      <c r="U28" s="60">
        <v>0</v>
      </c>
      <c r="V28" s="60">
        <v>17686406</v>
      </c>
      <c r="W28" s="60">
        <v>25163663</v>
      </c>
      <c r="X28" s="60">
        <v>-7477257</v>
      </c>
      <c r="Y28" s="61">
        <v>-29.71</v>
      </c>
      <c r="Z28" s="62">
        <v>33551550</v>
      </c>
    </row>
    <row r="29" spans="1:26" ht="13.5">
      <c r="A29" s="58" t="s">
        <v>282</v>
      </c>
      <c r="B29" s="19">
        <v>41796192</v>
      </c>
      <c r="C29" s="19">
        <v>0</v>
      </c>
      <c r="D29" s="59">
        <v>1775000</v>
      </c>
      <c r="E29" s="60">
        <v>1775000</v>
      </c>
      <c r="F29" s="60">
        <v>1688307</v>
      </c>
      <c r="G29" s="60">
        <v>0</v>
      </c>
      <c r="H29" s="60">
        <v>232862</v>
      </c>
      <c r="I29" s="60">
        <v>1921169</v>
      </c>
      <c r="J29" s="60">
        <v>888002</v>
      </c>
      <c r="K29" s="60">
        <v>1714538</v>
      </c>
      <c r="L29" s="60">
        <v>480572</v>
      </c>
      <c r="M29" s="60">
        <v>3083112</v>
      </c>
      <c r="N29" s="60">
        <v>370236</v>
      </c>
      <c r="O29" s="60">
        <v>1270981</v>
      </c>
      <c r="P29" s="60">
        <v>3880507</v>
      </c>
      <c r="Q29" s="60">
        <v>5521724</v>
      </c>
      <c r="R29" s="60">
        <v>0</v>
      </c>
      <c r="S29" s="60">
        <v>0</v>
      </c>
      <c r="T29" s="60">
        <v>0</v>
      </c>
      <c r="U29" s="60">
        <v>0</v>
      </c>
      <c r="V29" s="60">
        <v>10526005</v>
      </c>
      <c r="W29" s="60">
        <v>1331250</v>
      </c>
      <c r="X29" s="60">
        <v>9194755</v>
      </c>
      <c r="Y29" s="61">
        <v>690.69</v>
      </c>
      <c r="Z29" s="62">
        <v>1775000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55187040</v>
      </c>
      <c r="C32" s="22">
        <f>SUM(C28:C31)</f>
        <v>0</v>
      </c>
      <c r="D32" s="99">
        <f aca="true" t="shared" si="5" ref="D32:Z32">SUM(D28:D31)</f>
        <v>35326550</v>
      </c>
      <c r="E32" s="100">
        <f t="shared" si="5"/>
        <v>35326550</v>
      </c>
      <c r="F32" s="100">
        <f t="shared" si="5"/>
        <v>3559579</v>
      </c>
      <c r="G32" s="100">
        <f t="shared" si="5"/>
        <v>134821</v>
      </c>
      <c r="H32" s="100">
        <f t="shared" si="5"/>
        <v>1657239</v>
      </c>
      <c r="I32" s="100">
        <f t="shared" si="5"/>
        <v>5351639</v>
      </c>
      <c r="J32" s="100">
        <f t="shared" si="5"/>
        <v>1586909</v>
      </c>
      <c r="K32" s="100">
        <f t="shared" si="5"/>
        <v>4787740</v>
      </c>
      <c r="L32" s="100">
        <f t="shared" si="5"/>
        <v>4754183</v>
      </c>
      <c r="M32" s="100">
        <f t="shared" si="5"/>
        <v>11128832</v>
      </c>
      <c r="N32" s="100">
        <f t="shared" si="5"/>
        <v>912708</v>
      </c>
      <c r="O32" s="100">
        <f t="shared" si="5"/>
        <v>4918611</v>
      </c>
      <c r="P32" s="100">
        <f t="shared" si="5"/>
        <v>5900621</v>
      </c>
      <c r="Q32" s="100">
        <f t="shared" si="5"/>
        <v>11731940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28212411</v>
      </c>
      <c r="W32" s="100">
        <f t="shared" si="5"/>
        <v>26494913</v>
      </c>
      <c r="X32" s="100">
        <f t="shared" si="5"/>
        <v>1717498</v>
      </c>
      <c r="Y32" s="101">
        <f>+IF(W32&lt;&gt;0,(X32/W32)*100,0)</f>
        <v>6.482368898512707</v>
      </c>
      <c r="Z32" s="102">
        <f t="shared" si="5"/>
        <v>35326550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63825</v>
      </c>
      <c r="E35" s="60">
        <v>63825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47869</v>
      </c>
      <c r="X35" s="60">
        <v>-47869</v>
      </c>
      <c r="Y35" s="61">
        <v>-100</v>
      </c>
      <c r="Z35" s="62">
        <v>63825</v>
      </c>
    </row>
    <row r="36" spans="1:26" ht="13.5">
      <c r="A36" s="58" t="s">
        <v>57</v>
      </c>
      <c r="B36" s="19">
        <v>0</v>
      </c>
      <c r="C36" s="19">
        <v>0</v>
      </c>
      <c r="D36" s="59">
        <v>101582</v>
      </c>
      <c r="E36" s="60">
        <v>101582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76187</v>
      </c>
      <c r="X36" s="60">
        <v>-76187</v>
      </c>
      <c r="Y36" s="61">
        <v>-100</v>
      </c>
      <c r="Z36" s="62">
        <v>101582</v>
      </c>
    </row>
    <row r="37" spans="1:26" ht="13.5">
      <c r="A37" s="58" t="s">
        <v>58</v>
      </c>
      <c r="B37" s="19">
        <v>0</v>
      </c>
      <c r="C37" s="19">
        <v>0</v>
      </c>
      <c r="D37" s="59">
        <v>53113</v>
      </c>
      <c r="E37" s="60">
        <v>53113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39835</v>
      </c>
      <c r="X37" s="60">
        <v>-39835</v>
      </c>
      <c r="Y37" s="61">
        <v>-100</v>
      </c>
      <c r="Z37" s="62">
        <v>53113</v>
      </c>
    </row>
    <row r="38" spans="1:26" ht="13.5">
      <c r="A38" s="58" t="s">
        <v>59</v>
      </c>
      <c r="B38" s="19">
        <v>0</v>
      </c>
      <c r="C38" s="19">
        <v>0</v>
      </c>
      <c r="D38" s="59">
        <v>79262</v>
      </c>
      <c r="E38" s="60">
        <v>79262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59447</v>
      </c>
      <c r="X38" s="60">
        <v>-59447</v>
      </c>
      <c r="Y38" s="61">
        <v>-100</v>
      </c>
      <c r="Z38" s="62">
        <v>79262</v>
      </c>
    </row>
    <row r="39" spans="1:26" ht="13.5">
      <c r="A39" s="58" t="s">
        <v>60</v>
      </c>
      <c r="B39" s="19">
        <v>0</v>
      </c>
      <c r="C39" s="19">
        <v>0</v>
      </c>
      <c r="D39" s="59">
        <v>33032</v>
      </c>
      <c r="E39" s="60">
        <v>33032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24774</v>
      </c>
      <c r="X39" s="60">
        <v>-24774</v>
      </c>
      <c r="Y39" s="61">
        <v>-100</v>
      </c>
      <c r="Z39" s="62">
        <v>33032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58322802</v>
      </c>
      <c r="C42" s="19">
        <v>0</v>
      </c>
      <c r="D42" s="59">
        <v>118735667</v>
      </c>
      <c r="E42" s="60">
        <v>118735667</v>
      </c>
      <c r="F42" s="60">
        <v>-159019</v>
      </c>
      <c r="G42" s="60">
        <v>4129179</v>
      </c>
      <c r="H42" s="60">
        <v>4127323</v>
      </c>
      <c r="I42" s="60">
        <v>8097483</v>
      </c>
      <c r="J42" s="60">
        <v>-3580255</v>
      </c>
      <c r="K42" s="60">
        <v>8288888</v>
      </c>
      <c r="L42" s="60">
        <v>16918913</v>
      </c>
      <c r="M42" s="60">
        <v>21627546</v>
      </c>
      <c r="N42" s="60">
        <v>-1909325</v>
      </c>
      <c r="O42" s="60">
        <v>13505308</v>
      </c>
      <c r="P42" s="60">
        <v>37505182</v>
      </c>
      <c r="Q42" s="60">
        <v>49101165</v>
      </c>
      <c r="R42" s="60">
        <v>0</v>
      </c>
      <c r="S42" s="60">
        <v>0</v>
      </c>
      <c r="T42" s="60">
        <v>0</v>
      </c>
      <c r="U42" s="60">
        <v>0</v>
      </c>
      <c r="V42" s="60">
        <v>78826194</v>
      </c>
      <c r="W42" s="60">
        <v>83118605</v>
      </c>
      <c r="X42" s="60">
        <v>-4292411</v>
      </c>
      <c r="Y42" s="61">
        <v>-5.16</v>
      </c>
      <c r="Z42" s="62">
        <v>118735667</v>
      </c>
    </row>
    <row r="43" spans="1:26" ht="13.5">
      <c r="A43" s="58" t="s">
        <v>63</v>
      </c>
      <c r="B43" s="19">
        <v>-64985130</v>
      </c>
      <c r="C43" s="19">
        <v>0</v>
      </c>
      <c r="D43" s="59">
        <v>-17591000</v>
      </c>
      <c r="E43" s="60">
        <v>-17591000</v>
      </c>
      <c r="F43" s="60">
        <v>-3559579</v>
      </c>
      <c r="G43" s="60">
        <v>-134820</v>
      </c>
      <c r="H43" s="60">
        <v>-1633993</v>
      </c>
      <c r="I43" s="60">
        <v>-5328392</v>
      </c>
      <c r="J43" s="60">
        <v>-1574394</v>
      </c>
      <c r="K43" s="60">
        <v>-4784321</v>
      </c>
      <c r="L43" s="60">
        <v>-4745986</v>
      </c>
      <c r="M43" s="60">
        <v>-11104701</v>
      </c>
      <c r="N43" s="60">
        <v>-908718</v>
      </c>
      <c r="O43" s="60">
        <v>-4918612</v>
      </c>
      <c r="P43" s="60">
        <v>-5893781</v>
      </c>
      <c r="Q43" s="60">
        <v>-11721111</v>
      </c>
      <c r="R43" s="60">
        <v>0</v>
      </c>
      <c r="S43" s="60">
        <v>0</v>
      </c>
      <c r="T43" s="60">
        <v>0</v>
      </c>
      <c r="U43" s="60">
        <v>0</v>
      </c>
      <c r="V43" s="60">
        <v>-28154204</v>
      </c>
      <c r="W43" s="60">
        <v>-13084000</v>
      </c>
      <c r="X43" s="60">
        <v>-15070204</v>
      </c>
      <c r="Y43" s="61">
        <v>115.18</v>
      </c>
      <c r="Z43" s="62">
        <v>-17591000</v>
      </c>
    </row>
    <row r="44" spans="1:26" ht="13.5">
      <c r="A44" s="58" t="s">
        <v>64</v>
      </c>
      <c r="B44" s="19">
        <v>-3359056</v>
      </c>
      <c r="C44" s="19">
        <v>0</v>
      </c>
      <c r="D44" s="59">
        <v>-2835000</v>
      </c>
      <c r="E44" s="60">
        <v>-2835000</v>
      </c>
      <c r="F44" s="60">
        <v>-3322</v>
      </c>
      <c r="G44" s="60">
        <v>-3957</v>
      </c>
      <c r="H44" s="60">
        <v>1671</v>
      </c>
      <c r="I44" s="60">
        <v>-5608</v>
      </c>
      <c r="J44" s="60">
        <v>-4939</v>
      </c>
      <c r="K44" s="60">
        <v>-5409</v>
      </c>
      <c r="L44" s="60">
        <v>-436484</v>
      </c>
      <c r="M44" s="60">
        <v>-446832</v>
      </c>
      <c r="N44" s="60">
        <v>1091</v>
      </c>
      <c r="O44" s="60">
        <v>-13932</v>
      </c>
      <c r="P44" s="60">
        <v>-2723951</v>
      </c>
      <c r="Q44" s="60">
        <v>-2736792</v>
      </c>
      <c r="R44" s="60">
        <v>0</v>
      </c>
      <c r="S44" s="60">
        <v>0</v>
      </c>
      <c r="T44" s="60">
        <v>0</v>
      </c>
      <c r="U44" s="60">
        <v>0</v>
      </c>
      <c r="V44" s="60">
        <v>-3189232</v>
      </c>
      <c r="W44" s="60">
        <v>-2110000</v>
      </c>
      <c r="X44" s="60">
        <v>-1079232</v>
      </c>
      <c r="Y44" s="61">
        <v>51.15</v>
      </c>
      <c r="Z44" s="62">
        <v>-2835000</v>
      </c>
    </row>
    <row r="45" spans="1:26" ht="13.5">
      <c r="A45" s="70" t="s">
        <v>65</v>
      </c>
      <c r="B45" s="22">
        <v>27971194</v>
      </c>
      <c r="C45" s="22">
        <v>0</v>
      </c>
      <c r="D45" s="99">
        <v>100053667</v>
      </c>
      <c r="E45" s="100">
        <v>100053667</v>
      </c>
      <c r="F45" s="100">
        <v>-8970360</v>
      </c>
      <c r="G45" s="100">
        <v>-4979958</v>
      </c>
      <c r="H45" s="100">
        <v>-2484957</v>
      </c>
      <c r="I45" s="100">
        <v>-2484957</v>
      </c>
      <c r="J45" s="100">
        <v>-7644545</v>
      </c>
      <c r="K45" s="100">
        <v>-4145387</v>
      </c>
      <c r="L45" s="100">
        <v>7591056</v>
      </c>
      <c r="M45" s="100">
        <v>7591056</v>
      </c>
      <c r="N45" s="100">
        <v>4774104</v>
      </c>
      <c r="O45" s="100">
        <v>13346868</v>
      </c>
      <c r="P45" s="100">
        <v>42234318</v>
      </c>
      <c r="Q45" s="100">
        <v>42234318</v>
      </c>
      <c r="R45" s="100">
        <v>0</v>
      </c>
      <c r="S45" s="100">
        <v>0</v>
      </c>
      <c r="T45" s="100">
        <v>0</v>
      </c>
      <c r="U45" s="100">
        <v>0</v>
      </c>
      <c r="V45" s="100">
        <v>42234318</v>
      </c>
      <c r="W45" s="100">
        <v>69668605</v>
      </c>
      <c r="X45" s="100">
        <v>-27434287</v>
      </c>
      <c r="Y45" s="101">
        <v>-39.38</v>
      </c>
      <c r="Z45" s="102">
        <v>100053667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8019299</v>
      </c>
      <c r="C49" s="52">
        <v>0</v>
      </c>
      <c r="D49" s="129">
        <v>5524343</v>
      </c>
      <c r="E49" s="54">
        <v>3340396</v>
      </c>
      <c r="F49" s="54">
        <v>0</v>
      </c>
      <c r="G49" s="54">
        <v>0</v>
      </c>
      <c r="H49" s="54">
        <v>0</v>
      </c>
      <c r="I49" s="54">
        <v>84005688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100889726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12038980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12038980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103.15527050719857</v>
      </c>
      <c r="C58" s="5">
        <f>IF(C67=0,0,+(C76/C67)*100)</f>
        <v>0</v>
      </c>
      <c r="D58" s="6">
        <f aca="true" t="shared" si="6" ref="D58:Z58">IF(D67=0,0,+(D76/D67)*100)</f>
        <v>1097.0035199979693</v>
      </c>
      <c r="E58" s="7">
        <f t="shared" si="6"/>
        <v>1097.0035199979693</v>
      </c>
      <c r="F58" s="7">
        <f t="shared" si="6"/>
        <v>104.7563202470292</v>
      </c>
      <c r="G58" s="7">
        <f t="shared" si="6"/>
        <v>59.76830792910458</v>
      </c>
      <c r="H58" s="7">
        <f t="shared" si="6"/>
        <v>290.9687610492141</v>
      </c>
      <c r="I58" s="7">
        <f t="shared" si="6"/>
        <v>145.2919348993056</v>
      </c>
      <c r="J58" s="7">
        <f t="shared" si="6"/>
        <v>231.72336115337743</v>
      </c>
      <c r="K58" s="7">
        <f t="shared" si="6"/>
        <v>401.16487288482176</v>
      </c>
      <c r="L58" s="7">
        <f t="shared" si="6"/>
        <v>224.04592465212363</v>
      </c>
      <c r="M58" s="7">
        <f t="shared" si="6"/>
        <v>258.28442199138084</v>
      </c>
      <c r="N58" s="7">
        <f t="shared" si="6"/>
        <v>110.19338246017017</v>
      </c>
      <c r="O58" s="7">
        <f t="shared" si="6"/>
        <v>242.29757469413263</v>
      </c>
      <c r="P58" s="7">
        <f t="shared" si="6"/>
        <v>241.53201236239798</v>
      </c>
      <c r="Q58" s="7">
        <f t="shared" si="6"/>
        <v>174.04376014545142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181.17705065458978</v>
      </c>
      <c r="W58" s="7">
        <f t="shared" si="6"/>
        <v>1078.5459287779588</v>
      </c>
      <c r="X58" s="7">
        <f t="shared" si="6"/>
        <v>0</v>
      </c>
      <c r="Y58" s="7">
        <f t="shared" si="6"/>
        <v>0</v>
      </c>
      <c r="Z58" s="8">
        <f t="shared" si="6"/>
        <v>1097.0035199979693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3667.7836103543527</v>
      </c>
      <c r="E59" s="10">
        <f t="shared" si="7"/>
        <v>3667.7836103543527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94.13952457728915</v>
      </c>
      <c r="K59" s="10">
        <f t="shared" si="7"/>
        <v>2221.0071559209473</v>
      </c>
      <c r="L59" s="10">
        <f t="shared" si="7"/>
        <v>100</v>
      </c>
      <c r="M59" s="10">
        <f t="shared" si="7"/>
        <v>142.51316246179766</v>
      </c>
      <c r="N59" s="10">
        <f t="shared" si="7"/>
        <v>100</v>
      </c>
      <c r="O59" s="10">
        <f t="shared" si="7"/>
        <v>99.99849788201364</v>
      </c>
      <c r="P59" s="10">
        <f t="shared" si="7"/>
        <v>100</v>
      </c>
      <c r="Q59" s="10">
        <f t="shared" si="7"/>
        <v>99.9995002636387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110.49413722453866</v>
      </c>
      <c r="W59" s="10">
        <f t="shared" si="7"/>
        <v>3519.8914064947267</v>
      </c>
      <c r="X59" s="10">
        <f t="shared" si="7"/>
        <v>0</v>
      </c>
      <c r="Y59" s="10">
        <f t="shared" si="7"/>
        <v>0</v>
      </c>
      <c r="Z59" s="11">
        <f t="shared" si="7"/>
        <v>3667.7836103543527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729.7152028675949</v>
      </c>
      <c r="E60" s="13">
        <f t="shared" si="7"/>
        <v>729.7152028675949</v>
      </c>
      <c r="F60" s="13">
        <f t="shared" si="7"/>
        <v>122.71002595408298</v>
      </c>
      <c r="G60" s="13">
        <f t="shared" si="7"/>
        <v>-56.39936269717896</v>
      </c>
      <c r="H60" s="13">
        <f t="shared" si="7"/>
        <v>821.3749681742158</v>
      </c>
      <c r="I60" s="13">
        <f t="shared" si="7"/>
        <v>288.31216904243126</v>
      </c>
      <c r="J60" s="13">
        <f t="shared" si="7"/>
        <v>6662.36466873588</v>
      </c>
      <c r="K60" s="13">
        <f t="shared" si="7"/>
        <v>212.60310353854538</v>
      </c>
      <c r="L60" s="13">
        <f t="shared" si="7"/>
        <v>0</v>
      </c>
      <c r="M60" s="13">
        <f t="shared" si="7"/>
        <v>922.97452555257</v>
      </c>
      <c r="N60" s="13">
        <f t="shared" si="7"/>
        <v>119.52741782823931</v>
      </c>
      <c r="O60" s="13">
        <f t="shared" si="7"/>
        <v>0</v>
      </c>
      <c r="P60" s="13">
        <f t="shared" si="7"/>
        <v>0</v>
      </c>
      <c r="Q60" s="13">
        <f t="shared" si="7"/>
        <v>375.2837591193281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418.80528474744716</v>
      </c>
      <c r="W60" s="13">
        <f t="shared" si="7"/>
        <v>727.0129040565497</v>
      </c>
      <c r="X60" s="13">
        <f t="shared" si="7"/>
        <v>0</v>
      </c>
      <c r="Y60" s="13">
        <f t="shared" si="7"/>
        <v>0</v>
      </c>
      <c r="Z60" s="14">
        <f t="shared" si="7"/>
        <v>729.7152028675949</v>
      </c>
    </row>
    <row r="61" spans="1:26" ht="13.5">
      <c r="A61" s="39" t="s">
        <v>103</v>
      </c>
      <c r="B61" s="12">
        <f t="shared" si="7"/>
        <v>514.5860159364008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100</v>
      </c>
      <c r="L61" s="13">
        <f t="shared" si="7"/>
        <v>0</v>
      </c>
      <c r="M61" s="13">
        <f t="shared" si="7"/>
        <v>601.2577375061793</v>
      </c>
      <c r="N61" s="13">
        <f t="shared" si="7"/>
        <v>41.190842457696135</v>
      </c>
      <c r="O61" s="13">
        <f t="shared" si="7"/>
        <v>0</v>
      </c>
      <c r="P61" s="13">
        <f t="shared" si="7"/>
        <v>0</v>
      </c>
      <c r="Q61" s="13">
        <f t="shared" si="7"/>
        <v>122.71318735647405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184.70337868270283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184.0133947066592</v>
      </c>
      <c r="E62" s="13">
        <f t="shared" si="7"/>
        <v>184.0133947066592</v>
      </c>
      <c r="F62" s="13">
        <f t="shared" si="7"/>
        <v>106.05010915766346</v>
      </c>
      <c r="G62" s="13">
        <f t="shared" si="7"/>
        <v>100</v>
      </c>
      <c r="H62" s="13">
        <f t="shared" si="7"/>
        <v>100</v>
      </c>
      <c r="I62" s="13">
        <f t="shared" si="7"/>
        <v>102.03760532884377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71.63271447631406</v>
      </c>
      <c r="O62" s="13">
        <f t="shared" si="7"/>
        <v>0</v>
      </c>
      <c r="P62" s="13">
        <f t="shared" si="7"/>
        <v>0</v>
      </c>
      <c r="Q62" s="13">
        <f t="shared" si="7"/>
        <v>214.11983201044166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237.6690765650859</v>
      </c>
      <c r="W62" s="13">
        <f t="shared" si="7"/>
        <v>192.27645970754358</v>
      </c>
      <c r="X62" s="13">
        <f t="shared" si="7"/>
        <v>0</v>
      </c>
      <c r="Y62" s="13">
        <f t="shared" si="7"/>
        <v>0</v>
      </c>
      <c r="Z62" s="14">
        <f t="shared" si="7"/>
        <v>184.0133947066592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230.5955977557186</v>
      </c>
      <c r="N63" s="13">
        <f t="shared" si="7"/>
        <v>21.04903479918205</v>
      </c>
      <c r="O63" s="13">
        <f t="shared" si="7"/>
        <v>0</v>
      </c>
      <c r="P63" s="13">
        <f t="shared" si="7"/>
        <v>0</v>
      </c>
      <c r="Q63" s="13">
        <f t="shared" si="7"/>
        <v>38.19241189956233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78.5708916260736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299.22191478800346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919.6136507056632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0.650414108046178</v>
      </c>
      <c r="C65" s="12">
        <f t="shared" si="7"/>
        <v>0</v>
      </c>
      <c r="D65" s="3">
        <f t="shared" si="7"/>
        <v>805.0952443414512</v>
      </c>
      <c r="E65" s="13">
        <f t="shared" si="7"/>
        <v>805.0952443414512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10523.11102354448</v>
      </c>
      <c r="K65" s="13">
        <f t="shared" si="7"/>
        <v>97.29181022844962</v>
      </c>
      <c r="L65" s="13">
        <f t="shared" si="7"/>
        <v>0</v>
      </c>
      <c r="M65" s="13">
        <f t="shared" si="7"/>
        <v>519.7751070024447</v>
      </c>
      <c r="N65" s="13">
        <f t="shared" si="7"/>
        <v>1832047.4999999998</v>
      </c>
      <c r="O65" s="13">
        <f t="shared" si="7"/>
        <v>0</v>
      </c>
      <c r="P65" s="13">
        <f t="shared" si="7"/>
        <v>0</v>
      </c>
      <c r="Q65" s="13">
        <f t="shared" si="7"/>
        <v>6133049.166666667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2426.8485052903497</v>
      </c>
      <c r="W65" s="13">
        <f t="shared" si="7"/>
        <v>910.1006999638553</v>
      </c>
      <c r="X65" s="13">
        <f t="shared" si="7"/>
        <v>0</v>
      </c>
      <c r="Y65" s="13">
        <f t="shared" si="7"/>
        <v>0</v>
      </c>
      <c r="Z65" s="14">
        <f t="shared" si="7"/>
        <v>805.0952443414512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97.86088396165837</v>
      </c>
      <c r="H66" s="16">
        <f t="shared" si="7"/>
        <v>100</v>
      </c>
      <c r="I66" s="16">
        <f t="shared" si="7"/>
        <v>99.27279039399505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100.07352054959624</v>
      </c>
      <c r="P66" s="16">
        <f t="shared" si="7"/>
        <v>100</v>
      </c>
      <c r="Q66" s="16">
        <f t="shared" si="7"/>
        <v>100.02448887830231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99.76329029587606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145844104</v>
      </c>
      <c r="C67" s="24"/>
      <c r="D67" s="25">
        <v>17649442</v>
      </c>
      <c r="E67" s="26">
        <v>17649442</v>
      </c>
      <c r="F67" s="26">
        <v>11740799</v>
      </c>
      <c r="G67" s="26">
        <v>9446590</v>
      </c>
      <c r="H67" s="26">
        <v>8812844</v>
      </c>
      <c r="I67" s="26">
        <v>30000233</v>
      </c>
      <c r="J67" s="26">
        <v>7132028</v>
      </c>
      <c r="K67" s="26">
        <v>2848637</v>
      </c>
      <c r="L67" s="26">
        <v>6354844</v>
      </c>
      <c r="M67" s="26">
        <v>16335509</v>
      </c>
      <c r="N67" s="26">
        <v>13220744</v>
      </c>
      <c r="O67" s="26">
        <v>6240450</v>
      </c>
      <c r="P67" s="26">
        <v>6196856</v>
      </c>
      <c r="Q67" s="26">
        <v>25658050</v>
      </c>
      <c r="R67" s="26"/>
      <c r="S67" s="26"/>
      <c r="T67" s="26"/>
      <c r="U67" s="26"/>
      <c r="V67" s="26">
        <v>71993792</v>
      </c>
      <c r="W67" s="26">
        <v>13237082</v>
      </c>
      <c r="X67" s="26"/>
      <c r="Y67" s="25"/>
      <c r="Z67" s="27">
        <v>17649442</v>
      </c>
    </row>
    <row r="68" spans="1:26" ht="13.5" hidden="1">
      <c r="A68" s="37" t="s">
        <v>31</v>
      </c>
      <c r="B68" s="19">
        <v>51000822</v>
      </c>
      <c r="C68" s="19"/>
      <c r="D68" s="20">
        <v>2106940</v>
      </c>
      <c r="E68" s="21">
        <v>2106940</v>
      </c>
      <c r="F68" s="21">
        <v>9029843</v>
      </c>
      <c r="G68" s="21">
        <v>6761596</v>
      </c>
      <c r="H68" s="21">
        <v>6229905</v>
      </c>
      <c r="I68" s="21">
        <v>22021344</v>
      </c>
      <c r="J68" s="21">
        <v>6733208</v>
      </c>
      <c r="K68" s="21">
        <v>281585</v>
      </c>
      <c r="L68" s="21">
        <v>6105473</v>
      </c>
      <c r="M68" s="21">
        <v>13120266</v>
      </c>
      <c r="N68" s="21">
        <v>6070191</v>
      </c>
      <c r="O68" s="21">
        <v>5991540</v>
      </c>
      <c r="P68" s="21">
        <v>5947765</v>
      </c>
      <c r="Q68" s="21">
        <v>18009496</v>
      </c>
      <c r="R68" s="21"/>
      <c r="S68" s="21"/>
      <c r="T68" s="21"/>
      <c r="U68" s="21"/>
      <c r="V68" s="21">
        <v>53151106</v>
      </c>
      <c r="W68" s="21">
        <v>1580205</v>
      </c>
      <c r="X68" s="21"/>
      <c r="Y68" s="20"/>
      <c r="Z68" s="23">
        <v>2106940</v>
      </c>
    </row>
    <row r="69" spans="1:26" ht="13.5" hidden="1">
      <c r="A69" s="38" t="s">
        <v>32</v>
      </c>
      <c r="B69" s="19">
        <v>94843282</v>
      </c>
      <c r="C69" s="19"/>
      <c r="D69" s="20">
        <v>15542502</v>
      </c>
      <c r="E69" s="21">
        <v>15542502</v>
      </c>
      <c r="F69" s="21">
        <v>2458958</v>
      </c>
      <c r="G69" s="21">
        <v>2426476</v>
      </c>
      <c r="H69" s="21">
        <v>2333014</v>
      </c>
      <c r="I69" s="21">
        <v>7218448</v>
      </c>
      <c r="J69" s="21">
        <v>149171</v>
      </c>
      <c r="K69" s="21">
        <v>2314906</v>
      </c>
      <c r="L69" s="21"/>
      <c r="M69" s="21">
        <v>2464077</v>
      </c>
      <c r="N69" s="21">
        <v>6901276</v>
      </c>
      <c r="O69" s="21"/>
      <c r="P69" s="21"/>
      <c r="Q69" s="21">
        <v>6901276</v>
      </c>
      <c r="R69" s="21"/>
      <c r="S69" s="21"/>
      <c r="T69" s="21"/>
      <c r="U69" s="21"/>
      <c r="V69" s="21">
        <v>16583801</v>
      </c>
      <c r="W69" s="21">
        <v>11656877</v>
      </c>
      <c r="X69" s="21"/>
      <c r="Y69" s="20"/>
      <c r="Z69" s="23">
        <v>15542502</v>
      </c>
    </row>
    <row r="70" spans="1:26" ht="13.5" hidden="1">
      <c r="A70" s="39" t="s">
        <v>103</v>
      </c>
      <c r="B70" s="19">
        <v>8196330</v>
      </c>
      <c r="C70" s="19"/>
      <c r="D70" s="20"/>
      <c r="E70" s="21"/>
      <c r="F70" s="21">
        <v>1172287</v>
      </c>
      <c r="G70" s="21">
        <v>1139805</v>
      </c>
      <c r="H70" s="21">
        <v>1085940</v>
      </c>
      <c r="I70" s="21">
        <v>3398032</v>
      </c>
      <c r="J70" s="21"/>
      <c r="K70" s="21">
        <v>1074151</v>
      </c>
      <c r="L70" s="21"/>
      <c r="M70" s="21">
        <v>1074151</v>
      </c>
      <c r="N70" s="21">
        <v>2574883</v>
      </c>
      <c r="O70" s="21"/>
      <c r="P70" s="21"/>
      <c r="Q70" s="21">
        <v>2574883</v>
      </c>
      <c r="R70" s="21"/>
      <c r="S70" s="21"/>
      <c r="T70" s="21"/>
      <c r="U70" s="21"/>
      <c r="V70" s="21">
        <v>7047066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15199437</v>
      </c>
      <c r="E71" s="21">
        <v>15199437</v>
      </c>
      <c r="F71" s="21">
        <v>1286671</v>
      </c>
      <c r="G71" s="21">
        <v>1286671</v>
      </c>
      <c r="H71" s="21">
        <v>1247074</v>
      </c>
      <c r="I71" s="21">
        <v>3820416</v>
      </c>
      <c r="J71" s="21"/>
      <c r="K71" s="21"/>
      <c r="L71" s="21"/>
      <c r="M71" s="21"/>
      <c r="N71" s="21">
        <v>1724631</v>
      </c>
      <c r="O71" s="21"/>
      <c r="P71" s="21"/>
      <c r="Q71" s="21">
        <v>1724631</v>
      </c>
      <c r="R71" s="21"/>
      <c r="S71" s="21"/>
      <c r="T71" s="21"/>
      <c r="U71" s="21"/>
      <c r="V71" s="21">
        <v>5545047</v>
      </c>
      <c r="W71" s="21">
        <v>11399578</v>
      </c>
      <c r="X71" s="21"/>
      <c r="Y71" s="20"/>
      <c r="Z71" s="23">
        <v>15199437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139020</v>
      </c>
      <c r="K72" s="21"/>
      <c r="L72" s="21"/>
      <c r="M72" s="21">
        <v>139020</v>
      </c>
      <c r="N72" s="21">
        <v>1324284</v>
      </c>
      <c r="O72" s="21"/>
      <c r="P72" s="21"/>
      <c r="Q72" s="21">
        <v>1324284</v>
      </c>
      <c r="R72" s="21"/>
      <c r="S72" s="21"/>
      <c r="T72" s="21"/>
      <c r="U72" s="21"/>
      <c r="V72" s="21">
        <v>1463304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>
        <v>1277238</v>
      </c>
      <c r="O73" s="21"/>
      <c r="P73" s="21"/>
      <c r="Q73" s="21">
        <v>1277238</v>
      </c>
      <c r="R73" s="21"/>
      <c r="S73" s="21"/>
      <c r="T73" s="21"/>
      <c r="U73" s="21"/>
      <c r="V73" s="21">
        <v>1277238</v>
      </c>
      <c r="W73" s="21"/>
      <c r="X73" s="21"/>
      <c r="Y73" s="20"/>
      <c r="Z73" s="23"/>
    </row>
    <row r="74" spans="1:26" ht="13.5" hidden="1">
      <c r="A74" s="39" t="s">
        <v>107</v>
      </c>
      <c r="B74" s="19">
        <v>86646952</v>
      </c>
      <c r="C74" s="19"/>
      <c r="D74" s="20">
        <v>343065</v>
      </c>
      <c r="E74" s="21">
        <v>343065</v>
      </c>
      <c r="F74" s="21"/>
      <c r="G74" s="21"/>
      <c r="H74" s="21"/>
      <c r="I74" s="21"/>
      <c r="J74" s="21">
        <v>10151</v>
      </c>
      <c r="K74" s="21">
        <v>1240755</v>
      </c>
      <c r="L74" s="21"/>
      <c r="M74" s="21">
        <v>1250906</v>
      </c>
      <c r="N74" s="21">
        <v>240</v>
      </c>
      <c r="O74" s="21"/>
      <c r="P74" s="21"/>
      <c r="Q74" s="21">
        <v>240</v>
      </c>
      <c r="R74" s="21"/>
      <c r="S74" s="21"/>
      <c r="T74" s="21"/>
      <c r="U74" s="21"/>
      <c r="V74" s="21">
        <v>1251146</v>
      </c>
      <c r="W74" s="21">
        <v>257299</v>
      </c>
      <c r="X74" s="21"/>
      <c r="Y74" s="20"/>
      <c r="Z74" s="23">
        <v>343065</v>
      </c>
    </row>
    <row r="75" spans="1:26" ht="13.5" hidden="1">
      <c r="A75" s="40" t="s">
        <v>110</v>
      </c>
      <c r="B75" s="28"/>
      <c r="C75" s="28"/>
      <c r="D75" s="29"/>
      <c r="E75" s="30"/>
      <c r="F75" s="30">
        <v>251998</v>
      </c>
      <c r="G75" s="30">
        <v>258518</v>
      </c>
      <c r="H75" s="30">
        <v>249925</v>
      </c>
      <c r="I75" s="30">
        <v>760441</v>
      </c>
      <c r="J75" s="30">
        <v>249649</v>
      </c>
      <c r="K75" s="30">
        <v>252146</v>
      </c>
      <c r="L75" s="30">
        <v>249371</v>
      </c>
      <c r="M75" s="30">
        <v>751166</v>
      </c>
      <c r="N75" s="30">
        <v>249277</v>
      </c>
      <c r="O75" s="30">
        <v>248910</v>
      </c>
      <c r="P75" s="30">
        <v>249091</v>
      </c>
      <c r="Q75" s="30">
        <v>747278</v>
      </c>
      <c r="R75" s="30"/>
      <c r="S75" s="30"/>
      <c r="T75" s="30"/>
      <c r="U75" s="30"/>
      <c r="V75" s="30">
        <v>2258885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150445880</v>
      </c>
      <c r="C76" s="32"/>
      <c r="D76" s="33">
        <v>193615000</v>
      </c>
      <c r="E76" s="34">
        <v>193615000</v>
      </c>
      <c r="F76" s="34">
        <v>12299229</v>
      </c>
      <c r="G76" s="34">
        <v>5646067</v>
      </c>
      <c r="H76" s="34">
        <v>25642623</v>
      </c>
      <c r="I76" s="34">
        <v>43587919</v>
      </c>
      <c r="J76" s="34">
        <v>16526575</v>
      </c>
      <c r="K76" s="34">
        <v>11427731</v>
      </c>
      <c r="L76" s="34">
        <v>14237769</v>
      </c>
      <c r="M76" s="34">
        <v>42192075</v>
      </c>
      <c r="N76" s="34">
        <v>14568385</v>
      </c>
      <c r="O76" s="34">
        <v>15120459</v>
      </c>
      <c r="P76" s="34">
        <v>14967391</v>
      </c>
      <c r="Q76" s="34">
        <v>44656235</v>
      </c>
      <c r="R76" s="34"/>
      <c r="S76" s="34"/>
      <c r="T76" s="34"/>
      <c r="U76" s="34"/>
      <c r="V76" s="34">
        <v>130436229</v>
      </c>
      <c r="W76" s="34">
        <v>142768009</v>
      </c>
      <c r="X76" s="34"/>
      <c r="Y76" s="33"/>
      <c r="Z76" s="35">
        <v>193615000</v>
      </c>
    </row>
    <row r="77" spans="1:26" ht="13.5" hidden="1">
      <c r="A77" s="37" t="s">
        <v>31</v>
      </c>
      <c r="B77" s="19">
        <v>51000822</v>
      </c>
      <c r="C77" s="19"/>
      <c r="D77" s="20">
        <v>77278000</v>
      </c>
      <c r="E77" s="21">
        <v>77278000</v>
      </c>
      <c r="F77" s="21">
        <v>9029843</v>
      </c>
      <c r="G77" s="21">
        <v>6761596</v>
      </c>
      <c r="H77" s="21">
        <v>6229905</v>
      </c>
      <c r="I77" s="21">
        <v>22021344</v>
      </c>
      <c r="J77" s="21">
        <v>6338610</v>
      </c>
      <c r="K77" s="21">
        <v>6254023</v>
      </c>
      <c r="L77" s="21">
        <v>6105473</v>
      </c>
      <c r="M77" s="21">
        <v>18698106</v>
      </c>
      <c r="N77" s="21">
        <v>6070191</v>
      </c>
      <c r="O77" s="21">
        <v>5991450</v>
      </c>
      <c r="P77" s="21">
        <v>5947765</v>
      </c>
      <c r="Q77" s="21">
        <v>18009406</v>
      </c>
      <c r="R77" s="21"/>
      <c r="S77" s="21"/>
      <c r="T77" s="21"/>
      <c r="U77" s="21"/>
      <c r="V77" s="21">
        <v>58728856</v>
      </c>
      <c r="W77" s="21">
        <v>55621500</v>
      </c>
      <c r="X77" s="21"/>
      <c r="Y77" s="20"/>
      <c r="Z77" s="23">
        <v>77278000</v>
      </c>
    </row>
    <row r="78" spans="1:26" ht="13.5" hidden="1">
      <c r="A78" s="38" t="s">
        <v>32</v>
      </c>
      <c r="B78" s="19">
        <v>94843282</v>
      </c>
      <c r="C78" s="19"/>
      <c r="D78" s="20">
        <v>113416000</v>
      </c>
      <c r="E78" s="21">
        <v>113416000</v>
      </c>
      <c r="F78" s="21">
        <v>3017388</v>
      </c>
      <c r="G78" s="21">
        <v>-1368517</v>
      </c>
      <c r="H78" s="21">
        <v>19162793</v>
      </c>
      <c r="I78" s="21">
        <v>20811664</v>
      </c>
      <c r="J78" s="21">
        <v>9938316</v>
      </c>
      <c r="K78" s="21">
        <v>4921562</v>
      </c>
      <c r="L78" s="21">
        <v>7882925</v>
      </c>
      <c r="M78" s="21">
        <v>22742803</v>
      </c>
      <c r="N78" s="21">
        <v>8248917</v>
      </c>
      <c r="O78" s="21">
        <v>8879916</v>
      </c>
      <c r="P78" s="21">
        <v>8770535</v>
      </c>
      <c r="Q78" s="21">
        <v>25899368</v>
      </c>
      <c r="R78" s="21"/>
      <c r="S78" s="21"/>
      <c r="T78" s="21"/>
      <c r="U78" s="21"/>
      <c r="V78" s="21">
        <v>69453835</v>
      </c>
      <c r="W78" s="21">
        <v>84747000</v>
      </c>
      <c r="X78" s="21"/>
      <c r="Y78" s="20"/>
      <c r="Z78" s="23">
        <v>113416000</v>
      </c>
    </row>
    <row r="79" spans="1:26" ht="13.5" hidden="1">
      <c r="A79" s="39" t="s">
        <v>103</v>
      </c>
      <c r="B79" s="19">
        <v>42177168</v>
      </c>
      <c r="C79" s="19"/>
      <c r="D79" s="20">
        <v>53473000</v>
      </c>
      <c r="E79" s="21">
        <v>53473000</v>
      </c>
      <c r="F79" s="21">
        <v>1172287</v>
      </c>
      <c r="G79" s="21">
        <v>1139805</v>
      </c>
      <c r="H79" s="21">
        <v>1085940</v>
      </c>
      <c r="I79" s="21">
        <v>3398032</v>
      </c>
      <c r="J79" s="21">
        <v>4308231</v>
      </c>
      <c r="K79" s="21">
        <v>1074151</v>
      </c>
      <c r="L79" s="21">
        <v>1076034</v>
      </c>
      <c r="M79" s="21">
        <v>6458416</v>
      </c>
      <c r="N79" s="21">
        <v>1060616</v>
      </c>
      <c r="O79" s="21">
        <v>1053450</v>
      </c>
      <c r="P79" s="21">
        <v>1045655</v>
      </c>
      <c r="Q79" s="21">
        <v>3159721</v>
      </c>
      <c r="R79" s="21"/>
      <c r="S79" s="21"/>
      <c r="T79" s="21"/>
      <c r="U79" s="21"/>
      <c r="V79" s="21">
        <v>13016169</v>
      </c>
      <c r="W79" s="21">
        <v>38243795</v>
      </c>
      <c r="X79" s="21"/>
      <c r="Y79" s="20"/>
      <c r="Z79" s="23">
        <v>53473000</v>
      </c>
    </row>
    <row r="80" spans="1:26" ht="13.5" hidden="1">
      <c r="A80" s="39" t="s">
        <v>104</v>
      </c>
      <c r="B80" s="19">
        <v>35963022</v>
      </c>
      <c r="C80" s="19"/>
      <c r="D80" s="20">
        <v>27969000</v>
      </c>
      <c r="E80" s="21">
        <v>27969000</v>
      </c>
      <c r="F80" s="21">
        <v>1364516</v>
      </c>
      <c r="G80" s="21">
        <v>1286671</v>
      </c>
      <c r="H80" s="21">
        <v>1247074</v>
      </c>
      <c r="I80" s="21">
        <v>3898261</v>
      </c>
      <c r="J80" s="21">
        <v>3109401</v>
      </c>
      <c r="K80" s="21">
        <v>1240755</v>
      </c>
      <c r="L80" s="21">
        <v>1237668</v>
      </c>
      <c r="M80" s="21">
        <v>5587824</v>
      </c>
      <c r="N80" s="21">
        <v>1235400</v>
      </c>
      <c r="O80" s="21">
        <v>1228989</v>
      </c>
      <c r="P80" s="21">
        <v>1228388</v>
      </c>
      <c r="Q80" s="21">
        <v>3692777</v>
      </c>
      <c r="R80" s="21"/>
      <c r="S80" s="21"/>
      <c r="T80" s="21"/>
      <c r="U80" s="21"/>
      <c r="V80" s="21">
        <v>13178862</v>
      </c>
      <c r="W80" s="21">
        <v>21918705</v>
      </c>
      <c r="X80" s="21"/>
      <c r="Y80" s="20"/>
      <c r="Z80" s="23">
        <v>27969000</v>
      </c>
    </row>
    <row r="81" spans="1:26" ht="13.5" hidden="1">
      <c r="A81" s="39" t="s">
        <v>105</v>
      </c>
      <c r="B81" s="19">
        <v>5466758</v>
      </c>
      <c r="C81" s="19"/>
      <c r="D81" s="20">
        <v>14151000</v>
      </c>
      <c r="E81" s="21">
        <v>14151000</v>
      </c>
      <c r="F81" s="21">
        <v>119295</v>
      </c>
      <c r="G81" s="21">
        <v>106688</v>
      </c>
      <c r="H81" s="21">
        <v>97398</v>
      </c>
      <c r="I81" s="21">
        <v>323381</v>
      </c>
      <c r="J81" s="21">
        <v>139020</v>
      </c>
      <c r="K81" s="21">
        <v>118040</v>
      </c>
      <c r="L81" s="21">
        <v>63514</v>
      </c>
      <c r="M81" s="21">
        <v>320574</v>
      </c>
      <c r="N81" s="21">
        <v>278749</v>
      </c>
      <c r="O81" s="21">
        <v>130270</v>
      </c>
      <c r="P81" s="21">
        <v>96757</v>
      </c>
      <c r="Q81" s="21">
        <v>505776</v>
      </c>
      <c r="R81" s="21"/>
      <c r="S81" s="21"/>
      <c r="T81" s="21"/>
      <c r="U81" s="21"/>
      <c r="V81" s="21">
        <v>1149731</v>
      </c>
      <c r="W81" s="21">
        <v>10903844</v>
      </c>
      <c r="X81" s="21"/>
      <c r="Y81" s="20"/>
      <c r="Z81" s="23">
        <v>14151000</v>
      </c>
    </row>
    <row r="82" spans="1:26" ht="13.5" hidden="1">
      <c r="A82" s="39" t="s">
        <v>106</v>
      </c>
      <c r="B82" s="19">
        <v>10672770</v>
      </c>
      <c r="C82" s="19"/>
      <c r="D82" s="20">
        <v>15061000</v>
      </c>
      <c r="E82" s="21">
        <v>15061000</v>
      </c>
      <c r="F82" s="21">
        <v>1428300</v>
      </c>
      <c r="G82" s="21">
        <v>1332536</v>
      </c>
      <c r="H82" s="21">
        <v>1288952</v>
      </c>
      <c r="I82" s="21">
        <v>4049788</v>
      </c>
      <c r="J82" s="21">
        <v>1313463</v>
      </c>
      <c r="K82" s="21">
        <v>1281463</v>
      </c>
      <c r="L82" s="21">
        <v>1279165</v>
      </c>
      <c r="M82" s="21">
        <v>3874091</v>
      </c>
      <c r="N82" s="21">
        <v>1277238</v>
      </c>
      <c r="O82" s="21">
        <v>1272550</v>
      </c>
      <c r="P82" s="21">
        <v>1271988</v>
      </c>
      <c r="Q82" s="21">
        <v>3821776</v>
      </c>
      <c r="R82" s="21"/>
      <c r="S82" s="21"/>
      <c r="T82" s="21"/>
      <c r="U82" s="21"/>
      <c r="V82" s="21">
        <v>11745655</v>
      </c>
      <c r="W82" s="21">
        <v>11338976</v>
      </c>
      <c r="X82" s="21"/>
      <c r="Y82" s="20"/>
      <c r="Z82" s="23">
        <v>15061000</v>
      </c>
    </row>
    <row r="83" spans="1:26" ht="13.5" hidden="1">
      <c r="A83" s="39" t="s">
        <v>107</v>
      </c>
      <c r="B83" s="19">
        <v>563564</v>
      </c>
      <c r="C83" s="19"/>
      <c r="D83" s="20">
        <v>2762000</v>
      </c>
      <c r="E83" s="21">
        <v>2762000</v>
      </c>
      <c r="F83" s="21">
        <v>-1067010</v>
      </c>
      <c r="G83" s="21">
        <v>-5234217</v>
      </c>
      <c r="H83" s="21">
        <v>15443429</v>
      </c>
      <c r="I83" s="21">
        <v>9142202</v>
      </c>
      <c r="J83" s="21">
        <v>1068201</v>
      </c>
      <c r="K83" s="21">
        <v>1207153</v>
      </c>
      <c r="L83" s="21">
        <v>4226544</v>
      </c>
      <c r="M83" s="21">
        <v>6501898</v>
      </c>
      <c r="N83" s="21">
        <v>4396914</v>
      </c>
      <c r="O83" s="21">
        <v>5194657</v>
      </c>
      <c r="P83" s="21">
        <v>5127747</v>
      </c>
      <c r="Q83" s="21">
        <v>14719318</v>
      </c>
      <c r="R83" s="21"/>
      <c r="S83" s="21"/>
      <c r="T83" s="21"/>
      <c r="U83" s="21"/>
      <c r="V83" s="21">
        <v>30363418</v>
      </c>
      <c r="W83" s="21">
        <v>2341680</v>
      </c>
      <c r="X83" s="21"/>
      <c r="Y83" s="20"/>
      <c r="Z83" s="23">
        <v>2762000</v>
      </c>
    </row>
    <row r="84" spans="1:26" ht="13.5" hidden="1">
      <c r="A84" s="40" t="s">
        <v>110</v>
      </c>
      <c r="B84" s="28">
        <v>4601776</v>
      </c>
      <c r="C84" s="28"/>
      <c r="D84" s="29">
        <v>2921000</v>
      </c>
      <c r="E84" s="30">
        <v>2921000</v>
      </c>
      <c r="F84" s="30">
        <v>251998</v>
      </c>
      <c r="G84" s="30">
        <v>252988</v>
      </c>
      <c r="H84" s="30">
        <v>249925</v>
      </c>
      <c r="I84" s="30">
        <v>754911</v>
      </c>
      <c r="J84" s="30">
        <v>249649</v>
      </c>
      <c r="K84" s="30">
        <v>252146</v>
      </c>
      <c r="L84" s="30">
        <v>249371</v>
      </c>
      <c r="M84" s="30">
        <v>751166</v>
      </c>
      <c r="N84" s="30">
        <v>249277</v>
      </c>
      <c r="O84" s="30">
        <v>249093</v>
      </c>
      <c r="P84" s="30">
        <v>249091</v>
      </c>
      <c r="Q84" s="30">
        <v>747461</v>
      </c>
      <c r="R84" s="30"/>
      <c r="S84" s="30"/>
      <c r="T84" s="30"/>
      <c r="U84" s="30"/>
      <c r="V84" s="30">
        <v>2253538</v>
      </c>
      <c r="W84" s="30">
        <v>2399509</v>
      </c>
      <c r="X84" s="30"/>
      <c r="Y84" s="29"/>
      <c r="Z84" s="31">
        <v>2921000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196159404</v>
      </c>
      <c r="D5" s="153">
        <f>SUM(D6:D8)</f>
        <v>0</v>
      </c>
      <c r="E5" s="154">
        <f t="shared" si="0"/>
        <v>230374507</v>
      </c>
      <c r="F5" s="100">
        <f t="shared" si="0"/>
        <v>230374507</v>
      </c>
      <c r="G5" s="100">
        <f t="shared" si="0"/>
        <v>24061495</v>
      </c>
      <c r="H5" s="100">
        <f t="shared" si="0"/>
        <v>8545268</v>
      </c>
      <c r="I5" s="100">
        <f t="shared" si="0"/>
        <v>8097708</v>
      </c>
      <c r="J5" s="100">
        <f t="shared" si="0"/>
        <v>40704471</v>
      </c>
      <c r="K5" s="100">
        <f t="shared" si="0"/>
        <v>7940692</v>
      </c>
      <c r="L5" s="100">
        <f t="shared" si="0"/>
        <v>30587605</v>
      </c>
      <c r="M5" s="100">
        <f t="shared" si="0"/>
        <v>7692769</v>
      </c>
      <c r="N5" s="100">
        <f t="shared" si="0"/>
        <v>46221066</v>
      </c>
      <c r="O5" s="100">
        <f t="shared" si="0"/>
        <v>10982674</v>
      </c>
      <c r="P5" s="100">
        <f t="shared" si="0"/>
        <v>8624997</v>
      </c>
      <c r="Q5" s="100">
        <f t="shared" si="0"/>
        <v>22040972</v>
      </c>
      <c r="R5" s="100">
        <f t="shared" si="0"/>
        <v>41648643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128574180</v>
      </c>
      <c r="X5" s="100">
        <f t="shared" si="0"/>
        <v>172780880</v>
      </c>
      <c r="Y5" s="100">
        <f t="shared" si="0"/>
        <v>-44206700</v>
      </c>
      <c r="Z5" s="137">
        <f>+IF(X5&lt;&gt;0,+(Y5/X5)*100,0)</f>
        <v>-25.585411996975594</v>
      </c>
      <c r="AA5" s="153">
        <f>SUM(AA6:AA8)</f>
        <v>230374507</v>
      </c>
    </row>
    <row r="6" spans="1:27" ht="13.5">
      <c r="A6" s="138" t="s">
        <v>75</v>
      </c>
      <c r="B6" s="136"/>
      <c r="C6" s="155">
        <v>5903340</v>
      </c>
      <c r="D6" s="155"/>
      <c r="E6" s="156">
        <v>5057229</v>
      </c>
      <c r="F6" s="60">
        <v>5057229</v>
      </c>
      <c r="G6" s="60">
        <v>112767</v>
      </c>
      <c r="H6" s="60">
        <v>541203</v>
      </c>
      <c r="I6" s="60">
        <v>806475</v>
      </c>
      <c r="J6" s="60">
        <v>1460445</v>
      </c>
      <c r="K6" s="60">
        <v>1089948</v>
      </c>
      <c r="L6" s="60">
        <v>1477984</v>
      </c>
      <c r="M6" s="60">
        <v>555533</v>
      </c>
      <c r="N6" s="60">
        <v>3123465</v>
      </c>
      <c r="O6" s="60">
        <v>586303</v>
      </c>
      <c r="P6" s="60">
        <v>962379</v>
      </c>
      <c r="Q6" s="60">
        <v>770920</v>
      </c>
      <c r="R6" s="60">
        <v>2319602</v>
      </c>
      <c r="S6" s="60"/>
      <c r="T6" s="60"/>
      <c r="U6" s="60"/>
      <c r="V6" s="60"/>
      <c r="W6" s="60">
        <v>6903512</v>
      </c>
      <c r="X6" s="60">
        <v>3792922</v>
      </c>
      <c r="Y6" s="60">
        <v>3110590</v>
      </c>
      <c r="Z6" s="140">
        <v>82.01</v>
      </c>
      <c r="AA6" s="155">
        <v>5057229</v>
      </c>
    </row>
    <row r="7" spans="1:27" ht="13.5">
      <c r="A7" s="138" t="s">
        <v>76</v>
      </c>
      <c r="B7" s="136"/>
      <c r="C7" s="157">
        <v>117074557</v>
      </c>
      <c r="D7" s="157"/>
      <c r="E7" s="158">
        <v>86155067</v>
      </c>
      <c r="F7" s="159">
        <v>86155067</v>
      </c>
      <c r="G7" s="159">
        <v>14814197</v>
      </c>
      <c r="H7" s="159">
        <v>1111473</v>
      </c>
      <c r="I7" s="159">
        <v>937653</v>
      </c>
      <c r="J7" s="159">
        <v>16863323</v>
      </c>
      <c r="K7" s="159">
        <v>6844993</v>
      </c>
      <c r="L7" s="159">
        <v>6942782</v>
      </c>
      <c r="M7" s="159">
        <v>7131809</v>
      </c>
      <c r="N7" s="159">
        <v>20919584</v>
      </c>
      <c r="O7" s="159">
        <v>10390832</v>
      </c>
      <c r="P7" s="159">
        <v>7602749</v>
      </c>
      <c r="Q7" s="159">
        <v>208257</v>
      </c>
      <c r="R7" s="159">
        <v>18201838</v>
      </c>
      <c r="S7" s="159"/>
      <c r="T7" s="159"/>
      <c r="U7" s="159"/>
      <c r="V7" s="159"/>
      <c r="W7" s="159">
        <v>55984745</v>
      </c>
      <c r="X7" s="159">
        <v>64616300</v>
      </c>
      <c r="Y7" s="159">
        <v>-8631555</v>
      </c>
      <c r="Z7" s="141">
        <v>-13.36</v>
      </c>
      <c r="AA7" s="157">
        <v>86155067</v>
      </c>
    </row>
    <row r="8" spans="1:27" ht="13.5">
      <c r="A8" s="138" t="s">
        <v>77</v>
      </c>
      <c r="B8" s="136"/>
      <c r="C8" s="155">
        <v>73181507</v>
      </c>
      <c r="D8" s="155"/>
      <c r="E8" s="156">
        <v>139162211</v>
      </c>
      <c r="F8" s="60">
        <v>139162211</v>
      </c>
      <c r="G8" s="60">
        <v>9134531</v>
      </c>
      <c r="H8" s="60">
        <v>6892592</v>
      </c>
      <c r="I8" s="60">
        <v>6353580</v>
      </c>
      <c r="J8" s="60">
        <v>22380703</v>
      </c>
      <c r="K8" s="60">
        <v>5751</v>
      </c>
      <c r="L8" s="60">
        <v>22166839</v>
      </c>
      <c r="M8" s="60">
        <v>5427</v>
      </c>
      <c r="N8" s="60">
        <v>22178017</v>
      </c>
      <c r="O8" s="60">
        <v>5539</v>
      </c>
      <c r="P8" s="60">
        <v>59869</v>
      </c>
      <c r="Q8" s="60">
        <v>21061795</v>
      </c>
      <c r="R8" s="60">
        <v>21127203</v>
      </c>
      <c r="S8" s="60"/>
      <c r="T8" s="60"/>
      <c r="U8" s="60"/>
      <c r="V8" s="60"/>
      <c r="W8" s="60">
        <v>65685923</v>
      </c>
      <c r="X8" s="60">
        <v>104371658</v>
      </c>
      <c r="Y8" s="60">
        <v>-38685735</v>
      </c>
      <c r="Z8" s="140">
        <v>-37.07</v>
      </c>
      <c r="AA8" s="155">
        <v>139162211</v>
      </c>
    </row>
    <row r="9" spans="1:27" ht="13.5">
      <c r="A9" s="135" t="s">
        <v>78</v>
      </c>
      <c r="B9" s="136"/>
      <c r="C9" s="153">
        <f aca="true" t="shared" si="1" ref="C9:Y9">SUM(C10:C14)</f>
        <v>7413975</v>
      </c>
      <c r="D9" s="153">
        <f>SUM(D10:D14)</f>
        <v>0</v>
      </c>
      <c r="E9" s="154">
        <f t="shared" si="1"/>
        <v>7834257</v>
      </c>
      <c r="F9" s="100">
        <f t="shared" si="1"/>
        <v>7834257</v>
      </c>
      <c r="G9" s="100">
        <f t="shared" si="1"/>
        <v>540218</v>
      </c>
      <c r="H9" s="100">
        <f t="shared" si="1"/>
        <v>678019</v>
      </c>
      <c r="I9" s="100">
        <f t="shared" si="1"/>
        <v>1014733</v>
      </c>
      <c r="J9" s="100">
        <f t="shared" si="1"/>
        <v>2232970</v>
      </c>
      <c r="K9" s="100">
        <f t="shared" si="1"/>
        <v>695438</v>
      </c>
      <c r="L9" s="100">
        <f t="shared" si="1"/>
        <v>663903</v>
      </c>
      <c r="M9" s="100">
        <f t="shared" si="1"/>
        <v>554911</v>
      </c>
      <c r="N9" s="100">
        <f t="shared" si="1"/>
        <v>1914252</v>
      </c>
      <c r="O9" s="100">
        <f t="shared" si="1"/>
        <v>821674</v>
      </c>
      <c r="P9" s="100">
        <f t="shared" si="1"/>
        <v>1670838</v>
      </c>
      <c r="Q9" s="100">
        <f t="shared" si="1"/>
        <v>743499</v>
      </c>
      <c r="R9" s="100">
        <f t="shared" si="1"/>
        <v>3236011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7383233</v>
      </c>
      <c r="X9" s="100">
        <f t="shared" si="1"/>
        <v>5875692</v>
      </c>
      <c r="Y9" s="100">
        <f t="shared" si="1"/>
        <v>1507541</v>
      </c>
      <c r="Z9" s="137">
        <f>+IF(X9&lt;&gt;0,+(Y9/X9)*100,0)</f>
        <v>25.657250243886164</v>
      </c>
      <c r="AA9" s="153">
        <f>SUM(AA10:AA14)</f>
        <v>7834257</v>
      </c>
    </row>
    <row r="10" spans="1:27" ht="13.5">
      <c r="A10" s="138" t="s">
        <v>79</v>
      </c>
      <c r="B10" s="136"/>
      <c r="C10" s="155">
        <v>571039</v>
      </c>
      <c r="D10" s="155"/>
      <c r="E10" s="156">
        <v>665572</v>
      </c>
      <c r="F10" s="60">
        <v>665572</v>
      </c>
      <c r="G10" s="60">
        <v>29081</v>
      </c>
      <c r="H10" s="60">
        <v>116732</v>
      </c>
      <c r="I10" s="60">
        <v>82465</v>
      </c>
      <c r="J10" s="60">
        <v>228278</v>
      </c>
      <c r="K10" s="60">
        <v>108980</v>
      </c>
      <c r="L10" s="60">
        <v>134453</v>
      </c>
      <c r="M10" s="60">
        <v>132547</v>
      </c>
      <c r="N10" s="60">
        <v>375980</v>
      </c>
      <c r="O10" s="60">
        <v>226692</v>
      </c>
      <c r="P10" s="60">
        <v>755408</v>
      </c>
      <c r="Q10" s="60">
        <v>218288</v>
      </c>
      <c r="R10" s="60">
        <v>1200388</v>
      </c>
      <c r="S10" s="60"/>
      <c r="T10" s="60"/>
      <c r="U10" s="60"/>
      <c r="V10" s="60"/>
      <c r="W10" s="60">
        <v>1804646</v>
      </c>
      <c r="X10" s="60">
        <v>499179</v>
      </c>
      <c r="Y10" s="60">
        <v>1305467</v>
      </c>
      <c r="Z10" s="140">
        <v>261.52</v>
      </c>
      <c r="AA10" s="155">
        <v>665572</v>
      </c>
    </row>
    <row r="11" spans="1:27" ht="13.5">
      <c r="A11" s="138" t="s">
        <v>80</v>
      </c>
      <c r="B11" s="136"/>
      <c r="C11" s="155"/>
      <c r="D11" s="155"/>
      <c r="E11" s="156">
        <v>22515</v>
      </c>
      <c r="F11" s="60">
        <v>22515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16886</v>
      </c>
      <c r="Y11" s="60">
        <v>-16886</v>
      </c>
      <c r="Z11" s="140">
        <v>-100</v>
      </c>
      <c r="AA11" s="155">
        <v>22515</v>
      </c>
    </row>
    <row r="12" spans="1:27" ht="13.5">
      <c r="A12" s="138" t="s">
        <v>81</v>
      </c>
      <c r="B12" s="136"/>
      <c r="C12" s="155">
        <v>2199661</v>
      </c>
      <c r="D12" s="155"/>
      <c r="E12" s="156">
        <v>2261807</v>
      </c>
      <c r="F12" s="60">
        <v>2261807</v>
      </c>
      <c r="G12" s="60">
        <v>209592</v>
      </c>
      <c r="H12" s="60">
        <v>256382</v>
      </c>
      <c r="I12" s="60">
        <v>302329</v>
      </c>
      <c r="J12" s="60">
        <v>768303</v>
      </c>
      <c r="K12" s="60">
        <v>288123</v>
      </c>
      <c r="L12" s="60">
        <v>238044</v>
      </c>
      <c r="M12" s="60">
        <v>167646</v>
      </c>
      <c r="N12" s="60">
        <v>693813</v>
      </c>
      <c r="O12" s="60">
        <v>339132</v>
      </c>
      <c r="P12" s="60">
        <v>290660</v>
      </c>
      <c r="Q12" s="60">
        <v>226924</v>
      </c>
      <c r="R12" s="60">
        <v>856716</v>
      </c>
      <c r="S12" s="60"/>
      <c r="T12" s="60"/>
      <c r="U12" s="60"/>
      <c r="V12" s="60"/>
      <c r="W12" s="60">
        <v>2318832</v>
      </c>
      <c r="X12" s="60">
        <v>1696355</v>
      </c>
      <c r="Y12" s="60">
        <v>622477</v>
      </c>
      <c r="Z12" s="140">
        <v>36.69</v>
      </c>
      <c r="AA12" s="155">
        <v>2261807</v>
      </c>
    </row>
    <row r="13" spans="1:27" ht="13.5">
      <c r="A13" s="138" t="s">
        <v>82</v>
      </c>
      <c r="B13" s="136"/>
      <c r="C13" s="155">
        <v>3272242</v>
      </c>
      <c r="D13" s="155"/>
      <c r="E13" s="156">
        <v>3423808</v>
      </c>
      <c r="F13" s="60">
        <v>3423808</v>
      </c>
      <c r="G13" s="60">
        <v>290665</v>
      </c>
      <c r="H13" s="60">
        <v>291823</v>
      </c>
      <c r="I13" s="60">
        <v>288792</v>
      </c>
      <c r="J13" s="60">
        <v>871280</v>
      </c>
      <c r="K13" s="60">
        <v>288449</v>
      </c>
      <c r="L13" s="60">
        <v>291406</v>
      </c>
      <c r="M13" s="60">
        <v>249553</v>
      </c>
      <c r="N13" s="60">
        <v>829408</v>
      </c>
      <c r="O13" s="60">
        <v>249460</v>
      </c>
      <c r="P13" s="60">
        <v>290835</v>
      </c>
      <c r="Q13" s="60">
        <v>290933</v>
      </c>
      <c r="R13" s="60">
        <v>831228</v>
      </c>
      <c r="S13" s="60"/>
      <c r="T13" s="60"/>
      <c r="U13" s="60"/>
      <c r="V13" s="60"/>
      <c r="W13" s="60">
        <v>2531916</v>
      </c>
      <c r="X13" s="60">
        <v>2567856</v>
      </c>
      <c r="Y13" s="60">
        <v>-35940</v>
      </c>
      <c r="Z13" s="140">
        <v>-1.4</v>
      </c>
      <c r="AA13" s="155">
        <v>3423808</v>
      </c>
    </row>
    <row r="14" spans="1:27" ht="13.5">
      <c r="A14" s="138" t="s">
        <v>83</v>
      </c>
      <c r="B14" s="136"/>
      <c r="C14" s="157">
        <v>1371033</v>
      </c>
      <c r="D14" s="157"/>
      <c r="E14" s="158">
        <v>1460555</v>
      </c>
      <c r="F14" s="159">
        <v>1460555</v>
      </c>
      <c r="G14" s="159">
        <v>10880</v>
      </c>
      <c r="H14" s="159">
        <v>13082</v>
      </c>
      <c r="I14" s="159">
        <v>341147</v>
      </c>
      <c r="J14" s="159">
        <v>365109</v>
      </c>
      <c r="K14" s="159">
        <v>9886</v>
      </c>
      <c r="L14" s="159"/>
      <c r="M14" s="159">
        <v>5165</v>
      </c>
      <c r="N14" s="159">
        <v>15051</v>
      </c>
      <c r="O14" s="159">
        <v>6390</v>
      </c>
      <c r="P14" s="159">
        <v>333935</v>
      </c>
      <c r="Q14" s="159">
        <v>7354</v>
      </c>
      <c r="R14" s="159">
        <v>347679</v>
      </c>
      <c r="S14" s="159"/>
      <c r="T14" s="159"/>
      <c r="U14" s="159"/>
      <c r="V14" s="159"/>
      <c r="W14" s="159">
        <v>727839</v>
      </c>
      <c r="X14" s="159">
        <v>1095416</v>
      </c>
      <c r="Y14" s="159">
        <v>-367577</v>
      </c>
      <c r="Z14" s="141">
        <v>-33.56</v>
      </c>
      <c r="AA14" s="157">
        <v>1460555</v>
      </c>
    </row>
    <row r="15" spans="1:27" ht="13.5">
      <c r="A15" s="135" t="s">
        <v>84</v>
      </c>
      <c r="B15" s="142"/>
      <c r="C15" s="153">
        <f aca="true" t="shared" si="2" ref="C15:Y15">SUM(C16:C18)</f>
        <v>168475868</v>
      </c>
      <c r="D15" s="153">
        <f>SUM(D16:D18)</f>
        <v>0</v>
      </c>
      <c r="E15" s="154">
        <f t="shared" si="2"/>
        <v>8390084</v>
      </c>
      <c r="F15" s="100">
        <f t="shared" si="2"/>
        <v>8390084</v>
      </c>
      <c r="G15" s="100">
        <f t="shared" si="2"/>
        <v>1202576</v>
      </c>
      <c r="H15" s="100">
        <f t="shared" si="2"/>
        <v>2298137</v>
      </c>
      <c r="I15" s="100">
        <f t="shared" si="2"/>
        <v>1689900</v>
      </c>
      <c r="J15" s="100">
        <f t="shared" si="2"/>
        <v>5190613</v>
      </c>
      <c r="K15" s="100">
        <f t="shared" si="2"/>
        <v>675524</v>
      </c>
      <c r="L15" s="100">
        <f t="shared" si="2"/>
        <v>1358394</v>
      </c>
      <c r="M15" s="100">
        <f t="shared" si="2"/>
        <v>664077</v>
      </c>
      <c r="N15" s="100">
        <f t="shared" si="2"/>
        <v>2697995</v>
      </c>
      <c r="O15" s="100">
        <f t="shared" si="2"/>
        <v>1146071</v>
      </c>
      <c r="P15" s="100">
        <f t="shared" si="2"/>
        <v>7308055</v>
      </c>
      <c r="Q15" s="100">
        <f t="shared" si="2"/>
        <v>1565960</v>
      </c>
      <c r="R15" s="100">
        <f t="shared" si="2"/>
        <v>10020086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17908694</v>
      </c>
      <c r="X15" s="100">
        <f t="shared" si="2"/>
        <v>6292563</v>
      </c>
      <c r="Y15" s="100">
        <f t="shared" si="2"/>
        <v>11616131</v>
      </c>
      <c r="Z15" s="137">
        <f>+IF(X15&lt;&gt;0,+(Y15/X15)*100,0)</f>
        <v>184.600948770795</v>
      </c>
      <c r="AA15" s="153">
        <f>SUM(AA16:AA18)</f>
        <v>8390084</v>
      </c>
    </row>
    <row r="16" spans="1:27" ht="13.5">
      <c r="A16" s="138" t="s">
        <v>85</v>
      </c>
      <c r="B16" s="136"/>
      <c r="C16" s="155">
        <v>162287304</v>
      </c>
      <c r="D16" s="155"/>
      <c r="E16" s="156">
        <v>3264564</v>
      </c>
      <c r="F16" s="60">
        <v>3264564</v>
      </c>
      <c r="G16" s="60">
        <v>834808</v>
      </c>
      <c r="H16" s="60">
        <v>895478</v>
      </c>
      <c r="I16" s="60">
        <v>173579</v>
      </c>
      <c r="J16" s="60">
        <v>1903865</v>
      </c>
      <c r="K16" s="60">
        <v>423937</v>
      </c>
      <c r="L16" s="60">
        <v>860844</v>
      </c>
      <c r="M16" s="60">
        <v>114769</v>
      </c>
      <c r="N16" s="60">
        <v>1399550</v>
      </c>
      <c r="O16" s="60">
        <v>534832</v>
      </c>
      <c r="P16" s="60">
        <v>7131259</v>
      </c>
      <c r="Q16" s="60">
        <v>1275040</v>
      </c>
      <c r="R16" s="60">
        <v>8941131</v>
      </c>
      <c r="S16" s="60"/>
      <c r="T16" s="60"/>
      <c r="U16" s="60"/>
      <c r="V16" s="60"/>
      <c r="W16" s="60">
        <v>12244546</v>
      </c>
      <c r="X16" s="60">
        <v>2448423</v>
      </c>
      <c r="Y16" s="60">
        <v>9796123</v>
      </c>
      <c r="Z16" s="140">
        <v>400.1</v>
      </c>
      <c r="AA16" s="155">
        <v>3264564</v>
      </c>
    </row>
    <row r="17" spans="1:27" ht="13.5">
      <c r="A17" s="138" t="s">
        <v>86</v>
      </c>
      <c r="B17" s="136"/>
      <c r="C17" s="155">
        <v>5403619</v>
      </c>
      <c r="D17" s="155"/>
      <c r="E17" s="156">
        <v>3867143</v>
      </c>
      <c r="F17" s="60">
        <v>3867143</v>
      </c>
      <c r="G17" s="60">
        <v>365288</v>
      </c>
      <c r="H17" s="60">
        <v>1384589</v>
      </c>
      <c r="I17" s="60">
        <v>1479526</v>
      </c>
      <c r="J17" s="60">
        <v>3229403</v>
      </c>
      <c r="K17" s="60">
        <v>190679</v>
      </c>
      <c r="L17" s="60">
        <v>117278</v>
      </c>
      <c r="M17" s="60">
        <v>174405</v>
      </c>
      <c r="N17" s="60">
        <v>482362</v>
      </c>
      <c r="O17" s="60">
        <v>561732</v>
      </c>
      <c r="P17" s="60">
        <v>161031</v>
      </c>
      <c r="Q17" s="60">
        <v>186918</v>
      </c>
      <c r="R17" s="60">
        <v>909681</v>
      </c>
      <c r="S17" s="60"/>
      <c r="T17" s="60"/>
      <c r="U17" s="60"/>
      <c r="V17" s="60"/>
      <c r="W17" s="60">
        <v>4621446</v>
      </c>
      <c r="X17" s="60">
        <v>2900357</v>
      </c>
      <c r="Y17" s="60">
        <v>1721089</v>
      </c>
      <c r="Z17" s="140">
        <v>59.34</v>
      </c>
      <c r="AA17" s="155">
        <v>3867143</v>
      </c>
    </row>
    <row r="18" spans="1:27" ht="13.5">
      <c r="A18" s="138" t="s">
        <v>87</v>
      </c>
      <c r="B18" s="136"/>
      <c r="C18" s="155">
        <v>784945</v>
      </c>
      <c r="D18" s="155"/>
      <c r="E18" s="156">
        <v>1258377</v>
      </c>
      <c r="F18" s="60">
        <v>1258377</v>
      </c>
      <c r="G18" s="60">
        <v>2480</v>
      </c>
      <c r="H18" s="60">
        <v>18070</v>
      </c>
      <c r="I18" s="60">
        <v>36795</v>
      </c>
      <c r="J18" s="60">
        <v>57345</v>
      </c>
      <c r="K18" s="60">
        <v>60908</v>
      </c>
      <c r="L18" s="60">
        <v>380272</v>
      </c>
      <c r="M18" s="60">
        <v>374903</v>
      </c>
      <c r="N18" s="60">
        <v>816083</v>
      </c>
      <c r="O18" s="60">
        <v>49507</v>
      </c>
      <c r="P18" s="60">
        <v>15765</v>
      </c>
      <c r="Q18" s="60">
        <v>104002</v>
      </c>
      <c r="R18" s="60">
        <v>169274</v>
      </c>
      <c r="S18" s="60"/>
      <c r="T18" s="60"/>
      <c r="U18" s="60"/>
      <c r="V18" s="60"/>
      <c r="W18" s="60">
        <v>1042702</v>
      </c>
      <c r="X18" s="60">
        <v>943783</v>
      </c>
      <c r="Y18" s="60">
        <v>98919</v>
      </c>
      <c r="Z18" s="140">
        <v>10.48</v>
      </c>
      <c r="AA18" s="155">
        <v>1258377</v>
      </c>
    </row>
    <row r="19" spans="1:27" ht="13.5">
      <c r="A19" s="135" t="s">
        <v>88</v>
      </c>
      <c r="B19" s="142"/>
      <c r="C19" s="153">
        <f aca="true" t="shared" si="3" ref="C19:Y19">SUM(C20:C23)</f>
        <v>155324553</v>
      </c>
      <c r="D19" s="153">
        <f>SUM(D20:D23)</f>
        <v>0</v>
      </c>
      <c r="E19" s="154">
        <f t="shared" si="3"/>
        <v>143592164</v>
      </c>
      <c r="F19" s="100">
        <f t="shared" si="3"/>
        <v>143592164</v>
      </c>
      <c r="G19" s="100">
        <f t="shared" si="3"/>
        <v>9256011</v>
      </c>
      <c r="H19" s="100">
        <f t="shared" si="3"/>
        <v>-915544</v>
      </c>
      <c r="I19" s="100">
        <f t="shared" si="3"/>
        <v>19660098</v>
      </c>
      <c r="J19" s="100">
        <f t="shared" si="3"/>
        <v>28000565</v>
      </c>
      <c r="K19" s="100">
        <f t="shared" si="3"/>
        <v>12465244</v>
      </c>
      <c r="L19" s="100">
        <f t="shared" si="3"/>
        <v>12696714</v>
      </c>
      <c r="M19" s="100">
        <f t="shared" si="3"/>
        <v>11166986</v>
      </c>
      <c r="N19" s="100">
        <f t="shared" si="3"/>
        <v>36328944</v>
      </c>
      <c r="O19" s="100">
        <f t="shared" si="3"/>
        <v>11849835</v>
      </c>
      <c r="P19" s="100">
        <f t="shared" si="3"/>
        <v>9406409</v>
      </c>
      <c r="Q19" s="100">
        <f t="shared" si="3"/>
        <v>12019917</v>
      </c>
      <c r="R19" s="100">
        <f t="shared" si="3"/>
        <v>33276161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97605670</v>
      </c>
      <c r="X19" s="100">
        <f t="shared" si="3"/>
        <v>107694124</v>
      </c>
      <c r="Y19" s="100">
        <f t="shared" si="3"/>
        <v>-10088454</v>
      </c>
      <c r="Z19" s="137">
        <f>+IF(X19&lt;&gt;0,+(Y19/X19)*100,0)</f>
        <v>-9.367692150037824</v>
      </c>
      <c r="AA19" s="153">
        <f>SUM(AA20:AA23)</f>
        <v>143592164</v>
      </c>
    </row>
    <row r="20" spans="1:27" ht="13.5">
      <c r="A20" s="138" t="s">
        <v>89</v>
      </c>
      <c r="B20" s="136"/>
      <c r="C20" s="155">
        <v>65085463</v>
      </c>
      <c r="D20" s="155"/>
      <c r="E20" s="156">
        <v>55107942</v>
      </c>
      <c r="F20" s="60">
        <v>55107942</v>
      </c>
      <c r="G20" s="60">
        <v>3349893</v>
      </c>
      <c r="H20" s="60">
        <v>4456546</v>
      </c>
      <c r="I20" s="60">
        <v>4248696</v>
      </c>
      <c r="J20" s="60">
        <v>12055135</v>
      </c>
      <c r="K20" s="60">
        <v>4358354</v>
      </c>
      <c r="L20" s="60">
        <v>5420882</v>
      </c>
      <c r="M20" s="60">
        <v>5906496</v>
      </c>
      <c r="N20" s="60">
        <v>15685732</v>
      </c>
      <c r="O20" s="60">
        <v>4145202</v>
      </c>
      <c r="P20" s="60">
        <v>4068573</v>
      </c>
      <c r="Q20" s="60">
        <v>3571094</v>
      </c>
      <c r="R20" s="60">
        <v>11784869</v>
      </c>
      <c r="S20" s="60"/>
      <c r="T20" s="60"/>
      <c r="U20" s="60"/>
      <c r="V20" s="60"/>
      <c r="W20" s="60">
        <v>39525736</v>
      </c>
      <c r="X20" s="60">
        <v>41330957</v>
      </c>
      <c r="Y20" s="60">
        <v>-1805221</v>
      </c>
      <c r="Z20" s="140">
        <v>-4.37</v>
      </c>
      <c r="AA20" s="155">
        <v>55107942</v>
      </c>
    </row>
    <row r="21" spans="1:27" ht="13.5">
      <c r="A21" s="138" t="s">
        <v>90</v>
      </c>
      <c r="B21" s="136"/>
      <c r="C21" s="155">
        <v>27372059</v>
      </c>
      <c r="D21" s="155"/>
      <c r="E21" s="156">
        <v>29638640</v>
      </c>
      <c r="F21" s="60">
        <v>29638640</v>
      </c>
      <c r="G21" s="60">
        <v>2909740</v>
      </c>
      <c r="H21" s="60">
        <v>-8225228</v>
      </c>
      <c r="I21" s="60">
        <v>12627149</v>
      </c>
      <c r="J21" s="60">
        <v>7311661</v>
      </c>
      <c r="K21" s="60">
        <v>3195274</v>
      </c>
      <c r="L21" s="60">
        <v>2882737</v>
      </c>
      <c r="M21" s="60">
        <v>1800737</v>
      </c>
      <c r="N21" s="60">
        <v>7878748</v>
      </c>
      <c r="O21" s="60">
        <v>1824448</v>
      </c>
      <c r="P21" s="60">
        <v>2496492</v>
      </c>
      <c r="Q21" s="60">
        <v>3041543</v>
      </c>
      <c r="R21" s="60">
        <v>7362483</v>
      </c>
      <c r="S21" s="60"/>
      <c r="T21" s="60"/>
      <c r="U21" s="60"/>
      <c r="V21" s="60"/>
      <c r="W21" s="60">
        <v>22552892</v>
      </c>
      <c r="X21" s="60">
        <v>22228980</v>
      </c>
      <c r="Y21" s="60">
        <v>323912</v>
      </c>
      <c r="Z21" s="140">
        <v>1.46</v>
      </c>
      <c r="AA21" s="155">
        <v>29638640</v>
      </c>
    </row>
    <row r="22" spans="1:27" ht="13.5">
      <c r="A22" s="138" t="s">
        <v>91</v>
      </c>
      <c r="B22" s="136"/>
      <c r="C22" s="157">
        <v>45769699</v>
      </c>
      <c r="D22" s="157"/>
      <c r="E22" s="158">
        <v>40316092</v>
      </c>
      <c r="F22" s="159">
        <v>40316092</v>
      </c>
      <c r="G22" s="159">
        <v>1294126</v>
      </c>
      <c r="H22" s="159">
        <v>1274129</v>
      </c>
      <c r="I22" s="159">
        <v>1253918</v>
      </c>
      <c r="J22" s="159">
        <v>3822173</v>
      </c>
      <c r="K22" s="159">
        <v>3350347</v>
      </c>
      <c r="L22" s="159">
        <v>2823247</v>
      </c>
      <c r="M22" s="159">
        <v>1951821</v>
      </c>
      <c r="N22" s="159">
        <v>8125415</v>
      </c>
      <c r="O22" s="159">
        <v>4391946</v>
      </c>
      <c r="P22" s="159">
        <v>1350829</v>
      </c>
      <c r="Q22" s="159">
        <v>3818251</v>
      </c>
      <c r="R22" s="159">
        <v>9561026</v>
      </c>
      <c r="S22" s="159"/>
      <c r="T22" s="159"/>
      <c r="U22" s="159"/>
      <c r="V22" s="159"/>
      <c r="W22" s="159">
        <v>21508614</v>
      </c>
      <c r="X22" s="159">
        <v>30237069</v>
      </c>
      <c r="Y22" s="159">
        <v>-8728455</v>
      </c>
      <c r="Z22" s="141">
        <v>-28.87</v>
      </c>
      <c r="AA22" s="157">
        <v>40316092</v>
      </c>
    </row>
    <row r="23" spans="1:27" ht="13.5">
      <c r="A23" s="138" t="s">
        <v>92</v>
      </c>
      <c r="B23" s="136"/>
      <c r="C23" s="155">
        <v>17097332</v>
      </c>
      <c r="D23" s="155"/>
      <c r="E23" s="156">
        <v>18529490</v>
      </c>
      <c r="F23" s="60">
        <v>18529490</v>
      </c>
      <c r="G23" s="60">
        <v>1702252</v>
      </c>
      <c r="H23" s="60">
        <v>1579009</v>
      </c>
      <c r="I23" s="60">
        <v>1530335</v>
      </c>
      <c r="J23" s="60">
        <v>4811596</v>
      </c>
      <c r="K23" s="60">
        <v>1561269</v>
      </c>
      <c r="L23" s="60">
        <v>1569848</v>
      </c>
      <c r="M23" s="60">
        <v>1507932</v>
      </c>
      <c r="N23" s="60">
        <v>4639049</v>
      </c>
      <c r="O23" s="60">
        <v>1488239</v>
      </c>
      <c r="P23" s="60">
        <v>1490515</v>
      </c>
      <c r="Q23" s="60">
        <v>1589029</v>
      </c>
      <c r="R23" s="60">
        <v>4567783</v>
      </c>
      <c r="S23" s="60"/>
      <c r="T23" s="60"/>
      <c r="U23" s="60"/>
      <c r="V23" s="60"/>
      <c r="W23" s="60">
        <v>14018428</v>
      </c>
      <c r="X23" s="60">
        <v>13897118</v>
      </c>
      <c r="Y23" s="60">
        <v>121310</v>
      </c>
      <c r="Z23" s="140">
        <v>0.87</v>
      </c>
      <c r="AA23" s="155">
        <v>18529490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527373800</v>
      </c>
      <c r="D25" s="168">
        <f>+D5+D9+D15+D19+D24</f>
        <v>0</v>
      </c>
      <c r="E25" s="169">
        <f t="shared" si="4"/>
        <v>390191012</v>
      </c>
      <c r="F25" s="73">
        <f t="shared" si="4"/>
        <v>390191012</v>
      </c>
      <c r="G25" s="73">
        <f t="shared" si="4"/>
        <v>35060300</v>
      </c>
      <c r="H25" s="73">
        <f t="shared" si="4"/>
        <v>10605880</v>
      </c>
      <c r="I25" s="73">
        <f t="shared" si="4"/>
        <v>30462439</v>
      </c>
      <c r="J25" s="73">
        <f t="shared" si="4"/>
        <v>76128619</v>
      </c>
      <c r="K25" s="73">
        <f t="shared" si="4"/>
        <v>21776898</v>
      </c>
      <c r="L25" s="73">
        <f t="shared" si="4"/>
        <v>45306616</v>
      </c>
      <c r="M25" s="73">
        <f t="shared" si="4"/>
        <v>20078743</v>
      </c>
      <c r="N25" s="73">
        <f t="shared" si="4"/>
        <v>87162257</v>
      </c>
      <c r="O25" s="73">
        <f t="shared" si="4"/>
        <v>24800254</v>
      </c>
      <c r="P25" s="73">
        <f t="shared" si="4"/>
        <v>27010299</v>
      </c>
      <c r="Q25" s="73">
        <f t="shared" si="4"/>
        <v>36370348</v>
      </c>
      <c r="R25" s="73">
        <f t="shared" si="4"/>
        <v>88180901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251471777</v>
      </c>
      <c r="X25" s="73">
        <f t="shared" si="4"/>
        <v>292643259</v>
      </c>
      <c r="Y25" s="73">
        <f t="shared" si="4"/>
        <v>-41171482</v>
      </c>
      <c r="Z25" s="170">
        <f>+IF(X25&lt;&gt;0,+(Y25/X25)*100,0)</f>
        <v>-14.068829789788529</v>
      </c>
      <c r="AA25" s="168">
        <f>+AA5+AA9+AA15+AA19+AA24</f>
        <v>390191012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89827104</v>
      </c>
      <c r="D28" s="153">
        <f>SUM(D29:D31)</f>
        <v>0</v>
      </c>
      <c r="E28" s="154">
        <f t="shared" si="5"/>
        <v>58574294</v>
      </c>
      <c r="F28" s="100">
        <f t="shared" si="5"/>
        <v>58574294</v>
      </c>
      <c r="G28" s="100">
        <f t="shared" si="5"/>
        <v>5874187</v>
      </c>
      <c r="H28" s="100">
        <f t="shared" si="5"/>
        <v>5341027</v>
      </c>
      <c r="I28" s="100">
        <f t="shared" si="5"/>
        <v>5085119</v>
      </c>
      <c r="J28" s="100">
        <f t="shared" si="5"/>
        <v>16300333</v>
      </c>
      <c r="K28" s="100">
        <f t="shared" si="5"/>
        <v>8141022</v>
      </c>
      <c r="L28" s="100">
        <f t="shared" si="5"/>
        <v>7143561</v>
      </c>
      <c r="M28" s="100">
        <f t="shared" si="5"/>
        <v>7876453</v>
      </c>
      <c r="N28" s="100">
        <f t="shared" si="5"/>
        <v>23161036</v>
      </c>
      <c r="O28" s="100">
        <f t="shared" si="5"/>
        <v>4480230</v>
      </c>
      <c r="P28" s="100">
        <f t="shared" si="5"/>
        <v>6413800</v>
      </c>
      <c r="Q28" s="100">
        <f t="shared" si="5"/>
        <v>4121654</v>
      </c>
      <c r="R28" s="100">
        <f t="shared" si="5"/>
        <v>15015684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54477053</v>
      </c>
      <c r="X28" s="100">
        <f t="shared" si="5"/>
        <v>43930720</v>
      </c>
      <c r="Y28" s="100">
        <f t="shared" si="5"/>
        <v>10546333</v>
      </c>
      <c r="Z28" s="137">
        <f>+IF(X28&lt;&gt;0,+(Y28/X28)*100,0)</f>
        <v>24.006738337090766</v>
      </c>
      <c r="AA28" s="153">
        <f>SUM(AA29:AA31)</f>
        <v>58574294</v>
      </c>
    </row>
    <row r="29" spans="1:27" ht="13.5">
      <c r="A29" s="138" t="s">
        <v>75</v>
      </c>
      <c r="B29" s="136"/>
      <c r="C29" s="155">
        <v>29254239</v>
      </c>
      <c r="D29" s="155"/>
      <c r="E29" s="156">
        <v>19051979</v>
      </c>
      <c r="F29" s="60">
        <v>19051979</v>
      </c>
      <c r="G29" s="60">
        <v>1396393</v>
      </c>
      <c r="H29" s="60">
        <v>1655580</v>
      </c>
      <c r="I29" s="60">
        <v>1670791</v>
      </c>
      <c r="J29" s="60">
        <v>4722764</v>
      </c>
      <c r="K29" s="60">
        <v>3080233</v>
      </c>
      <c r="L29" s="60">
        <v>2214269</v>
      </c>
      <c r="M29" s="60">
        <v>1935342</v>
      </c>
      <c r="N29" s="60">
        <v>7229844</v>
      </c>
      <c r="O29" s="60">
        <v>-557184</v>
      </c>
      <c r="P29" s="60">
        <v>1670665</v>
      </c>
      <c r="Q29" s="60">
        <v>253302</v>
      </c>
      <c r="R29" s="60">
        <v>1366783</v>
      </c>
      <c r="S29" s="60"/>
      <c r="T29" s="60"/>
      <c r="U29" s="60"/>
      <c r="V29" s="60"/>
      <c r="W29" s="60">
        <v>13319391</v>
      </c>
      <c r="X29" s="60">
        <v>14288984</v>
      </c>
      <c r="Y29" s="60">
        <v>-969593</v>
      </c>
      <c r="Z29" s="140">
        <v>-6.79</v>
      </c>
      <c r="AA29" s="155">
        <v>19051979</v>
      </c>
    </row>
    <row r="30" spans="1:27" ht="13.5">
      <c r="A30" s="138" t="s">
        <v>76</v>
      </c>
      <c r="B30" s="136"/>
      <c r="C30" s="157">
        <v>27949436</v>
      </c>
      <c r="D30" s="157"/>
      <c r="E30" s="158">
        <v>20250659</v>
      </c>
      <c r="F30" s="159">
        <v>20250659</v>
      </c>
      <c r="G30" s="159">
        <v>1702896</v>
      </c>
      <c r="H30" s="159">
        <v>1623082</v>
      </c>
      <c r="I30" s="159">
        <v>2581743</v>
      </c>
      <c r="J30" s="159">
        <v>5907721</v>
      </c>
      <c r="K30" s="159">
        <v>2338337</v>
      </c>
      <c r="L30" s="159">
        <v>2459441</v>
      </c>
      <c r="M30" s="159">
        <v>3067784</v>
      </c>
      <c r="N30" s="159">
        <v>7865562</v>
      </c>
      <c r="O30" s="159">
        <v>3484917</v>
      </c>
      <c r="P30" s="159">
        <v>2126275</v>
      </c>
      <c r="Q30" s="159">
        <v>1182198</v>
      </c>
      <c r="R30" s="159">
        <v>6793390</v>
      </c>
      <c r="S30" s="159"/>
      <c r="T30" s="159"/>
      <c r="U30" s="159"/>
      <c r="V30" s="159"/>
      <c r="W30" s="159">
        <v>20566673</v>
      </c>
      <c r="X30" s="159">
        <v>15187994</v>
      </c>
      <c r="Y30" s="159">
        <v>5378679</v>
      </c>
      <c r="Z30" s="141">
        <v>35.41</v>
      </c>
      <c r="AA30" s="157">
        <v>20250659</v>
      </c>
    </row>
    <row r="31" spans="1:27" ht="13.5">
      <c r="A31" s="138" t="s">
        <v>77</v>
      </c>
      <c r="B31" s="136"/>
      <c r="C31" s="155">
        <v>32623429</v>
      </c>
      <c r="D31" s="155"/>
      <c r="E31" s="156">
        <v>19271656</v>
      </c>
      <c r="F31" s="60">
        <v>19271656</v>
      </c>
      <c r="G31" s="60">
        <v>2774898</v>
      </c>
      <c r="H31" s="60">
        <v>2062365</v>
      </c>
      <c r="I31" s="60">
        <v>832585</v>
      </c>
      <c r="J31" s="60">
        <v>5669848</v>
      </c>
      <c r="K31" s="60">
        <v>2722452</v>
      </c>
      <c r="L31" s="60">
        <v>2469851</v>
      </c>
      <c r="M31" s="60">
        <v>2873327</v>
      </c>
      <c r="N31" s="60">
        <v>8065630</v>
      </c>
      <c r="O31" s="60">
        <v>1552497</v>
      </c>
      <c r="P31" s="60">
        <v>2616860</v>
      </c>
      <c r="Q31" s="60">
        <v>2686154</v>
      </c>
      <c r="R31" s="60">
        <v>6855511</v>
      </c>
      <c r="S31" s="60"/>
      <c r="T31" s="60"/>
      <c r="U31" s="60"/>
      <c r="V31" s="60"/>
      <c r="W31" s="60">
        <v>20590989</v>
      </c>
      <c r="X31" s="60">
        <v>14453742</v>
      </c>
      <c r="Y31" s="60">
        <v>6137247</v>
      </c>
      <c r="Z31" s="140">
        <v>42.46</v>
      </c>
      <c r="AA31" s="155">
        <v>19271656</v>
      </c>
    </row>
    <row r="32" spans="1:27" ht="13.5">
      <c r="A32" s="135" t="s">
        <v>78</v>
      </c>
      <c r="B32" s="136"/>
      <c r="C32" s="153">
        <f aca="true" t="shared" si="6" ref="C32:Y32">SUM(C33:C37)</f>
        <v>45782307</v>
      </c>
      <c r="D32" s="153">
        <f>SUM(D33:D37)</f>
        <v>0</v>
      </c>
      <c r="E32" s="154">
        <f t="shared" si="6"/>
        <v>28356439</v>
      </c>
      <c r="F32" s="100">
        <f t="shared" si="6"/>
        <v>28356439</v>
      </c>
      <c r="G32" s="100">
        <f t="shared" si="6"/>
        <v>2036895</v>
      </c>
      <c r="H32" s="100">
        <f t="shared" si="6"/>
        <v>2241350</v>
      </c>
      <c r="I32" s="100">
        <f t="shared" si="6"/>
        <v>2349968</v>
      </c>
      <c r="J32" s="100">
        <f t="shared" si="6"/>
        <v>6628213</v>
      </c>
      <c r="K32" s="100">
        <f t="shared" si="6"/>
        <v>4202861</v>
      </c>
      <c r="L32" s="100">
        <f t="shared" si="6"/>
        <v>4170814</v>
      </c>
      <c r="M32" s="100">
        <f t="shared" si="6"/>
        <v>5932058</v>
      </c>
      <c r="N32" s="100">
        <f t="shared" si="6"/>
        <v>14305733</v>
      </c>
      <c r="O32" s="100">
        <f t="shared" si="6"/>
        <v>3094315</v>
      </c>
      <c r="P32" s="100">
        <f t="shared" si="6"/>
        <v>4198649</v>
      </c>
      <c r="Q32" s="100">
        <f t="shared" si="6"/>
        <v>3794103</v>
      </c>
      <c r="R32" s="100">
        <f t="shared" si="6"/>
        <v>11087067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32021013</v>
      </c>
      <c r="X32" s="100">
        <f t="shared" si="6"/>
        <v>21267330</v>
      </c>
      <c r="Y32" s="100">
        <f t="shared" si="6"/>
        <v>10753683</v>
      </c>
      <c r="Z32" s="137">
        <f>+IF(X32&lt;&gt;0,+(Y32/X32)*100,0)</f>
        <v>50.564330360228574</v>
      </c>
      <c r="AA32" s="153">
        <f>SUM(AA33:AA37)</f>
        <v>28356439</v>
      </c>
    </row>
    <row r="33" spans="1:27" ht="13.5">
      <c r="A33" s="138" t="s">
        <v>79</v>
      </c>
      <c r="B33" s="136"/>
      <c r="C33" s="155">
        <v>22348679</v>
      </c>
      <c r="D33" s="155"/>
      <c r="E33" s="156">
        <v>13450961</v>
      </c>
      <c r="F33" s="60">
        <v>13450961</v>
      </c>
      <c r="G33" s="60">
        <v>939577</v>
      </c>
      <c r="H33" s="60">
        <v>1023339</v>
      </c>
      <c r="I33" s="60">
        <v>1078845</v>
      </c>
      <c r="J33" s="60">
        <v>3041761</v>
      </c>
      <c r="K33" s="60">
        <v>2059996</v>
      </c>
      <c r="L33" s="60">
        <v>2007037</v>
      </c>
      <c r="M33" s="60">
        <v>2716239</v>
      </c>
      <c r="N33" s="60">
        <v>6783272</v>
      </c>
      <c r="O33" s="60">
        <v>1274527</v>
      </c>
      <c r="P33" s="60">
        <v>2002752</v>
      </c>
      <c r="Q33" s="60">
        <v>1867454</v>
      </c>
      <c r="R33" s="60">
        <v>5144733</v>
      </c>
      <c r="S33" s="60"/>
      <c r="T33" s="60"/>
      <c r="U33" s="60"/>
      <c r="V33" s="60"/>
      <c r="W33" s="60">
        <v>14969766</v>
      </c>
      <c r="X33" s="60">
        <v>10088221</v>
      </c>
      <c r="Y33" s="60">
        <v>4881545</v>
      </c>
      <c r="Z33" s="140">
        <v>48.39</v>
      </c>
      <c r="AA33" s="155">
        <v>13450961</v>
      </c>
    </row>
    <row r="34" spans="1:27" ht="13.5">
      <c r="A34" s="138" t="s">
        <v>80</v>
      </c>
      <c r="B34" s="136"/>
      <c r="C34" s="155">
        <v>2085305</v>
      </c>
      <c r="D34" s="155"/>
      <c r="E34" s="156">
        <v>1136960</v>
      </c>
      <c r="F34" s="60">
        <v>1136960</v>
      </c>
      <c r="G34" s="60">
        <v>43612</v>
      </c>
      <c r="H34" s="60">
        <v>44860</v>
      </c>
      <c r="I34" s="60">
        <v>52692</v>
      </c>
      <c r="J34" s="60">
        <v>141164</v>
      </c>
      <c r="K34" s="60">
        <v>107987</v>
      </c>
      <c r="L34" s="60">
        <v>175216</v>
      </c>
      <c r="M34" s="60">
        <v>359661</v>
      </c>
      <c r="N34" s="60">
        <v>642864</v>
      </c>
      <c r="O34" s="60">
        <v>262549</v>
      </c>
      <c r="P34" s="60">
        <v>218995</v>
      </c>
      <c r="Q34" s="60">
        <v>87288</v>
      </c>
      <c r="R34" s="60">
        <v>568832</v>
      </c>
      <c r="S34" s="60"/>
      <c r="T34" s="60"/>
      <c r="U34" s="60"/>
      <c r="V34" s="60"/>
      <c r="W34" s="60">
        <v>1352860</v>
      </c>
      <c r="X34" s="60">
        <v>852720</v>
      </c>
      <c r="Y34" s="60">
        <v>500140</v>
      </c>
      <c r="Z34" s="140">
        <v>58.65</v>
      </c>
      <c r="AA34" s="155">
        <v>1136960</v>
      </c>
    </row>
    <row r="35" spans="1:27" ht="13.5">
      <c r="A35" s="138" t="s">
        <v>81</v>
      </c>
      <c r="B35" s="136"/>
      <c r="C35" s="155">
        <v>16829383</v>
      </c>
      <c r="D35" s="155"/>
      <c r="E35" s="156">
        <v>9344817</v>
      </c>
      <c r="F35" s="60">
        <v>9344817</v>
      </c>
      <c r="G35" s="60">
        <v>817641</v>
      </c>
      <c r="H35" s="60">
        <v>896182</v>
      </c>
      <c r="I35" s="60">
        <v>921015</v>
      </c>
      <c r="J35" s="60">
        <v>2634838</v>
      </c>
      <c r="K35" s="60">
        <v>1534515</v>
      </c>
      <c r="L35" s="60">
        <v>1616688</v>
      </c>
      <c r="M35" s="60">
        <v>2126449</v>
      </c>
      <c r="N35" s="60">
        <v>5277652</v>
      </c>
      <c r="O35" s="60">
        <v>1166539</v>
      </c>
      <c r="P35" s="60">
        <v>1445223</v>
      </c>
      <c r="Q35" s="60">
        <v>1328508</v>
      </c>
      <c r="R35" s="60">
        <v>3940270</v>
      </c>
      <c r="S35" s="60"/>
      <c r="T35" s="60"/>
      <c r="U35" s="60"/>
      <c r="V35" s="60"/>
      <c r="W35" s="60">
        <v>11852760</v>
      </c>
      <c r="X35" s="60">
        <v>7008613</v>
      </c>
      <c r="Y35" s="60">
        <v>4844147</v>
      </c>
      <c r="Z35" s="140">
        <v>69.12</v>
      </c>
      <c r="AA35" s="155">
        <v>9344817</v>
      </c>
    </row>
    <row r="36" spans="1:27" ht="13.5">
      <c r="A36" s="138" t="s">
        <v>82</v>
      </c>
      <c r="B36" s="136"/>
      <c r="C36" s="155">
        <v>3154419</v>
      </c>
      <c r="D36" s="155"/>
      <c r="E36" s="156">
        <v>2143380</v>
      </c>
      <c r="F36" s="60">
        <v>2143380</v>
      </c>
      <c r="G36" s="60">
        <v>131370</v>
      </c>
      <c r="H36" s="60">
        <v>133420</v>
      </c>
      <c r="I36" s="60">
        <v>148795</v>
      </c>
      <c r="J36" s="60">
        <v>413585</v>
      </c>
      <c r="K36" s="60">
        <v>259285</v>
      </c>
      <c r="L36" s="60">
        <v>316777</v>
      </c>
      <c r="M36" s="60">
        <v>341056</v>
      </c>
      <c r="N36" s="60">
        <v>917118</v>
      </c>
      <c r="O36" s="60">
        <v>191862</v>
      </c>
      <c r="P36" s="60">
        <v>280492</v>
      </c>
      <c r="Q36" s="60">
        <v>262870</v>
      </c>
      <c r="R36" s="60">
        <v>735224</v>
      </c>
      <c r="S36" s="60"/>
      <c r="T36" s="60"/>
      <c r="U36" s="60"/>
      <c r="V36" s="60"/>
      <c r="W36" s="60">
        <v>2065927</v>
      </c>
      <c r="X36" s="60">
        <v>1607535</v>
      </c>
      <c r="Y36" s="60">
        <v>458392</v>
      </c>
      <c r="Z36" s="140">
        <v>28.52</v>
      </c>
      <c r="AA36" s="155">
        <v>2143380</v>
      </c>
    </row>
    <row r="37" spans="1:27" ht="13.5">
      <c r="A37" s="138" t="s">
        <v>83</v>
      </c>
      <c r="B37" s="136"/>
      <c r="C37" s="157">
        <v>1364521</v>
      </c>
      <c r="D37" s="157"/>
      <c r="E37" s="158">
        <v>2280321</v>
      </c>
      <c r="F37" s="159">
        <v>2280321</v>
      </c>
      <c r="G37" s="159">
        <v>104695</v>
      </c>
      <c r="H37" s="159">
        <v>143549</v>
      </c>
      <c r="I37" s="159">
        <v>148621</v>
      </c>
      <c r="J37" s="159">
        <v>396865</v>
      </c>
      <c r="K37" s="159">
        <v>241078</v>
      </c>
      <c r="L37" s="159">
        <v>55096</v>
      </c>
      <c r="M37" s="159">
        <v>388653</v>
      </c>
      <c r="N37" s="159">
        <v>684827</v>
      </c>
      <c r="O37" s="159">
        <v>198838</v>
      </c>
      <c r="P37" s="159">
        <v>251187</v>
      </c>
      <c r="Q37" s="159">
        <v>247983</v>
      </c>
      <c r="R37" s="159">
        <v>698008</v>
      </c>
      <c r="S37" s="159"/>
      <c r="T37" s="159"/>
      <c r="U37" s="159"/>
      <c r="V37" s="159"/>
      <c r="W37" s="159">
        <v>1779700</v>
      </c>
      <c r="X37" s="159">
        <v>1710241</v>
      </c>
      <c r="Y37" s="159">
        <v>69459</v>
      </c>
      <c r="Z37" s="141">
        <v>4.06</v>
      </c>
      <c r="AA37" s="157">
        <v>2280321</v>
      </c>
    </row>
    <row r="38" spans="1:27" ht="13.5">
      <c r="A38" s="135" t="s">
        <v>84</v>
      </c>
      <c r="B38" s="142"/>
      <c r="C38" s="153">
        <f aca="true" t="shared" si="7" ref="C38:Y38">SUM(C39:C41)</f>
        <v>174405196</v>
      </c>
      <c r="D38" s="153">
        <f>SUM(D39:D41)</f>
        <v>0</v>
      </c>
      <c r="E38" s="154">
        <f t="shared" si="7"/>
        <v>34510249</v>
      </c>
      <c r="F38" s="100">
        <f t="shared" si="7"/>
        <v>34510249</v>
      </c>
      <c r="G38" s="100">
        <f t="shared" si="7"/>
        <v>2745715</v>
      </c>
      <c r="H38" s="100">
        <f t="shared" si="7"/>
        <v>3167350</v>
      </c>
      <c r="I38" s="100">
        <f t="shared" si="7"/>
        <v>2549032</v>
      </c>
      <c r="J38" s="100">
        <f t="shared" si="7"/>
        <v>8462097</v>
      </c>
      <c r="K38" s="100">
        <f t="shared" si="7"/>
        <v>6031497</v>
      </c>
      <c r="L38" s="100">
        <f t="shared" si="7"/>
        <v>5148909</v>
      </c>
      <c r="M38" s="100">
        <f t="shared" si="7"/>
        <v>7520326</v>
      </c>
      <c r="N38" s="100">
        <f t="shared" si="7"/>
        <v>18700732</v>
      </c>
      <c r="O38" s="100">
        <f t="shared" si="7"/>
        <v>4486932</v>
      </c>
      <c r="P38" s="100">
        <f t="shared" si="7"/>
        <v>6630144</v>
      </c>
      <c r="Q38" s="100">
        <f t="shared" si="7"/>
        <v>4739676</v>
      </c>
      <c r="R38" s="100">
        <f t="shared" si="7"/>
        <v>15856752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43019581</v>
      </c>
      <c r="X38" s="100">
        <f t="shared" si="7"/>
        <v>25882687</v>
      </c>
      <c r="Y38" s="100">
        <f t="shared" si="7"/>
        <v>17136894</v>
      </c>
      <c r="Z38" s="137">
        <f>+IF(X38&lt;&gt;0,+(Y38/X38)*100,0)</f>
        <v>66.20987225939872</v>
      </c>
      <c r="AA38" s="153">
        <f>SUM(AA39:AA41)</f>
        <v>34510249</v>
      </c>
    </row>
    <row r="39" spans="1:27" ht="13.5">
      <c r="A39" s="138" t="s">
        <v>85</v>
      </c>
      <c r="B39" s="136"/>
      <c r="C39" s="155">
        <v>138774549</v>
      </c>
      <c r="D39" s="155"/>
      <c r="E39" s="156">
        <v>13409414</v>
      </c>
      <c r="F39" s="60">
        <v>13409414</v>
      </c>
      <c r="G39" s="60">
        <v>1205353</v>
      </c>
      <c r="H39" s="60">
        <v>1445288</v>
      </c>
      <c r="I39" s="60">
        <v>1021599</v>
      </c>
      <c r="J39" s="60">
        <v>3672240</v>
      </c>
      <c r="K39" s="60">
        <v>2858362</v>
      </c>
      <c r="L39" s="60">
        <v>1923486</v>
      </c>
      <c r="M39" s="60">
        <v>3157447</v>
      </c>
      <c r="N39" s="60">
        <v>7939295</v>
      </c>
      <c r="O39" s="60">
        <v>2619475</v>
      </c>
      <c r="P39" s="60">
        <v>3971673</v>
      </c>
      <c r="Q39" s="60">
        <v>1915430</v>
      </c>
      <c r="R39" s="60">
        <v>8506578</v>
      </c>
      <c r="S39" s="60"/>
      <c r="T39" s="60"/>
      <c r="U39" s="60"/>
      <c r="V39" s="60"/>
      <c r="W39" s="60">
        <v>20118113</v>
      </c>
      <c r="X39" s="60">
        <v>10057061</v>
      </c>
      <c r="Y39" s="60">
        <v>10061052</v>
      </c>
      <c r="Z39" s="140">
        <v>100.04</v>
      </c>
      <c r="AA39" s="155">
        <v>13409414</v>
      </c>
    </row>
    <row r="40" spans="1:27" ht="13.5">
      <c r="A40" s="138" t="s">
        <v>86</v>
      </c>
      <c r="B40" s="136"/>
      <c r="C40" s="155">
        <v>29577032</v>
      </c>
      <c r="D40" s="155"/>
      <c r="E40" s="156">
        <v>18783180</v>
      </c>
      <c r="F40" s="60">
        <v>18783180</v>
      </c>
      <c r="G40" s="60">
        <v>1403004</v>
      </c>
      <c r="H40" s="60">
        <v>1596012</v>
      </c>
      <c r="I40" s="60">
        <v>1374923</v>
      </c>
      <c r="J40" s="60">
        <v>4373939</v>
      </c>
      <c r="K40" s="60">
        <v>2858544</v>
      </c>
      <c r="L40" s="60">
        <v>2656248</v>
      </c>
      <c r="M40" s="60">
        <v>3811241</v>
      </c>
      <c r="N40" s="60">
        <v>9326033</v>
      </c>
      <c r="O40" s="60">
        <v>1532211</v>
      </c>
      <c r="P40" s="60">
        <v>2389621</v>
      </c>
      <c r="Q40" s="60">
        <v>2494751</v>
      </c>
      <c r="R40" s="60">
        <v>6416583</v>
      </c>
      <c r="S40" s="60"/>
      <c r="T40" s="60"/>
      <c r="U40" s="60"/>
      <c r="V40" s="60"/>
      <c r="W40" s="60">
        <v>20116555</v>
      </c>
      <c r="X40" s="60">
        <v>14087385</v>
      </c>
      <c r="Y40" s="60">
        <v>6029170</v>
      </c>
      <c r="Z40" s="140">
        <v>42.8</v>
      </c>
      <c r="AA40" s="155">
        <v>18783180</v>
      </c>
    </row>
    <row r="41" spans="1:27" ht="13.5">
      <c r="A41" s="138" t="s">
        <v>87</v>
      </c>
      <c r="B41" s="136"/>
      <c r="C41" s="155">
        <v>6053615</v>
      </c>
      <c r="D41" s="155"/>
      <c r="E41" s="156">
        <v>2317655</v>
      </c>
      <c r="F41" s="60">
        <v>2317655</v>
      </c>
      <c r="G41" s="60">
        <v>137358</v>
      </c>
      <c r="H41" s="60">
        <v>126050</v>
      </c>
      <c r="I41" s="60">
        <v>152510</v>
      </c>
      <c r="J41" s="60">
        <v>415918</v>
      </c>
      <c r="K41" s="60">
        <v>314591</v>
      </c>
      <c r="L41" s="60">
        <v>569175</v>
      </c>
      <c r="M41" s="60">
        <v>551638</v>
      </c>
      <c r="N41" s="60">
        <v>1435404</v>
      </c>
      <c r="O41" s="60">
        <v>335246</v>
      </c>
      <c r="P41" s="60">
        <v>268850</v>
      </c>
      <c r="Q41" s="60">
        <v>329495</v>
      </c>
      <c r="R41" s="60">
        <v>933591</v>
      </c>
      <c r="S41" s="60"/>
      <c r="T41" s="60"/>
      <c r="U41" s="60"/>
      <c r="V41" s="60"/>
      <c r="W41" s="60">
        <v>2784913</v>
      </c>
      <c r="X41" s="60">
        <v>1738241</v>
      </c>
      <c r="Y41" s="60">
        <v>1046672</v>
      </c>
      <c r="Z41" s="140">
        <v>60.21</v>
      </c>
      <c r="AA41" s="155">
        <v>2317655</v>
      </c>
    </row>
    <row r="42" spans="1:27" ht="13.5">
      <c r="A42" s="135" t="s">
        <v>88</v>
      </c>
      <c r="B42" s="142"/>
      <c r="C42" s="153">
        <f aca="true" t="shared" si="8" ref="C42:Y42">SUM(C43:C46)</f>
        <v>125862809</v>
      </c>
      <c r="D42" s="153">
        <f>SUM(D43:D46)</f>
        <v>0</v>
      </c>
      <c r="E42" s="154">
        <f t="shared" si="8"/>
        <v>152201768</v>
      </c>
      <c r="F42" s="100">
        <f t="shared" si="8"/>
        <v>152201768</v>
      </c>
      <c r="G42" s="100">
        <f t="shared" si="8"/>
        <v>8430613</v>
      </c>
      <c r="H42" s="100">
        <f t="shared" si="8"/>
        <v>9057002</v>
      </c>
      <c r="I42" s="100">
        <f t="shared" si="8"/>
        <v>10151358</v>
      </c>
      <c r="J42" s="100">
        <f t="shared" si="8"/>
        <v>27638973</v>
      </c>
      <c r="K42" s="100">
        <f t="shared" si="8"/>
        <v>9560936</v>
      </c>
      <c r="L42" s="100">
        <f t="shared" si="8"/>
        <v>9468454</v>
      </c>
      <c r="M42" s="100">
        <f t="shared" si="8"/>
        <v>10785715</v>
      </c>
      <c r="N42" s="100">
        <f t="shared" si="8"/>
        <v>29815105</v>
      </c>
      <c r="O42" s="100">
        <f t="shared" si="8"/>
        <v>10547256</v>
      </c>
      <c r="P42" s="100">
        <f t="shared" si="8"/>
        <v>11141974</v>
      </c>
      <c r="Q42" s="100">
        <f t="shared" si="8"/>
        <v>8649955</v>
      </c>
      <c r="R42" s="100">
        <f t="shared" si="8"/>
        <v>30339185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87793263</v>
      </c>
      <c r="X42" s="100">
        <f t="shared" si="8"/>
        <v>114151327</v>
      </c>
      <c r="Y42" s="100">
        <f t="shared" si="8"/>
        <v>-26358064</v>
      </c>
      <c r="Z42" s="137">
        <f>+IF(X42&lt;&gt;0,+(Y42/X42)*100,0)</f>
        <v>-23.090457809570626</v>
      </c>
      <c r="AA42" s="153">
        <f>SUM(AA43:AA46)</f>
        <v>152201768</v>
      </c>
    </row>
    <row r="43" spans="1:27" ht="13.5">
      <c r="A43" s="138" t="s">
        <v>89</v>
      </c>
      <c r="B43" s="136"/>
      <c r="C43" s="155">
        <v>44078278</v>
      </c>
      <c r="D43" s="155"/>
      <c r="E43" s="156">
        <v>56300326</v>
      </c>
      <c r="F43" s="60">
        <v>56300326</v>
      </c>
      <c r="G43" s="60">
        <v>4677159</v>
      </c>
      <c r="H43" s="60">
        <v>4295016</v>
      </c>
      <c r="I43" s="60">
        <v>3712613</v>
      </c>
      <c r="J43" s="60">
        <v>12684788</v>
      </c>
      <c r="K43" s="60">
        <v>2951414</v>
      </c>
      <c r="L43" s="60">
        <v>3098581</v>
      </c>
      <c r="M43" s="60">
        <v>2925223</v>
      </c>
      <c r="N43" s="60">
        <v>8975218</v>
      </c>
      <c r="O43" s="60">
        <v>2939300</v>
      </c>
      <c r="P43" s="60">
        <v>4827619</v>
      </c>
      <c r="Q43" s="60">
        <v>2387405</v>
      </c>
      <c r="R43" s="60">
        <v>10154324</v>
      </c>
      <c r="S43" s="60"/>
      <c r="T43" s="60"/>
      <c r="U43" s="60"/>
      <c r="V43" s="60"/>
      <c r="W43" s="60">
        <v>31814330</v>
      </c>
      <c r="X43" s="60">
        <v>42225245</v>
      </c>
      <c r="Y43" s="60">
        <v>-10410915</v>
      </c>
      <c r="Z43" s="140">
        <v>-24.66</v>
      </c>
      <c r="AA43" s="155">
        <v>56300326</v>
      </c>
    </row>
    <row r="44" spans="1:27" ht="13.5">
      <c r="A44" s="138" t="s">
        <v>90</v>
      </c>
      <c r="B44" s="136"/>
      <c r="C44" s="155">
        <v>32503704</v>
      </c>
      <c r="D44" s="155"/>
      <c r="E44" s="156">
        <v>39320572</v>
      </c>
      <c r="F44" s="60">
        <v>39320572</v>
      </c>
      <c r="G44" s="60">
        <v>1297565</v>
      </c>
      <c r="H44" s="60">
        <v>1843522</v>
      </c>
      <c r="I44" s="60">
        <v>3528387</v>
      </c>
      <c r="J44" s="60">
        <v>6669474</v>
      </c>
      <c r="K44" s="60">
        <v>2636149</v>
      </c>
      <c r="L44" s="60">
        <v>2448516</v>
      </c>
      <c r="M44" s="60">
        <v>2473868</v>
      </c>
      <c r="N44" s="60">
        <v>7558533</v>
      </c>
      <c r="O44" s="60">
        <v>4100114</v>
      </c>
      <c r="P44" s="60">
        <v>2773661</v>
      </c>
      <c r="Q44" s="60">
        <v>3683489</v>
      </c>
      <c r="R44" s="60">
        <v>10557264</v>
      </c>
      <c r="S44" s="60"/>
      <c r="T44" s="60"/>
      <c r="U44" s="60"/>
      <c r="V44" s="60"/>
      <c r="W44" s="60">
        <v>24785271</v>
      </c>
      <c r="X44" s="60">
        <v>29490429</v>
      </c>
      <c r="Y44" s="60">
        <v>-4705158</v>
      </c>
      <c r="Z44" s="140">
        <v>-15.95</v>
      </c>
      <c r="AA44" s="155">
        <v>39320572</v>
      </c>
    </row>
    <row r="45" spans="1:27" ht="13.5">
      <c r="A45" s="138" t="s">
        <v>91</v>
      </c>
      <c r="B45" s="136"/>
      <c r="C45" s="157">
        <v>26982845</v>
      </c>
      <c r="D45" s="157"/>
      <c r="E45" s="158">
        <v>35493244</v>
      </c>
      <c r="F45" s="159">
        <v>35493244</v>
      </c>
      <c r="G45" s="159">
        <v>1311122</v>
      </c>
      <c r="H45" s="159">
        <v>1534989</v>
      </c>
      <c r="I45" s="159">
        <v>1628055</v>
      </c>
      <c r="J45" s="159">
        <v>4474166</v>
      </c>
      <c r="K45" s="159">
        <v>2012951</v>
      </c>
      <c r="L45" s="159">
        <v>2093561</v>
      </c>
      <c r="M45" s="159">
        <v>3011820</v>
      </c>
      <c r="N45" s="159">
        <v>7118332</v>
      </c>
      <c r="O45" s="159">
        <v>1900270</v>
      </c>
      <c r="P45" s="159">
        <v>1795098</v>
      </c>
      <c r="Q45" s="159">
        <v>814890</v>
      </c>
      <c r="R45" s="159">
        <v>4510258</v>
      </c>
      <c r="S45" s="159"/>
      <c r="T45" s="159"/>
      <c r="U45" s="159"/>
      <c r="V45" s="159"/>
      <c r="W45" s="159">
        <v>16102756</v>
      </c>
      <c r="X45" s="159">
        <v>26619933</v>
      </c>
      <c r="Y45" s="159">
        <v>-10517177</v>
      </c>
      <c r="Z45" s="141">
        <v>-39.51</v>
      </c>
      <c r="AA45" s="157">
        <v>35493244</v>
      </c>
    </row>
    <row r="46" spans="1:27" ht="13.5">
      <c r="A46" s="138" t="s">
        <v>92</v>
      </c>
      <c r="B46" s="136"/>
      <c r="C46" s="155">
        <v>22297982</v>
      </c>
      <c r="D46" s="155"/>
      <c r="E46" s="156">
        <v>21087626</v>
      </c>
      <c r="F46" s="60">
        <v>21087626</v>
      </c>
      <c r="G46" s="60">
        <v>1144767</v>
      </c>
      <c r="H46" s="60">
        <v>1383475</v>
      </c>
      <c r="I46" s="60">
        <v>1282303</v>
      </c>
      <c r="J46" s="60">
        <v>3810545</v>
      </c>
      <c r="K46" s="60">
        <v>1960422</v>
      </c>
      <c r="L46" s="60">
        <v>1827796</v>
      </c>
      <c r="M46" s="60">
        <v>2374804</v>
      </c>
      <c r="N46" s="60">
        <v>6163022</v>
      </c>
      <c r="O46" s="60">
        <v>1607572</v>
      </c>
      <c r="P46" s="60">
        <v>1745596</v>
      </c>
      <c r="Q46" s="60">
        <v>1764171</v>
      </c>
      <c r="R46" s="60">
        <v>5117339</v>
      </c>
      <c r="S46" s="60"/>
      <c r="T46" s="60"/>
      <c r="U46" s="60"/>
      <c r="V46" s="60"/>
      <c r="W46" s="60">
        <v>15090906</v>
      </c>
      <c r="X46" s="60">
        <v>15815720</v>
      </c>
      <c r="Y46" s="60">
        <v>-724814</v>
      </c>
      <c r="Z46" s="140">
        <v>-4.58</v>
      </c>
      <c r="AA46" s="155">
        <v>21087626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435877416</v>
      </c>
      <c r="D48" s="168">
        <f>+D28+D32+D38+D42+D47</f>
        <v>0</v>
      </c>
      <c r="E48" s="169">
        <f t="shared" si="9"/>
        <v>273642750</v>
      </c>
      <c r="F48" s="73">
        <f t="shared" si="9"/>
        <v>273642750</v>
      </c>
      <c r="G48" s="73">
        <f t="shared" si="9"/>
        <v>19087410</v>
      </c>
      <c r="H48" s="73">
        <f t="shared" si="9"/>
        <v>19806729</v>
      </c>
      <c r="I48" s="73">
        <f t="shared" si="9"/>
        <v>20135477</v>
      </c>
      <c r="J48" s="73">
        <f t="shared" si="9"/>
        <v>59029616</v>
      </c>
      <c r="K48" s="73">
        <f t="shared" si="9"/>
        <v>27936316</v>
      </c>
      <c r="L48" s="73">
        <f t="shared" si="9"/>
        <v>25931738</v>
      </c>
      <c r="M48" s="73">
        <f t="shared" si="9"/>
        <v>32114552</v>
      </c>
      <c r="N48" s="73">
        <f t="shared" si="9"/>
        <v>85982606</v>
      </c>
      <c r="O48" s="73">
        <f t="shared" si="9"/>
        <v>22608733</v>
      </c>
      <c r="P48" s="73">
        <f t="shared" si="9"/>
        <v>28384567</v>
      </c>
      <c r="Q48" s="73">
        <f t="shared" si="9"/>
        <v>21305388</v>
      </c>
      <c r="R48" s="73">
        <f t="shared" si="9"/>
        <v>72298688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217310910</v>
      </c>
      <c r="X48" s="73">
        <f t="shared" si="9"/>
        <v>205232064</v>
      </c>
      <c r="Y48" s="73">
        <f t="shared" si="9"/>
        <v>12078846</v>
      </c>
      <c r="Z48" s="170">
        <f>+IF(X48&lt;&gt;0,+(Y48/X48)*100,0)</f>
        <v>5.885457547218353</v>
      </c>
      <c r="AA48" s="168">
        <f>+AA28+AA32+AA38+AA42+AA47</f>
        <v>273642750</v>
      </c>
    </row>
    <row r="49" spans="1:27" ht="13.5">
      <c r="A49" s="148" t="s">
        <v>49</v>
      </c>
      <c r="B49" s="149"/>
      <c r="C49" s="171">
        <f aca="true" t="shared" si="10" ref="C49:Y49">+C25-C48</f>
        <v>91496384</v>
      </c>
      <c r="D49" s="171">
        <f>+D25-D48</f>
        <v>0</v>
      </c>
      <c r="E49" s="172">
        <f t="shared" si="10"/>
        <v>116548262</v>
      </c>
      <c r="F49" s="173">
        <f t="shared" si="10"/>
        <v>116548262</v>
      </c>
      <c r="G49" s="173">
        <f t="shared" si="10"/>
        <v>15972890</v>
      </c>
      <c r="H49" s="173">
        <f t="shared" si="10"/>
        <v>-9200849</v>
      </c>
      <c r="I49" s="173">
        <f t="shared" si="10"/>
        <v>10326962</v>
      </c>
      <c r="J49" s="173">
        <f t="shared" si="10"/>
        <v>17099003</v>
      </c>
      <c r="K49" s="173">
        <f t="shared" si="10"/>
        <v>-6159418</v>
      </c>
      <c r="L49" s="173">
        <f t="shared" si="10"/>
        <v>19374878</v>
      </c>
      <c r="M49" s="173">
        <f t="shared" si="10"/>
        <v>-12035809</v>
      </c>
      <c r="N49" s="173">
        <f t="shared" si="10"/>
        <v>1179651</v>
      </c>
      <c r="O49" s="173">
        <f t="shared" si="10"/>
        <v>2191521</v>
      </c>
      <c r="P49" s="173">
        <f t="shared" si="10"/>
        <v>-1374268</v>
      </c>
      <c r="Q49" s="173">
        <f t="shared" si="10"/>
        <v>15064960</v>
      </c>
      <c r="R49" s="173">
        <f t="shared" si="10"/>
        <v>15882213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34160867</v>
      </c>
      <c r="X49" s="173">
        <f>IF(F25=F48,0,X25-X48)</f>
        <v>87411195</v>
      </c>
      <c r="Y49" s="173">
        <f t="shared" si="10"/>
        <v>-53250328</v>
      </c>
      <c r="Z49" s="174">
        <f>+IF(X49&lt;&gt;0,+(Y49/X49)*100,0)</f>
        <v>-60.91934562844038</v>
      </c>
      <c r="AA49" s="171">
        <f>+AA25-AA48</f>
        <v>116548262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51000822</v>
      </c>
      <c r="D5" s="155">
        <v>0</v>
      </c>
      <c r="E5" s="156">
        <v>2106940</v>
      </c>
      <c r="F5" s="60">
        <v>2106940</v>
      </c>
      <c r="G5" s="60">
        <v>9029843</v>
      </c>
      <c r="H5" s="60">
        <v>6761596</v>
      </c>
      <c r="I5" s="60">
        <v>6229905</v>
      </c>
      <c r="J5" s="60">
        <v>22021344</v>
      </c>
      <c r="K5" s="60">
        <v>6733208</v>
      </c>
      <c r="L5" s="60">
        <v>281585</v>
      </c>
      <c r="M5" s="60">
        <v>6105473</v>
      </c>
      <c r="N5" s="60">
        <v>13120266</v>
      </c>
      <c r="O5" s="60">
        <v>6070191</v>
      </c>
      <c r="P5" s="60">
        <v>5991540</v>
      </c>
      <c r="Q5" s="60">
        <v>5947765</v>
      </c>
      <c r="R5" s="60">
        <v>18009496</v>
      </c>
      <c r="S5" s="60">
        <v>0</v>
      </c>
      <c r="T5" s="60">
        <v>0</v>
      </c>
      <c r="U5" s="60">
        <v>0</v>
      </c>
      <c r="V5" s="60">
        <v>0</v>
      </c>
      <c r="W5" s="60">
        <v>53151106</v>
      </c>
      <c r="X5" s="60">
        <v>1580205</v>
      </c>
      <c r="Y5" s="60">
        <v>51570901</v>
      </c>
      <c r="Z5" s="140">
        <v>3263.56</v>
      </c>
      <c r="AA5" s="155">
        <v>2106940</v>
      </c>
    </row>
    <row r="6" spans="1:27" ht="13.5">
      <c r="A6" s="181" t="s">
        <v>102</v>
      </c>
      <c r="B6" s="182"/>
      <c r="C6" s="155">
        <v>14880242</v>
      </c>
      <c r="D6" s="155">
        <v>0</v>
      </c>
      <c r="E6" s="156">
        <v>80746037</v>
      </c>
      <c r="F6" s="60">
        <v>80746037</v>
      </c>
      <c r="G6" s="60">
        <v>376120</v>
      </c>
      <c r="H6" s="60">
        <v>390779</v>
      </c>
      <c r="I6" s="60">
        <v>395833</v>
      </c>
      <c r="J6" s="60">
        <v>1162732</v>
      </c>
      <c r="K6" s="60">
        <v>0</v>
      </c>
      <c r="L6" s="60">
        <v>6254023</v>
      </c>
      <c r="M6" s="60">
        <v>412152</v>
      </c>
      <c r="N6" s="60">
        <v>6666175</v>
      </c>
      <c r="O6" s="60">
        <v>389154</v>
      </c>
      <c r="P6" s="60">
        <v>442778</v>
      </c>
      <c r="Q6" s="60">
        <v>446439</v>
      </c>
      <c r="R6" s="60">
        <v>1278371</v>
      </c>
      <c r="S6" s="60">
        <v>0</v>
      </c>
      <c r="T6" s="60">
        <v>0</v>
      </c>
      <c r="U6" s="60">
        <v>0</v>
      </c>
      <c r="V6" s="60">
        <v>0</v>
      </c>
      <c r="W6" s="60">
        <v>9107278</v>
      </c>
      <c r="X6" s="60">
        <v>60559528</v>
      </c>
      <c r="Y6" s="60">
        <v>-51452250</v>
      </c>
      <c r="Z6" s="140">
        <v>-84.96</v>
      </c>
      <c r="AA6" s="155">
        <v>80746037</v>
      </c>
    </row>
    <row r="7" spans="1:27" ht="13.5">
      <c r="A7" s="183" t="s">
        <v>103</v>
      </c>
      <c r="B7" s="182"/>
      <c r="C7" s="155">
        <v>8196330</v>
      </c>
      <c r="D7" s="155">
        <v>0</v>
      </c>
      <c r="E7" s="156">
        <v>0</v>
      </c>
      <c r="F7" s="60">
        <v>0</v>
      </c>
      <c r="G7" s="60">
        <v>1172287</v>
      </c>
      <c r="H7" s="60">
        <v>1139805</v>
      </c>
      <c r="I7" s="60">
        <v>1085940</v>
      </c>
      <c r="J7" s="60">
        <v>3398032</v>
      </c>
      <c r="K7" s="60">
        <v>0</v>
      </c>
      <c r="L7" s="60">
        <v>1074151</v>
      </c>
      <c r="M7" s="60">
        <v>0</v>
      </c>
      <c r="N7" s="60">
        <v>1074151</v>
      </c>
      <c r="O7" s="60">
        <v>2574883</v>
      </c>
      <c r="P7" s="60">
        <v>0</v>
      </c>
      <c r="Q7" s="60">
        <v>0</v>
      </c>
      <c r="R7" s="60">
        <v>2574883</v>
      </c>
      <c r="S7" s="60">
        <v>0</v>
      </c>
      <c r="T7" s="60">
        <v>0</v>
      </c>
      <c r="U7" s="60">
        <v>0</v>
      </c>
      <c r="V7" s="60">
        <v>0</v>
      </c>
      <c r="W7" s="60">
        <v>7047066</v>
      </c>
      <c r="X7" s="60">
        <v>0</v>
      </c>
      <c r="Y7" s="60">
        <v>7047066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15199437</v>
      </c>
      <c r="F8" s="60">
        <v>15199437</v>
      </c>
      <c r="G8" s="60">
        <v>1286671</v>
      </c>
      <c r="H8" s="60">
        <v>1286671</v>
      </c>
      <c r="I8" s="60">
        <v>1247074</v>
      </c>
      <c r="J8" s="60">
        <v>3820416</v>
      </c>
      <c r="K8" s="60">
        <v>0</v>
      </c>
      <c r="L8" s="60">
        <v>0</v>
      </c>
      <c r="M8" s="60">
        <v>0</v>
      </c>
      <c r="N8" s="60">
        <v>0</v>
      </c>
      <c r="O8" s="60">
        <v>1724631</v>
      </c>
      <c r="P8" s="60">
        <v>0</v>
      </c>
      <c r="Q8" s="60">
        <v>0</v>
      </c>
      <c r="R8" s="60">
        <v>1724631</v>
      </c>
      <c r="S8" s="60">
        <v>0</v>
      </c>
      <c r="T8" s="60">
        <v>0</v>
      </c>
      <c r="U8" s="60">
        <v>0</v>
      </c>
      <c r="V8" s="60">
        <v>0</v>
      </c>
      <c r="W8" s="60">
        <v>5545047</v>
      </c>
      <c r="X8" s="60">
        <v>11399578</v>
      </c>
      <c r="Y8" s="60">
        <v>-5854531</v>
      </c>
      <c r="Z8" s="140">
        <v>-51.36</v>
      </c>
      <c r="AA8" s="155">
        <v>15199437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139020</v>
      </c>
      <c r="L9" s="60">
        <v>0</v>
      </c>
      <c r="M9" s="60">
        <v>0</v>
      </c>
      <c r="N9" s="60">
        <v>139020</v>
      </c>
      <c r="O9" s="60">
        <v>1324284</v>
      </c>
      <c r="P9" s="60">
        <v>0</v>
      </c>
      <c r="Q9" s="60">
        <v>0</v>
      </c>
      <c r="R9" s="60">
        <v>1324284</v>
      </c>
      <c r="S9" s="60">
        <v>0</v>
      </c>
      <c r="T9" s="60">
        <v>0</v>
      </c>
      <c r="U9" s="60">
        <v>0</v>
      </c>
      <c r="V9" s="60">
        <v>0</v>
      </c>
      <c r="W9" s="60">
        <v>1463304</v>
      </c>
      <c r="X9" s="60">
        <v>0</v>
      </c>
      <c r="Y9" s="60">
        <v>1463304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1277238</v>
      </c>
      <c r="P10" s="54">
        <v>0</v>
      </c>
      <c r="Q10" s="54">
        <v>0</v>
      </c>
      <c r="R10" s="54">
        <v>1277238</v>
      </c>
      <c r="S10" s="54">
        <v>0</v>
      </c>
      <c r="T10" s="54">
        <v>0</v>
      </c>
      <c r="U10" s="54">
        <v>0</v>
      </c>
      <c r="V10" s="54">
        <v>0</v>
      </c>
      <c r="W10" s="54">
        <v>1277238</v>
      </c>
      <c r="X10" s="54">
        <v>0</v>
      </c>
      <c r="Y10" s="54">
        <v>1277238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86646952</v>
      </c>
      <c r="D11" s="155">
        <v>0</v>
      </c>
      <c r="E11" s="156">
        <v>343065</v>
      </c>
      <c r="F11" s="60">
        <v>343065</v>
      </c>
      <c r="G11" s="60">
        <v>0</v>
      </c>
      <c r="H11" s="60">
        <v>0</v>
      </c>
      <c r="I11" s="60">
        <v>0</v>
      </c>
      <c r="J11" s="60">
        <v>0</v>
      </c>
      <c r="K11" s="60">
        <v>10151</v>
      </c>
      <c r="L11" s="60">
        <v>1240755</v>
      </c>
      <c r="M11" s="60">
        <v>0</v>
      </c>
      <c r="N11" s="60">
        <v>1250906</v>
      </c>
      <c r="O11" s="60">
        <v>240</v>
      </c>
      <c r="P11" s="60">
        <v>0</v>
      </c>
      <c r="Q11" s="60">
        <v>0</v>
      </c>
      <c r="R11" s="60">
        <v>240</v>
      </c>
      <c r="S11" s="60">
        <v>0</v>
      </c>
      <c r="T11" s="60">
        <v>0</v>
      </c>
      <c r="U11" s="60">
        <v>0</v>
      </c>
      <c r="V11" s="60">
        <v>0</v>
      </c>
      <c r="W11" s="60">
        <v>1251146</v>
      </c>
      <c r="X11" s="60">
        <v>257299</v>
      </c>
      <c r="Y11" s="60">
        <v>993847</v>
      </c>
      <c r="Z11" s="140">
        <v>386.26</v>
      </c>
      <c r="AA11" s="155">
        <v>343065</v>
      </c>
    </row>
    <row r="12" spans="1:27" ht="13.5">
      <c r="A12" s="183" t="s">
        <v>108</v>
      </c>
      <c r="B12" s="185"/>
      <c r="C12" s="155">
        <v>3489913</v>
      </c>
      <c r="D12" s="155">
        <v>0</v>
      </c>
      <c r="E12" s="156">
        <v>1105777</v>
      </c>
      <c r="F12" s="60">
        <v>1105777</v>
      </c>
      <c r="G12" s="60">
        <v>55019</v>
      </c>
      <c r="H12" s="60">
        <v>48378</v>
      </c>
      <c r="I12" s="60">
        <v>45172</v>
      </c>
      <c r="J12" s="60">
        <v>148569</v>
      </c>
      <c r="K12" s="60">
        <v>0</v>
      </c>
      <c r="L12" s="60">
        <v>47150</v>
      </c>
      <c r="M12" s="60">
        <v>36363</v>
      </c>
      <c r="N12" s="60">
        <v>83513</v>
      </c>
      <c r="O12" s="60">
        <v>72139</v>
      </c>
      <c r="P12" s="60">
        <v>48798</v>
      </c>
      <c r="Q12" s="60">
        <v>51993</v>
      </c>
      <c r="R12" s="60">
        <v>172930</v>
      </c>
      <c r="S12" s="60">
        <v>0</v>
      </c>
      <c r="T12" s="60">
        <v>0</v>
      </c>
      <c r="U12" s="60">
        <v>0</v>
      </c>
      <c r="V12" s="60">
        <v>0</v>
      </c>
      <c r="W12" s="60">
        <v>405012</v>
      </c>
      <c r="X12" s="60">
        <v>829333</v>
      </c>
      <c r="Y12" s="60">
        <v>-424321</v>
      </c>
      <c r="Z12" s="140">
        <v>-51.16</v>
      </c>
      <c r="AA12" s="155">
        <v>1105777</v>
      </c>
    </row>
    <row r="13" spans="1:27" ht="13.5">
      <c r="A13" s="181" t="s">
        <v>109</v>
      </c>
      <c r="B13" s="185"/>
      <c r="C13" s="155">
        <v>5804527</v>
      </c>
      <c r="D13" s="155">
        <v>0</v>
      </c>
      <c r="E13" s="156">
        <v>462305</v>
      </c>
      <c r="F13" s="60">
        <v>462305</v>
      </c>
      <c r="G13" s="60">
        <v>729</v>
      </c>
      <c r="H13" s="60">
        <v>8967</v>
      </c>
      <c r="I13" s="60">
        <v>8967</v>
      </c>
      <c r="J13" s="60">
        <v>18663</v>
      </c>
      <c r="K13" s="60">
        <v>49400</v>
      </c>
      <c r="L13" s="60">
        <v>59654</v>
      </c>
      <c r="M13" s="60">
        <v>0</v>
      </c>
      <c r="N13" s="60">
        <v>109054</v>
      </c>
      <c r="O13" s="60">
        <v>153023</v>
      </c>
      <c r="P13" s="60">
        <v>1867</v>
      </c>
      <c r="Q13" s="60">
        <v>0</v>
      </c>
      <c r="R13" s="60">
        <v>154890</v>
      </c>
      <c r="S13" s="60">
        <v>0</v>
      </c>
      <c r="T13" s="60">
        <v>0</v>
      </c>
      <c r="U13" s="60">
        <v>0</v>
      </c>
      <c r="V13" s="60">
        <v>0</v>
      </c>
      <c r="W13" s="60">
        <v>282607</v>
      </c>
      <c r="X13" s="60">
        <v>346729</v>
      </c>
      <c r="Y13" s="60">
        <v>-64122</v>
      </c>
      <c r="Z13" s="140">
        <v>-18.49</v>
      </c>
      <c r="AA13" s="155">
        <v>462305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251998</v>
      </c>
      <c r="H14" s="60">
        <v>258518</v>
      </c>
      <c r="I14" s="60">
        <v>249925</v>
      </c>
      <c r="J14" s="60">
        <v>760441</v>
      </c>
      <c r="K14" s="60">
        <v>249649</v>
      </c>
      <c r="L14" s="60">
        <v>252146</v>
      </c>
      <c r="M14" s="60">
        <v>249371</v>
      </c>
      <c r="N14" s="60">
        <v>751166</v>
      </c>
      <c r="O14" s="60">
        <v>249277</v>
      </c>
      <c r="P14" s="60">
        <v>248910</v>
      </c>
      <c r="Q14" s="60">
        <v>249091</v>
      </c>
      <c r="R14" s="60">
        <v>747278</v>
      </c>
      <c r="S14" s="60">
        <v>0</v>
      </c>
      <c r="T14" s="60">
        <v>0</v>
      </c>
      <c r="U14" s="60">
        <v>0</v>
      </c>
      <c r="V14" s="60">
        <v>0</v>
      </c>
      <c r="W14" s="60">
        <v>2258885</v>
      </c>
      <c r="X14" s="60">
        <v>0</v>
      </c>
      <c r="Y14" s="60">
        <v>2258885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510927</v>
      </c>
      <c r="D16" s="155">
        <v>0</v>
      </c>
      <c r="E16" s="156">
        <v>14569</v>
      </c>
      <c r="F16" s="60">
        <v>14569</v>
      </c>
      <c r="G16" s="60">
        <v>55000</v>
      </c>
      <c r="H16" s="60">
        <v>44550</v>
      </c>
      <c r="I16" s="60">
        <v>25200</v>
      </c>
      <c r="J16" s="60">
        <v>124750</v>
      </c>
      <c r="K16" s="60">
        <v>31900</v>
      </c>
      <c r="L16" s="60">
        <v>35674</v>
      </c>
      <c r="M16" s="60">
        <v>24050</v>
      </c>
      <c r="N16" s="60">
        <v>91624</v>
      </c>
      <c r="O16" s="60">
        <v>58300</v>
      </c>
      <c r="P16" s="60">
        <v>4400</v>
      </c>
      <c r="Q16" s="60">
        <v>35456</v>
      </c>
      <c r="R16" s="60">
        <v>98156</v>
      </c>
      <c r="S16" s="60">
        <v>0</v>
      </c>
      <c r="T16" s="60">
        <v>0</v>
      </c>
      <c r="U16" s="60">
        <v>0</v>
      </c>
      <c r="V16" s="60">
        <v>0</v>
      </c>
      <c r="W16" s="60">
        <v>314530</v>
      </c>
      <c r="X16" s="60">
        <v>10927</v>
      </c>
      <c r="Y16" s="60">
        <v>303603</v>
      </c>
      <c r="Z16" s="140">
        <v>2778.47</v>
      </c>
      <c r="AA16" s="155">
        <v>14569</v>
      </c>
    </row>
    <row r="17" spans="1:27" ht="13.5">
      <c r="A17" s="181" t="s">
        <v>113</v>
      </c>
      <c r="B17" s="185"/>
      <c r="C17" s="155">
        <v>3189776</v>
      </c>
      <c r="D17" s="155">
        <v>0</v>
      </c>
      <c r="E17" s="156">
        <v>1574126</v>
      </c>
      <c r="F17" s="60">
        <v>1574126</v>
      </c>
      <c r="G17" s="60">
        <v>154592</v>
      </c>
      <c r="H17" s="60">
        <v>167268</v>
      </c>
      <c r="I17" s="60">
        <v>193114</v>
      </c>
      <c r="J17" s="60">
        <v>514974</v>
      </c>
      <c r="K17" s="60">
        <v>170351</v>
      </c>
      <c r="L17" s="60">
        <v>180680</v>
      </c>
      <c r="M17" s="60">
        <v>101749</v>
      </c>
      <c r="N17" s="60">
        <v>452780</v>
      </c>
      <c r="O17" s="60">
        <v>264903</v>
      </c>
      <c r="P17" s="60">
        <v>189676</v>
      </c>
      <c r="Q17" s="60">
        <v>144823</v>
      </c>
      <c r="R17" s="60">
        <v>599402</v>
      </c>
      <c r="S17" s="60">
        <v>0</v>
      </c>
      <c r="T17" s="60">
        <v>0</v>
      </c>
      <c r="U17" s="60">
        <v>0</v>
      </c>
      <c r="V17" s="60">
        <v>0</v>
      </c>
      <c r="W17" s="60">
        <v>1567156</v>
      </c>
      <c r="X17" s="60">
        <v>1180595</v>
      </c>
      <c r="Y17" s="60">
        <v>386561</v>
      </c>
      <c r="Z17" s="140">
        <v>32.74</v>
      </c>
      <c r="AA17" s="155">
        <v>1574126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7755266</v>
      </c>
      <c r="D19" s="155">
        <v>0</v>
      </c>
      <c r="E19" s="156">
        <v>4431300</v>
      </c>
      <c r="F19" s="60">
        <v>4431300</v>
      </c>
      <c r="G19" s="60">
        <v>0</v>
      </c>
      <c r="H19" s="60">
        <v>1213552</v>
      </c>
      <c r="I19" s="60">
        <v>1030205</v>
      </c>
      <c r="J19" s="60">
        <v>2243757</v>
      </c>
      <c r="K19" s="60">
        <v>913888</v>
      </c>
      <c r="L19" s="60">
        <v>816000</v>
      </c>
      <c r="M19" s="60">
        <v>815221</v>
      </c>
      <c r="N19" s="60">
        <v>2545109</v>
      </c>
      <c r="O19" s="60">
        <v>1084732</v>
      </c>
      <c r="P19" s="60">
        <v>988858</v>
      </c>
      <c r="Q19" s="60">
        <v>1126497</v>
      </c>
      <c r="R19" s="60">
        <v>3200087</v>
      </c>
      <c r="S19" s="60">
        <v>0</v>
      </c>
      <c r="T19" s="60">
        <v>0</v>
      </c>
      <c r="U19" s="60">
        <v>0</v>
      </c>
      <c r="V19" s="60">
        <v>0</v>
      </c>
      <c r="W19" s="60">
        <v>7988953</v>
      </c>
      <c r="X19" s="60">
        <v>3323475</v>
      </c>
      <c r="Y19" s="60">
        <v>4665478</v>
      </c>
      <c r="Z19" s="140">
        <v>140.38</v>
      </c>
      <c r="AA19" s="155">
        <v>4431300</v>
      </c>
    </row>
    <row r="20" spans="1:27" ht="13.5">
      <c r="A20" s="181" t="s">
        <v>35</v>
      </c>
      <c r="B20" s="185"/>
      <c r="C20" s="155">
        <v>300296887</v>
      </c>
      <c r="D20" s="155">
        <v>0</v>
      </c>
      <c r="E20" s="156">
        <v>253502312</v>
      </c>
      <c r="F20" s="54">
        <v>253502312</v>
      </c>
      <c r="G20" s="54">
        <v>22678041</v>
      </c>
      <c r="H20" s="54">
        <v>-2334243</v>
      </c>
      <c r="I20" s="54">
        <v>18519426</v>
      </c>
      <c r="J20" s="54">
        <v>38863224</v>
      </c>
      <c r="K20" s="54">
        <v>11354041</v>
      </c>
      <c r="L20" s="54">
        <v>34147327</v>
      </c>
      <c r="M20" s="54">
        <v>8778804</v>
      </c>
      <c r="N20" s="54">
        <v>54280172</v>
      </c>
      <c r="O20" s="54">
        <v>4594769</v>
      </c>
      <c r="P20" s="54">
        <v>18376229</v>
      </c>
      <c r="Q20" s="54">
        <v>24199511</v>
      </c>
      <c r="R20" s="54">
        <v>47170509</v>
      </c>
      <c r="S20" s="54">
        <v>0</v>
      </c>
      <c r="T20" s="54">
        <v>0</v>
      </c>
      <c r="U20" s="54">
        <v>0</v>
      </c>
      <c r="V20" s="54">
        <v>0</v>
      </c>
      <c r="W20" s="54">
        <v>140313905</v>
      </c>
      <c r="X20" s="54">
        <v>190126734</v>
      </c>
      <c r="Y20" s="54">
        <v>-49812829</v>
      </c>
      <c r="Z20" s="184">
        <v>-26.2</v>
      </c>
      <c r="AA20" s="130">
        <v>253502312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596094</v>
      </c>
      <c r="F21" s="60">
        <v>596094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8197</v>
      </c>
      <c r="N21" s="60">
        <v>8197</v>
      </c>
      <c r="O21" s="60">
        <v>0</v>
      </c>
      <c r="P21" s="82">
        <v>0</v>
      </c>
      <c r="Q21" s="60">
        <v>6840</v>
      </c>
      <c r="R21" s="60">
        <v>6840</v>
      </c>
      <c r="S21" s="60">
        <v>0</v>
      </c>
      <c r="T21" s="60">
        <v>0</v>
      </c>
      <c r="U21" s="60">
        <v>0</v>
      </c>
      <c r="V21" s="60">
        <v>0</v>
      </c>
      <c r="W21" s="82">
        <v>15037</v>
      </c>
      <c r="X21" s="60">
        <v>447071</v>
      </c>
      <c r="Y21" s="60">
        <v>-432034</v>
      </c>
      <c r="Z21" s="140">
        <v>-96.64</v>
      </c>
      <c r="AA21" s="155">
        <v>596094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481771642</v>
      </c>
      <c r="D22" s="188">
        <f>SUM(D5:D21)</f>
        <v>0</v>
      </c>
      <c r="E22" s="189">
        <f t="shared" si="0"/>
        <v>360081962</v>
      </c>
      <c r="F22" s="190">
        <f t="shared" si="0"/>
        <v>360081962</v>
      </c>
      <c r="G22" s="190">
        <f t="shared" si="0"/>
        <v>35060300</v>
      </c>
      <c r="H22" s="190">
        <f t="shared" si="0"/>
        <v>8985841</v>
      </c>
      <c r="I22" s="190">
        <f t="shared" si="0"/>
        <v>29030761</v>
      </c>
      <c r="J22" s="190">
        <f t="shared" si="0"/>
        <v>73076902</v>
      </c>
      <c r="K22" s="190">
        <f t="shared" si="0"/>
        <v>19651608</v>
      </c>
      <c r="L22" s="190">
        <f t="shared" si="0"/>
        <v>44389145</v>
      </c>
      <c r="M22" s="190">
        <f t="shared" si="0"/>
        <v>16531380</v>
      </c>
      <c r="N22" s="190">
        <f t="shared" si="0"/>
        <v>80572133</v>
      </c>
      <c r="O22" s="190">
        <f t="shared" si="0"/>
        <v>19837764</v>
      </c>
      <c r="P22" s="190">
        <f t="shared" si="0"/>
        <v>26293056</v>
      </c>
      <c r="Q22" s="190">
        <f t="shared" si="0"/>
        <v>32208415</v>
      </c>
      <c r="R22" s="190">
        <f t="shared" si="0"/>
        <v>78339235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231988270</v>
      </c>
      <c r="X22" s="190">
        <f t="shared" si="0"/>
        <v>270061474</v>
      </c>
      <c r="Y22" s="190">
        <f t="shared" si="0"/>
        <v>-38073204</v>
      </c>
      <c r="Z22" s="191">
        <f>+IF(X22&lt;&gt;0,+(Y22/X22)*100,0)</f>
        <v>-14.09797681841876</v>
      </c>
      <c r="AA22" s="188">
        <f>SUM(AA5:AA21)</f>
        <v>360081962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76215580</v>
      </c>
      <c r="D25" s="155">
        <v>0</v>
      </c>
      <c r="E25" s="156">
        <v>82920198</v>
      </c>
      <c r="F25" s="60">
        <v>82920198</v>
      </c>
      <c r="G25" s="60">
        <v>6714507</v>
      </c>
      <c r="H25" s="60">
        <v>6788164</v>
      </c>
      <c r="I25" s="60">
        <v>6391556</v>
      </c>
      <c r="J25" s="60">
        <v>19894227</v>
      </c>
      <c r="K25" s="60">
        <v>7273592</v>
      </c>
      <c r="L25" s="60">
        <v>6697986</v>
      </c>
      <c r="M25" s="60">
        <v>10103704</v>
      </c>
      <c r="N25" s="60">
        <v>24075282</v>
      </c>
      <c r="O25" s="60">
        <v>7125108</v>
      </c>
      <c r="P25" s="60">
        <v>6437476</v>
      </c>
      <c r="Q25" s="60">
        <v>6492411</v>
      </c>
      <c r="R25" s="60">
        <v>20054995</v>
      </c>
      <c r="S25" s="60">
        <v>0</v>
      </c>
      <c r="T25" s="60">
        <v>0</v>
      </c>
      <c r="U25" s="60">
        <v>0</v>
      </c>
      <c r="V25" s="60">
        <v>0</v>
      </c>
      <c r="W25" s="60">
        <v>64024504</v>
      </c>
      <c r="X25" s="60">
        <v>62190149</v>
      </c>
      <c r="Y25" s="60">
        <v>1834355</v>
      </c>
      <c r="Z25" s="140">
        <v>2.95</v>
      </c>
      <c r="AA25" s="155">
        <v>82920198</v>
      </c>
    </row>
    <row r="26" spans="1:27" ht="13.5">
      <c r="A26" s="183" t="s">
        <v>38</v>
      </c>
      <c r="B26" s="182"/>
      <c r="C26" s="155">
        <v>4973700</v>
      </c>
      <c r="D26" s="155">
        <v>0</v>
      </c>
      <c r="E26" s="156">
        <v>5720747</v>
      </c>
      <c r="F26" s="60">
        <v>5720747</v>
      </c>
      <c r="G26" s="60">
        <v>414996</v>
      </c>
      <c r="H26" s="60">
        <v>414996</v>
      </c>
      <c r="I26" s="60">
        <v>414996</v>
      </c>
      <c r="J26" s="60">
        <v>1244988</v>
      </c>
      <c r="K26" s="60">
        <v>0</v>
      </c>
      <c r="L26" s="60">
        <v>0</v>
      </c>
      <c r="M26" s="60">
        <v>414996</v>
      </c>
      <c r="N26" s="60">
        <v>414996</v>
      </c>
      <c r="O26" s="60">
        <v>415301</v>
      </c>
      <c r="P26" s="60">
        <v>0</v>
      </c>
      <c r="Q26" s="60">
        <v>0</v>
      </c>
      <c r="R26" s="60">
        <v>415301</v>
      </c>
      <c r="S26" s="60">
        <v>0</v>
      </c>
      <c r="T26" s="60">
        <v>0</v>
      </c>
      <c r="U26" s="60">
        <v>0</v>
      </c>
      <c r="V26" s="60">
        <v>0</v>
      </c>
      <c r="W26" s="60">
        <v>2075285</v>
      </c>
      <c r="X26" s="60">
        <v>4290560</v>
      </c>
      <c r="Y26" s="60">
        <v>-2215275</v>
      </c>
      <c r="Z26" s="140">
        <v>-51.63</v>
      </c>
      <c r="AA26" s="155">
        <v>5720747</v>
      </c>
    </row>
    <row r="27" spans="1:27" ht="13.5">
      <c r="A27" s="183" t="s">
        <v>118</v>
      </c>
      <c r="B27" s="182"/>
      <c r="C27" s="155">
        <v>13487448</v>
      </c>
      <c r="D27" s="155">
        <v>0</v>
      </c>
      <c r="E27" s="156">
        <v>11221519</v>
      </c>
      <c r="F27" s="60">
        <v>11221519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8416139</v>
      </c>
      <c r="Y27" s="60">
        <v>-8416139</v>
      </c>
      <c r="Z27" s="140">
        <v>-100</v>
      </c>
      <c r="AA27" s="155">
        <v>11221519</v>
      </c>
    </row>
    <row r="28" spans="1:27" ht="13.5">
      <c r="A28" s="183" t="s">
        <v>39</v>
      </c>
      <c r="B28" s="182"/>
      <c r="C28" s="155">
        <v>40490171</v>
      </c>
      <c r="D28" s="155">
        <v>0</v>
      </c>
      <c r="E28" s="156">
        <v>2778556</v>
      </c>
      <c r="F28" s="60">
        <v>2778556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2083917</v>
      </c>
      <c r="Y28" s="60">
        <v>-2083917</v>
      </c>
      <c r="Z28" s="140">
        <v>-100</v>
      </c>
      <c r="AA28" s="155">
        <v>2778556</v>
      </c>
    </row>
    <row r="29" spans="1:27" ht="13.5">
      <c r="A29" s="183" t="s">
        <v>40</v>
      </c>
      <c r="B29" s="182"/>
      <c r="C29" s="155">
        <v>572428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10023</v>
      </c>
      <c r="P29" s="60">
        <v>0</v>
      </c>
      <c r="Q29" s="60">
        <v>0</v>
      </c>
      <c r="R29" s="60">
        <v>10023</v>
      </c>
      <c r="S29" s="60">
        <v>0</v>
      </c>
      <c r="T29" s="60">
        <v>0</v>
      </c>
      <c r="U29" s="60">
        <v>0</v>
      </c>
      <c r="V29" s="60">
        <v>0</v>
      </c>
      <c r="W29" s="60">
        <v>10023</v>
      </c>
      <c r="X29" s="60">
        <v>0</v>
      </c>
      <c r="Y29" s="60">
        <v>10023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35730626</v>
      </c>
      <c r="D30" s="155">
        <v>0</v>
      </c>
      <c r="E30" s="156">
        <v>0</v>
      </c>
      <c r="F30" s="60">
        <v>0</v>
      </c>
      <c r="G30" s="60">
        <v>20659</v>
      </c>
      <c r="H30" s="60">
        <v>3687480</v>
      </c>
      <c r="I30" s="60">
        <v>3995871</v>
      </c>
      <c r="J30" s="60">
        <v>7704010</v>
      </c>
      <c r="K30" s="60">
        <v>0</v>
      </c>
      <c r="L30" s="60">
        <v>0</v>
      </c>
      <c r="M30" s="60">
        <v>2258196</v>
      </c>
      <c r="N30" s="60">
        <v>2258196</v>
      </c>
      <c r="O30" s="60">
        <v>1731524</v>
      </c>
      <c r="P30" s="60">
        <v>0</v>
      </c>
      <c r="Q30" s="60">
        <v>2118971</v>
      </c>
      <c r="R30" s="60">
        <v>3850495</v>
      </c>
      <c r="S30" s="60">
        <v>0</v>
      </c>
      <c r="T30" s="60">
        <v>0</v>
      </c>
      <c r="U30" s="60">
        <v>0</v>
      </c>
      <c r="V30" s="60">
        <v>0</v>
      </c>
      <c r="W30" s="60">
        <v>13812701</v>
      </c>
      <c r="X30" s="60">
        <v>0</v>
      </c>
      <c r="Y30" s="60">
        <v>13812701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11345213</v>
      </c>
      <c r="D31" s="155">
        <v>0</v>
      </c>
      <c r="E31" s="156">
        <v>12136943</v>
      </c>
      <c r="F31" s="60">
        <v>12136943</v>
      </c>
      <c r="G31" s="60">
        <v>258302</v>
      </c>
      <c r="H31" s="60">
        <v>144175</v>
      </c>
      <c r="I31" s="60">
        <v>3380</v>
      </c>
      <c r="J31" s="60">
        <v>405857</v>
      </c>
      <c r="K31" s="60">
        <v>0</v>
      </c>
      <c r="L31" s="60">
        <v>28119</v>
      </c>
      <c r="M31" s="60">
        <v>231477</v>
      </c>
      <c r="N31" s="60">
        <v>259596</v>
      </c>
      <c r="O31" s="60">
        <v>136541</v>
      </c>
      <c r="P31" s="60">
        <v>292539</v>
      </c>
      <c r="Q31" s="60">
        <v>596742</v>
      </c>
      <c r="R31" s="60">
        <v>1025822</v>
      </c>
      <c r="S31" s="60">
        <v>0</v>
      </c>
      <c r="T31" s="60">
        <v>0</v>
      </c>
      <c r="U31" s="60">
        <v>0</v>
      </c>
      <c r="V31" s="60">
        <v>0</v>
      </c>
      <c r="W31" s="60">
        <v>1691275</v>
      </c>
      <c r="X31" s="60">
        <v>9102707</v>
      </c>
      <c r="Y31" s="60">
        <v>-7411432</v>
      </c>
      <c r="Z31" s="140">
        <v>-81.42</v>
      </c>
      <c r="AA31" s="155">
        <v>12136943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9989840</v>
      </c>
      <c r="F32" s="60">
        <v>9989840</v>
      </c>
      <c r="G32" s="60">
        <v>158139</v>
      </c>
      <c r="H32" s="60">
        <v>150157</v>
      </c>
      <c r="I32" s="60">
        <v>153648</v>
      </c>
      <c r="J32" s="60">
        <v>461944</v>
      </c>
      <c r="K32" s="60">
        <v>0</v>
      </c>
      <c r="L32" s="60">
        <v>0</v>
      </c>
      <c r="M32" s="60">
        <v>108023</v>
      </c>
      <c r="N32" s="60">
        <v>108023</v>
      </c>
      <c r="O32" s="60">
        <v>0</v>
      </c>
      <c r="P32" s="60">
        <v>28430</v>
      </c>
      <c r="Q32" s="60">
        <v>164509</v>
      </c>
      <c r="R32" s="60">
        <v>192939</v>
      </c>
      <c r="S32" s="60">
        <v>0</v>
      </c>
      <c r="T32" s="60">
        <v>0</v>
      </c>
      <c r="U32" s="60">
        <v>0</v>
      </c>
      <c r="V32" s="60">
        <v>0</v>
      </c>
      <c r="W32" s="60">
        <v>762906</v>
      </c>
      <c r="X32" s="60">
        <v>7492380</v>
      </c>
      <c r="Y32" s="60">
        <v>-6729474</v>
      </c>
      <c r="Z32" s="140">
        <v>-89.82</v>
      </c>
      <c r="AA32" s="155">
        <v>9989840</v>
      </c>
    </row>
    <row r="33" spans="1:27" ht="13.5">
      <c r="A33" s="183" t="s">
        <v>42</v>
      </c>
      <c r="B33" s="182"/>
      <c r="C33" s="155">
        <v>7836312</v>
      </c>
      <c r="D33" s="155">
        <v>0</v>
      </c>
      <c r="E33" s="156">
        <v>34540350</v>
      </c>
      <c r="F33" s="60">
        <v>34540350</v>
      </c>
      <c r="G33" s="60">
        <v>3303762</v>
      </c>
      <c r="H33" s="60">
        <v>3207885</v>
      </c>
      <c r="I33" s="60">
        <v>3180326</v>
      </c>
      <c r="J33" s="60">
        <v>9691973</v>
      </c>
      <c r="K33" s="60">
        <v>715404</v>
      </c>
      <c r="L33" s="60">
        <v>809058</v>
      </c>
      <c r="M33" s="60">
        <v>3490435</v>
      </c>
      <c r="N33" s="60">
        <v>5014897</v>
      </c>
      <c r="O33" s="60">
        <v>1018026</v>
      </c>
      <c r="P33" s="60">
        <v>1122519</v>
      </c>
      <c r="Q33" s="60">
        <v>3726527</v>
      </c>
      <c r="R33" s="60">
        <v>5867072</v>
      </c>
      <c r="S33" s="60">
        <v>0</v>
      </c>
      <c r="T33" s="60">
        <v>0</v>
      </c>
      <c r="U33" s="60">
        <v>0</v>
      </c>
      <c r="V33" s="60">
        <v>0</v>
      </c>
      <c r="W33" s="60">
        <v>20573942</v>
      </c>
      <c r="X33" s="60">
        <v>25905263</v>
      </c>
      <c r="Y33" s="60">
        <v>-5331321</v>
      </c>
      <c r="Z33" s="140">
        <v>-20.58</v>
      </c>
      <c r="AA33" s="155">
        <v>34540350</v>
      </c>
    </row>
    <row r="34" spans="1:27" ht="13.5">
      <c r="A34" s="183" t="s">
        <v>43</v>
      </c>
      <c r="B34" s="182"/>
      <c r="C34" s="155">
        <v>245225938</v>
      </c>
      <c r="D34" s="155">
        <v>0</v>
      </c>
      <c r="E34" s="156">
        <v>114246097</v>
      </c>
      <c r="F34" s="60">
        <v>114246097</v>
      </c>
      <c r="G34" s="60">
        <v>8217042</v>
      </c>
      <c r="H34" s="60">
        <v>5413872</v>
      </c>
      <c r="I34" s="60">
        <v>5995700</v>
      </c>
      <c r="J34" s="60">
        <v>19626614</v>
      </c>
      <c r="K34" s="60">
        <v>19947320</v>
      </c>
      <c r="L34" s="60">
        <v>18396575</v>
      </c>
      <c r="M34" s="60">
        <v>15507721</v>
      </c>
      <c r="N34" s="60">
        <v>53851616</v>
      </c>
      <c r="O34" s="60">
        <v>12172210</v>
      </c>
      <c r="P34" s="60">
        <v>20503603</v>
      </c>
      <c r="Q34" s="60">
        <v>8206228</v>
      </c>
      <c r="R34" s="60">
        <v>40882041</v>
      </c>
      <c r="S34" s="60">
        <v>0</v>
      </c>
      <c r="T34" s="60">
        <v>0</v>
      </c>
      <c r="U34" s="60">
        <v>0</v>
      </c>
      <c r="V34" s="60">
        <v>0</v>
      </c>
      <c r="W34" s="60">
        <v>114360271</v>
      </c>
      <c r="X34" s="60">
        <v>85684573</v>
      </c>
      <c r="Y34" s="60">
        <v>28675698</v>
      </c>
      <c r="Z34" s="140">
        <v>33.47</v>
      </c>
      <c r="AA34" s="155">
        <v>114246097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88500</v>
      </c>
      <c r="F35" s="60">
        <v>88500</v>
      </c>
      <c r="G35" s="60">
        <v>3</v>
      </c>
      <c r="H35" s="60">
        <v>0</v>
      </c>
      <c r="I35" s="60">
        <v>0</v>
      </c>
      <c r="J35" s="60">
        <v>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</v>
      </c>
      <c r="X35" s="60">
        <v>66375</v>
      </c>
      <c r="Y35" s="60">
        <v>-66372</v>
      </c>
      <c r="Z35" s="140">
        <v>-100</v>
      </c>
      <c r="AA35" s="155">
        <v>88500</v>
      </c>
    </row>
    <row r="36" spans="1:27" ht="12.75">
      <c r="A36" s="193" t="s">
        <v>44</v>
      </c>
      <c r="B36" s="187"/>
      <c r="C36" s="188">
        <f aca="true" t="shared" si="1" ref="C36:Y36">SUM(C25:C35)</f>
        <v>435877416</v>
      </c>
      <c r="D36" s="188">
        <f>SUM(D25:D35)</f>
        <v>0</v>
      </c>
      <c r="E36" s="189">
        <f t="shared" si="1"/>
        <v>273642750</v>
      </c>
      <c r="F36" s="190">
        <f t="shared" si="1"/>
        <v>273642750</v>
      </c>
      <c r="G36" s="190">
        <f t="shared" si="1"/>
        <v>19087410</v>
      </c>
      <c r="H36" s="190">
        <f t="shared" si="1"/>
        <v>19806729</v>
      </c>
      <c r="I36" s="190">
        <f t="shared" si="1"/>
        <v>20135477</v>
      </c>
      <c r="J36" s="190">
        <f t="shared" si="1"/>
        <v>59029616</v>
      </c>
      <c r="K36" s="190">
        <f t="shared" si="1"/>
        <v>27936316</v>
      </c>
      <c r="L36" s="190">
        <f t="shared" si="1"/>
        <v>25931738</v>
      </c>
      <c r="M36" s="190">
        <f t="shared" si="1"/>
        <v>32114552</v>
      </c>
      <c r="N36" s="190">
        <f t="shared" si="1"/>
        <v>85982606</v>
      </c>
      <c r="O36" s="190">
        <f t="shared" si="1"/>
        <v>22608733</v>
      </c>
      <c r="P36" s="190">
        <f t="shared" si="1"/>
        <v>28384567</v>
      </c>
      <c r="Q36" s="190">
        <f t="shared" si="1"/>
        <v>21305388</v>
      </c>
      <c r="R36" s="190">
        <f t="shared" si="1"/>
        <v>72298688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217310910</v>
      </c>
      <c r="X36" s="190">
        <f t="shared" si="1"/>
        <v>205232063</v>
      </c>
      <c r="Y36" s="190">
        <f t="shared" si="1"/>
        <v>12078847</v>
      </c>
      <c r="Z36" s="191">
        <f>+IF(X36&lt;&gt;0,+(Y36/X36)*100,0)</f>
        <v>5.885458063148739</v>
      </c>
      <c r="AA36" s="188">
        <f>SUM(AA25:AA35)</f>
        <v>273642750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45894226</v>
      </c>
      <c r="D38" s="199">
        <f>+D22-D36</f>
        <v>0</v>
      </c>
      <c r="E38" s="200">
        <f t="shared" si="2"/>
        <v>86439212</v>
      </c>
      <c r="F38" s="106">
        <f t="shared" si="2"/>
        <v>86439212</v>
      </c>
      <c r="G38" s="106">
        <f t="shared" si="2"/>
        <v>15972890</v>
      </c>
      <c r="H38" s="106">
        <f t="shared" si="2"/>
        <v>-10820888</v>
      </c>
      <c r="I38" s="106">
        <f t="shared" si="2"/>
        <v>8895284</v>
      </c>
      <c r="J38" s="106">
        <f t="shared" si="2"/>
        <v>14047286</v>
      </c>
      <c r="K38" s="106">
        <f t="shared" si="2"/>
        <v>-8284708</v>
      </c>
      <c r="L38" s="106">
        <f t="shared" si="2"/>
        <v>18457407</v>
      </c>
      <c r="M38" s="106">
        <f t="shared" si="2"/>
        <v>-15583172</v>
      </c>
      <c r="N38" s="106">
        <f t="shared" si="2"/>
        <v>-5410473</v>
      </c>
      <c r="O38" s="106">
        <f t="shared" si="2"/>
        <v>-2770969</v>
      </c>
      <c r="P38" s="106">
        <f t="shared" si="2"/>
        <v>-2091511</v>
      </c>
      <c r="Q38" s="106">
        <f t="shared" si="2"/>
        <v>10903027</v>
      </c>
      <c r="R38" s="106">
        <f t="shared" si="2"/>
        <v>6040547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14677360</v>
      </c>
      <c r="X38" s="106">
        <f>IF(F22=F36,0,X22-X36)</f>
        <v>64829411</v>
      </c>
      <c r="Y38" s="106">
        <f t="shared" si="2"/>
        <v>-50152051</v>
      </c>
      <c r="Z38" s="201">
        <f>+IF(X38&lt;&gt;0,+(Y38/X38)*100,0)</f>
        <v>-77.36002876842426</v>
      </c>
      <c r="AA38" s="199">
        <f>+AA22-AA36</f>
        <v>86439212</v>
      </c>
    </row>
    <row r="39" spans="1:27" ht="13.5">
      <c r="A39" s="181" t="s">
        <v>46</v>
      </c>
      <c r="B39" s="185"/>
      <c r="C39" s="155">
        <v>45602158</v>
      </c>
      <c r="D39" s="155">
        <v>0</v>
      </c>
      <c r="E39" s="156">
        <v>30109050</v>
      </c>
      <c r="F39" s="60">
        <v>30109050</v>
      </c>
      <c r="G39" s="60">
        <v>0</v>
      </c>
      <c r="H39" s="60">
        <v>1620039</v>
      </c>
      <c r="I39" s="60">
        <v>1431678</v>
      </c>
      <c r="J39" s="60">
        <v>3051717</v>
      </c>
      <c r="K39" s="60">
        <v>2125290</v>
      </c>
      <c r="L39" s="60">
        <v>917471</v>
      </c>
      <c r="M39" s="60">
        <v>3547363</v>
      </c>
      <c r="N39" s="60">
        <v>6590124</v>
      </c>
      <c r="O39" s="60">
        <v>4962490</v>
      </c>
      <c r="P39" s="60">
        <v>717243</v>
      </c>
      <c r="Q39" s="60">
        <v>4161933</v>
      </c>
      <c r="R39" s="60">
        <v>9841666</v>
      </c>
      <c r="S39" s="60">
        <v>0</v>
      </c>
      <c r="T39" s="60">
        <v>0</v>
      </c>
      <c r="U39" s="60">
        <v>0</v>
      </c>
      <c r="V39" s="60">
        <v>0</v>
      </c>
      <c r="W39" s="60">
        <v>19483507</v>
      </c>
      <c r="X39" s="60">
        <v>22581788</v>
      </c>
      <c r="Y39" s="60">
        <v>-3098281</v>
      </c>
      <c r="Z39" s="140">
        <v>-13.72</v>
      </c>
      <c r="AA39" s="155">
        <v>30109050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91496384</v>
      </c>
      <c r="D42" s="206">
        <f>SUM(D38:D41)</f>
        <v>0</v>
      </c>
      <c r="E42" s="207">
        <f t="shared" si="3"/>
        <v>116548262</v>
      </c>
      <c r="F42" s="88">
        <f t="shared" si="3"/>
        <v>116548262</v>
      </c>
      <c r="G42" s="88">
        <f t="shared" si="3"/>
        <v>15972890</v>
      </c>
      <c r="H42" s="88">
        <f t="shared" si="3"/>
        <v>-9200849</v>
      </c>
      <c r="I42" s="88">
        <f t="shared" si="3"/>
        <v>10326962</v>
      </c>
      <c r="J42" s="88">
        <f t="shared" si="3"/>
        <v>17099003</v>
      </c>
      <c r="K42" s="88">
        <f t="shared" si="3"/>
        <v>-6159418</v>
      </c>
      <c r="L42" s="88">
        <f t="shared" si="3"/>
        <v>19374878</v>
      </c>
      <c r="M42" s="88">
        <f t="shared" si="3"/>
        <v>-12035809</v>
      </c>
      <c r="N42" s="88">
        <f t="shared" si="3"/>
        <v>1179651</v>
      </c>
      <c r="O42" s="88">
        <f t="shared" si="3"/>
        <v>2191521</v>
      </c>
      <c r="P42" s="88">
        <f t="shared" si="3"/>
        <v>-1374268</v>
      </c>
      <c r="Q42" s="88">
        <f t="shared" si="3"/>
        <v>15064960</v>
      </c>
      <c r="R42" s="88">
        <f t="shared" si="3"/>
        <v>15882213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34160867</v>
      </c>
      <c r="X42" s="88">
        <f t="shared" si="3"/>
        <v>87411199</v>
      </c>
      <c r="Y42" s="88">
        <f t="shared" si="3"/>
        <v>-53250332</v>
      </c>
      <c r="Z42" s="208">
        <f>+IF(X42&lt;&gt;0,+(Y42/X42)*100,0)</f>
        <v>-60.91934741679953</v>
      </c>
      <c r="AA42" s="206">
        <f>SUM(AA38:AA41)</f>
        <v>116548262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91496384</v>
      </c>
      <c r="D44" s="210">
        <f>+D42-D43</f>
        <v>0</v>
      </c>
      <c r="E44" s="211">
        <f t="shared" si="4"/>
        <v>116548262</v>
      </c>
      <c r="F44" s="77">
        <f t="shared" si="4"/>
        <v>116548262</v>
      </c>
      <c r="G44" s="77">
        <f t="shared" si="4"/>
        <v>15972890</v>
      </c>
      <c r="H44" s="77">
        <f t="shared" si="4"/>
        <v>-9200849</v>
      </c>
      <c r="I44" s="77">
        <f t="shared" si="4"/>
        <v>10326962</v>
      </c>
      <c r="J44" s="77">
        <f t="shared" si="4"/>
        <v>17099003</v>
      </c>
      <c r="K44" s="77">
        <f t="shared" si="4"/>
        <v>-6159418</v>
      </c>
      <c r="L44" s="77">
        <f t="shared" si="4"/>
        <v>19374878</v>
      </c>
      <c r="M44" s="77">
        <f t="shared" si="4"/>
        <v>-12035809</v>
      </c>
      <c r="N44" s="77">
        <f t="shared" si="4"/>
        <v>1179651</v>
      </c>
      <c r="O44" s="77">
        <f t="shared" si="4"/>
        <v>2191521</v>
      </c>
      <c r="P44" s="77">
        <f t="shared" si="4"/>
        <v>-1374268</v>
      </c>
      <c r="Q44" s="77">
        <f t="shared" si="4"/>
        <v>15064960</v>
      </c>
      <c r="R44" s="77">
        <f t="shared" si="4"/>
        <v>15882213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34160867</v>
      </c>
      <c r="X44" s="77">
        <f t="shared" si="4"/>
        <v>87411199</v>
      </c>
      <c r="Y44" s="77">
        <f t="shared" si="4"/>
        <v>-53250332</v>
      </c>
      <c r="Z44" s="212">
        <f>+IF(X44&lt;&gt;0,+(Y44/X44)*100,0)</f>
        <v>-60.91934741679953</v>
      </c>
      <c r="AA44" s="210">
        <f>+AA42-AA43</f>
        <v>116548262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91496384</v>
      </c>
      <c r="D46" s="206">
        <f>SUM(D44:D45)</f>
        <v>0</v>
      </c>
      <c r="E46" s="207">
        <f t="shared" si="5"/>
        <v>116548262</v>
      </c>
      <c r="F46" s="88">
        <f t="shared" si="5"/>
        <v>116548262</v>
      </c>
      <c r="G46" s="88">
        <f t="shared" si="5"/>
        <v>15972890</v>
      </c>
      <c r="H46" s="88">
        <f t="shared" si="5"/>
        <v>-9200849</v>
      </c>
      <c r="I46" s="88">
        <f t="shared" si="5"/>
        <v>10326962</v>
      </c>
      <c r="J46" s="88">
        <f t="shared" si="5"/>
        <v>17099003</v>
      </c>
      <c r="K46" s="88">
        <f t="shared" si="5"/>
        <v>-6159418</v>
      </c>
      <c r="L46" s="88">
        <f t="shared" si="5"/>
        <v>19374878</v>
      </c>
      <c r="M46" s="88">
        <f t="shared" si="5"/>
        <v>-12035809</v>
      </c>
      <c r="N46" s="88">
        <f t="shared" si="5"/>
        <v>1179651</v>
      </c>
      <c r="O46" s="88">
        <f t="shared" si="5"/>
        <v>2191521</v>
      </c>
      <c r="P46" s="88">
        <f t="shared" si="5"/>
        <v>-1374268</v>
      </c>
      <c r="Q46" s="88">
        <f t="shared" si="5"/>
        <v>15064960</v>
      </c>
      <c r="R46" s="88">
        <f t="shared" si="5"/>
        <v>15882213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34160867</v>
      </c>
      <c r="X46" s="88">
        <f t="shared" si="5"/>
        <v>87411199</v>
      </c>
      <c r="Y46" s="88">
        <f t="shared" si="5"/>
        <v>-53250332</v>
      </c>
      <c r="Z46" s="208">
        <f>+IF(X46&lt;&gt;0,+(Y46/X46)*100,0)</f>
        <v>-60.91934741679953</v>
      </c>
      <c r="AA46" s="206">
        <f>SUM(AA44:AA45)</f>
        <v>116548262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91496384</v>
      </c>
      <c r="D48" s="217">
        <f>SUM(D46:D47)</f>
        <v>0</v>
      </c>
      <c r="E48" s="218">
        <f t="shared" si="6"/>
        <v>116548262</v>
      </c>
      <c r="F48" s="219">
        <f t="shared" si="6"/>
        <v>116548262</v>
      </c>
      <c r="G48" s="219">
        <f t="shared" si="6"/>
        <v>15972890</v>
      </c>
      <c r="H48" s="220">
        <f t="shared" si="6"/>
        <v>-9200849</v>
      </c>
      <c r="I48" s="220">
        <f t="shared" si="6"/>
        <v>10326962</v>
      </c>
      <c r="J48" s="220">
        <f t="shared" si="6"/>
        <v>17099003</v>
      </c>
      <c r="K48" s="220">
        <f t="shared" si="6"/>
        <v>-6159418</v>
      </c>
      <c r="L48" s="220">
        <f t="shared" si="6"/>
        <v>19374878</v>
      </c>
      <c r="M48" s="219">
        <f t="shared" si="6"/>
        <v>-12035809</v>
      </c>
      <c r="N48" s="219">
        <f t="shared" si="6"/>
        <v>1179651</v>
      </c>
      <c r="O48" s="220">
        <f t="shared" si="6"/>
        <v>2191521</v>
      </c>
      <c r="P48" s="220">
        <f t="shared" si="6"/>
        <v>-1374268</v>
      </c>
      <c r="Q48" s="220">
        <f t="shared" si="6"/>
        <v>15064960</v>
      </c>
      <c r="R48" s="220">
        <f t="shared" si="6"/>
        <v>15882213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34160867</v>
      </c>
      <c r="X48" s="220">
        <f t="shared" si="6"/>
        <v>87411199</v>
      </c>
      <c r="Y48" s="220">
        <f t="shared" si="6"/>
        <v>-53250332</v>
      </c>
      <c r="Z48" s="221">
        <f>+IF(X48&lt;&gt;0,+(Y48/X48)*100,0)</f>
        <v>-60.91934741679953</v>
      </c>
      <c r="AA48" s="222">
        <f>SUM(AA46:AA47)</f>
        <v>116548262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372402</v>
      </c>
      <c r="D5" s="153">
        <f>SUM(D6:D8)</f>
        <v>0</v>
      </c>
      <c r="E5" s="154">
        <f t="shared" si="0"/>
        <v>66200</v>
      </c>
      <c r="F5" s="100">
        <f t="shared" si="0"/>
        <v>66200</v>
      </c>
      <c r="G5" s="100">
        <f t="shared" si="0"/>
        <v>32091</v>
      </c>
      <c r="H5" s="100">
        <f t="shared" si="0"/>
        <v>18571</v>
      </c>
      <c r="I5" s="100">
        <f t="shared" si="0"/>
        <v>19201</v>
      </c>
      <c r="J5" s="100">
        <f t="shared" si="0"/>
        <v>69863</v>
      </c>
      <c r="K5" s="100">
        <f t="shared" si="0"/>
        <v>1975</v>
      </c>
      <c r="L5" s="100">
        <f t="shared" si="0"/>
        <v>506800</v>
      </c>
      <c r="M5" s="100">
        <f t="shared" si="0"/>
        <v>26697</v>
      </c>
      <c r="N5" s="100">
        <f t="shared" si="0"/>
        <v>535472</v>
      </c>
      <c r="O5" s="100">
        <f t="shared" si="0"/>
        <v>0</v>
      </c>
      <c r="P5" s="100">
        <f t="shared" si="0"/>
        <v>9841</v>
      </c>
      <c r="Q5" s="100">
        <f t="shared" si="0"/>
        <v>30631</v>
      </c>
      <c r="R5" s="100">
        <f t="shared" si="0"/>
        <v>40472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645807</v>
      </c>
      <c r="X5" s="100">
        <f t="shared" si="0"/>
        <v>49650</v>
      </c>
      <c r="Y5" s="100">
        <f t="shared" si="0"/>
        <v>596157</v>
      </c>
      <c r="Z5" s="137">
        <f>+IF(X5&lt;&gt;0,+(Y5/X5)*100,0)</f>
        <v>1200.7190332326284</v>
      </c>
      <c r="AA5" s="153">
        <f>SUM(AA6:AA8)</f>
        <v>66200</v>
      </c>
    </row>
    <row r="6" spans="1:27" ht="13.5">
      <c r="A6" s="138" t="s">
        <v>75</v>
      </c>
      <c r="B6" s="136"/>
      <c r="C6" s="155">
        <v>5000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9582</v>
      </c>
      <c r="R6" s="60">
        <v>9582</v>
      </c>
      <c r="S6" s="60"/>
      <c r="T6" s="60"/>
      <c r="U6" s="60"/>
      <c r="V6" s="60"/>
      <c r="W6" s="60">
        <v>9582</v>
      </c>
      <c r="X6" s="60"/>
      <c r="Y6" s="60">
        <v>9582</v>
      </c>
      <c r="Z6" s="140"/>
      <c r="AA6" s="62"/>
    </row>
    <row r="7" spans="1:27" ht="13.5">
      <c r="A7" s="138" t="s">
        <v>76</v>
      </c>
      <c r="B7" s="136"/>
      <c r="C7" s="157">
        <v>311908</v>
      </c>
      <c r="D7" s="157"/>
      <c r="E7" s="158">
        <v>48700</v>
      </c>
      <c r="F7" s="159">
        <v>48700</v>
      </c>
      <c r="G7" s="159">
        <v>21320</v>
      </c>
      <c r="H7" s="159">
        <v>18571</v>
      </c>
      <c r="I7" s="159">
        <v>19201</v>
      </c>
      <c r="J7" s="159">
        <v>59092</v>
      </c>
      <c r="K7" s="159">
        <v>1975</v>
      </c>
      <c r="L7" s="159">
        <v>506800</v>
      </c>
      <c r="M7" s="159">
        <v>9598</v>
      </c>
      <c r="N7" s="159">
        <v>518373</v>
      </c>
      <c r="O7" s="159"/>
      <c r="P7" s="159"/>
      <c r="Q7" s="159">
        <v>8799</v>
      </c>
      <c r="R7" s="159">
        <v>8799</v>
      </c>
      <c r="S7" s="159"/>
      <c r="T7" s="159"/>
      <c r="U7" s="159"/>
      <c r="V7" s="159"/>
      <c r="W7" s="159">
        <v>586264</v>
      </c>
      <c r="X7" s="159">
        <v>36525</v>
      </c>
      <c r="Y7" s="159">
        <v>549739</v>
      </c>
      <c r="Z7" s="141">
        <v>1505.1</v>
      </c>
      <c r="AA7" s="225">
        <v>48700</v>
      </c>
    </row>
    <row r="8" spans="1:27" ht="13.5">
      <c r="A8" s="138" t="s">
        <v>77</v>
      </c>
      <c r="B8" s="136"/>
      <c r="C8" s="155">
        <v>55494</v>
      </c>
      <c r="D8" s="155"/>
      <c r="E8" s="156">
        <v>17500</v>
      </c>
      <c r="F8" s="60">
        <v>17500</v>
      </c>
      <c r="G8" s="60">
        <v>10771</v>
      </c>
      <c r="H8" s="60"/>
      <c r="I8" s="60"/>
      <c r="J8" s="60">
        <v>10771</v>
      </c>
      <c r="K8" s="60"/>
      <c r="L8" s="60"/>
      <c r="M8" s="60">
        <v>17099</v>
      </c>
      <c r="N8" s="60">
        <v>17099</v>
      </c>
      <c r="O8" s="60"/>
      <c r="P8" s="60">
        <v>9841</v>
      </c>
      <c r="Q8" s="60">
        <v>12250</v>
      </c>
      <c r="R8" s="60">
        <v>22091</v>
      </c>
      <c r="S8" s="60"/>
      <c r="T8" s="60"/>
      <c r="U8" s="60"/>
      <c r="V8" s="60"/>
      <c r="W8" s="60">
        <v>49961</v>
      </c>
      <c r="X8" s="60">
        <v>13125</v>
      </c>
      <c r="Y8" s="60">
        <v>36836</v>
      </c>
      <c r="Z8" s="140">
        <v>280.66</v>
      </c>
      <c r="AA8" s="62">
        <v>17500</v>
      </c>
    </row>
    <row r="9" spans="1:27" ht="13.5">
      <c r="A9" s="135" t="s">
        <v>78</v>
      </c>
      <c r="B9" s="136"/>
      <c r="C9" s="153">
        <f aca="true" t="shared" si="1" ref="C9:Y9">SUM(C10:C14)</f>
        <v>635519</v>
      </c>
      <c r="D9" s="153">
        <f>SUM(D10:D14)</f>
        <v>0</v>
      </c>
      <c r="E9" s="154">
        <f t="shared" si="1"/>
        <v>3288750</v>
      </c>
      <c r="F9" s="100">
        <f t="shared" si="1"/>
        <v>3288750</v>
      </c>
      <c r="G9" s="100">
        <f t="shared" si="1"/>
        <v>0</v>
      </c>
      <c r="H9" s="100">
        <f t="shared" si="1"/>
        <v>0</v>
      </c>
      <c r="I9" s="100">
        <f t="shared" si="1"/>
        <v>70086</v>
      </c>
      <c r="J9" s="100">
        <f t="shared" si="1"/>
        <v>70086</v>
      </c>
      <c r="K9" s="100">
        <f t="shared" si="1"/>
        <v>18596</v>
      </c>
      <c r="L9" s="100">
        <f t="shared" si="1"/>
        <v>25474</v>
      </c>
      <c r="M9" s="100">
        <f t="shared" si="1"/>
        <v>123000</v>
      </c>
      <c r="N9" s="100">
        <f t="shared" si="1"/>
        <v>167070</v>
      </c>
      <c r="O9" s="100">
        <f t="shared" si="1"/>
        <v>177689</v>
      </c>
      <c r="P9" s="100">
        <f t="shared" si="1"/>
        <v>20328</v>
      </c>
      <c r="Q9" s="100">
        <f t="shared" si="1"/>
        <v>2274089</v>
      </c>
      <c r="R9" s="100">
        <f t="shared" si="1"/>
        <v>2472106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2709262</v>
      </c>
      <c r="X9" s="100">
        <f t="shared" si="1"/>
        <v>2466563</v>
      </c>
      <c r="Y9" s="100">
        <f t="shared" si="1"/>
        <v>242699</v>
      </c>
      <c r="Z9" s="137">
        <f>+IF(X9&lt;&gt;0,+(Y9/X9)*100,0)</f>
        <v>9.839562176194162</v>
      </c>
      <c r="AA9" s="102">
        <f>SUM(AA10:AA14)</f>
        <v>3288750</v>
      </c>
    </row>
    <row r="10" spans="1:27" ht="13.5">
      <c r="A10" s="138" t="s">
        <v>79</v>
      </c>
      <c r="B10" s="136"/>
      <c r="C10" s="155">
        <v>212488</v>
      </c>
      <c r="D10" s="155"/>
      <c r="E10" s="156">
        <v>3288750</v>
      </c>
      <c r="F10" s="60">
        <v>3288750</v>
      </c>
      <c r="G10" s="60"/>
      <c r="H10" s="60"/>
      <c r="I10" s="60">
        <v>27899</v>
      </c>
      <c r="J10" s="60">
        <v>27899</v>
      </c>
      <c r="K10" s="60">
        <v>10180</v>
      </c>
      <c r="L10" s="60">
        <v>23674</v>
      </c>
      <c r="M10" s="60">
        <v>123000</v>
      </c>
      <c r="N10" s="60">
        <v>156854</v>
      </c>
      <c r="O10" s="60">
        <v>177689</v>
      </c>
      <c r="P10" s="60">
        <v>4118</v>
      </c>
      <c r="Q10" s="60">
        <v>6609</v>
      </c>
      <c r="R10" s="60">
        <v>188416</v>
      </c>
      <c r="S10" s="60"/>
      <c r="T10" s="60"/>
      <c r="U10" s="60"/>
      <c r="V10" s="60"/>
      <c r="W10" s="60">
        <v>373169</v>
      </c>
      <c r="X10" s="60">
        <v>2466563</v>
      </c>
      <c r="Y10" s="60">
        <v>-2093394</v>
      </c>
      <c r="Z10" s="140">
        <v>-84.87</v>
      </c>
      <c r="AA10" s="62">
        <v>3288750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2267480</v>
      </c>
      <c r="R11" s="60">
        <v>2267480</v>
      </c>
      <c r="S11" s="60"/>
      <c r="T11" s="60"/>
      <c r="U11" s="60"/>
      <c r="V11" s="60"/>
      <c r="W11" s="60">
        <v>2267480</v>
      </c>
      <c r="X11" s="60"/>
      <c r="Y11" s="60">
        <v>2267480</v>
      </c>
      <c r="Z11" s="140"/>
      <c r="AA11" s="62"/>
    </row>
    <row r="12" spans="1:27" ht="13.5">
      <c r="A12" s="138" t="s">
        <v>81</v>
      </c>
      <c r="B12" s="136"/>
      <c r="C12" s="155">
        <v>415810</v>
      </c>
      <c r="D12" s="155"/>
      <c r="E12" s="156"/>
      <c r="F12" s="60"/>
      <c r="G12" s="60"/>
      <c r="H12" s="60"/>
      <c r="I12" s="60">
        <v>24932</v>
      </c>
      <c r="J12" s="60">
        <v>24932</v>
      </c>
      <c r="K12" s="60"/>
      <c r="L12" s="60"/>
      <c r="M12" s="60"/>
      <c r="N12" s="60"/>
      <c r="O12" s="60"/>
      <c r="P12" s="60">
        <v>16210</v>
      </c>
      <c r="Q12" s="60"/>
      <c r="R12" s="60">
        <v>16210</v>
      </c>
      <c r="S12" s="60"/>
      <c r="T12" s="60"/>
      <c r="U12" s="60"/>
      <c r="V12" s="60"/>
      <c r="W12" s="60">
        <v>41142</v>
      </c>
      <c r="X12" s="60"/>
      <c r="Y12" s="60">
        <v>41142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16074</v>
      </c>
      <c r="J13" s="60">
        <v>16074</v>
      </c>
      <c r="K13" s="60">
        <v>7511</v>
      </c>
      <c r="L13" s="60">
        <v>1800</v>
      </c>
      <c r="M13" s="60"/>
      <c r="N13" s="60">
        <v>9311</v>
      </c>
      <c r="O13" s="60"/>
      <c r="P13" s="60"/>
      <c r="Q13" s="60"/>
      <c r="R13" s="60"/>
      <c r="S13" s="60"/>
      <c r="T13" s="60"/>
      <c r="U13" s="60"/>
      <c r="V13" s="60"/>
      <c r="W13" s="60">
        <v>25385</v>
      </c>
      <c r="X13" s="60"/>
      <c r="Y13" s="60">
        <v>25385</v>
      </c>
      <c r="Z13" s="140"/>
      <c r="AA13" s="62"/>
    </row>
    <row r="14" spans="1:27" ht="13.5">
      <c r="A14" s="138" t="s">
        <v>83</v>
      </c>
      <c r="B14" s="136"/>
      <c r="C14" s="157">
        <v>7221</v>
      </c>
      <c r="D14" s="157"/>
      <c r="E14" s="158"/>
      <c r="F14" s="159"/>
      <c r="G14" s="159"/>
      <c r="H14" s="159"/>
      <c r="I14" s="159">
        <v>1181</v>
      </c>
      <c r="J14" s="159">
        <v>1181</v>
      </c>
      <c r="K14" s="159">
        <v>905</v>
      </c>
      <c r="L14" s="159"/>
      <c r="M14" s="159"/>
      <c r="N14" s="159">
        <v>905</v>
      </c>
      <c r="O14" s="159"/>
      <c r="P14" s="159"/>
      <c r="Q14" s="159"/>
      <c r="R14" s="159"/>
      <c r="S14" s="159"/>
      <c r="T14" s="159"/>
      <c r="U14" s="159"/>
      <c r="V14" s="159"/>
      <c r="W14" s="159">
        <v>2086</v>
      </c>
      <c r="X14" s="159"/>
      <c r="Y14" s="159">
        <v>2086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29059982</v>
      </c>
      <c r="D15" s="153">
        <f>SUM(D16:D18)</f>
        <v>0</v>
      </c>
      <c r="E15" s="154">
        <f t="shared" si="2"/>
        <v>3825000</v>
      </c>
      <c r="F15" s="100">
        <f t="shared" si="2"/>
        <v>3825000</v>
      </c>
      <c r="G15" s="100">
        <f t="shared" si="2"/>
        <v>1714436</v>
      </c>
      <c r="H15" s="100">
        <f t="shared" si="2"/>
        <v>1549609</v>
      </c>
      <c r="I15" s="100">
        <f t="shared" si="2"/>
        <v>226219</v>
      </c>
      <c r="J15" s="100">
        <f t="shared" si="2"/>
        <v>3490264</v>
      </c>
      <c r="K15" s="100">
        <f t="shared" si="2"/>
        <v>848774</v>
      </c>
      <c r="L15" s="100">
        <f t="shared" si="2"/>
        <v>1729180</v>
      </c>
      <c r="M15" s="100">
        <f t="shared" si="2"/>
        <v>442199</v>
      </c>
      <c r="N15" s="100">
        <f t="shared" si="2"/>
        <v>3020153</v>
      </c>
      <c r="O15" s="100">
        <f t="shared" si="2"/>
        <v>379008</v>
      </c>
      <c r="P15" s="100">
        <f t="shared" si="2"/>
        <v>1626166</v>
      </c>
      <c r="Q15" s="100">
        <f t="shared" si="2"/>
        <v>3557050</v>
      </c>
      <c r="R15" s="100">
        <f t="shared" si="2"/>
        <v>5562224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12072641</v>
      </c>
      <c r="X15" s="100">
        <f t="shared" si="2"/>
        <v>2868750</v>
      </c>
      <c r="Y15" s="100">
        <f t="shared" si="2"/>
        <v>9203891</v>
      </c>
      <c r="Z15" s="137">
        <f>+IF(X15&lt;&gt;0,+(Y15/X15)*100,0)</f>
        <v>320.8328017429194</v>
      </c>
      <c r="AA15" s="102">
        <f>SUM(AA16:AA18)</f>
        <v>3825000</v>
      </c>
    </row>
    <row r="16" spans="1:27" ht="13.5">
      <c r="A16" s="138" t="s">
        <v>85</v>
      </c>
      <c r="B16" s="136"/>
      <c r="C16" s="155">
        <v>1139206</v>
      </c>
      <c r="D16" s="155"/>
      <c r="E16" s="156">
        <v>25000</v>
      </c>
      <c r="F16" s="60">
        <v>25000</v>
      </c>
      <c r="G16" s="60">
        <v>37373</v>
      </c>
      <c r="H16" s="60"/>
      <c r="I16" s="60">
        <v>1754</v>
      </c>
      <c r="J16" s="60">
        <v>39127</v>
      </c>
      <c r="K16" s="60"/>
      <c r="L16" s="60"/>
      <c r="M16" s="60"/>
      <c r="N16" s="60"/>
      <c r="O16" s="60">
        <v>8772</v>
      </c>
      <c r="P16" s="60">
        <v>923110</v>
      </c>
      <c r="Q16" s="60">
        <v>3557050</v>
      </c>
      <c r="R16" s="60">
        <v>4488932</v>
      </c>
      <c r="S16" s="60"/>
      <c r="T16" s="60"/>
      <c r="U16" s="60"/>
      <c r="V16" s="60"/>
      <c r="W16" s="60">
        <v>4528059</v>
      </c>
      <c r="X16" s="60">
        <v>18750</v>
      </c>
      <c r="Y16" s="60">
        <v>4509309</v>
      </c>
      <c r="Z16" s="140">
        <v>24049.65</v>
      </c>
      <c r="AA16" s="62">
        <v>25000</v>
      </c>
    </row>
    <row r="17" spans="1:27" ht="13.5">
      <c r="A17" s="138" t="s">
        <v>86</v>
      </c>
      <c r="B17" s="136"/>
      <c r="C17" s="155">
        <v>27919747</v>
      </c>
      <c r="D17" s="155"/>
      <c r="E17" s="156">
        <v>3800000</v>
      </c>
      <c r="F17" s="60">
        <v>3800000</v>
      </c>
      <c r="G17" s="60">
        <v>1677063</v>
      </c>
      <c r="H17" s="60">
        <v>1549609</v>
      </c>
      <c r="I17" s="60">
        <v>224465</v>
      </c>
      <c r="J17" s="60">
        <v>3451137</v>
      </c>
      <c r="K17" s="60">
        <v>848774</v>
      </c>
      <c r="L17" s="60">
        <v>1729180</v>
      </c>
      <c r="M17" s="60">
        <v>442199</v>
      </c>
      <c r="N17" s="60">
        <v>3020153</v>
      </c>
      <c r="O17" s="60">
        <v>370236</v>
      </c>
      <c r="P17" s="60">
        <v>703056</v>
      </c>
      <c r="Q17" s="60"/>
      <c r="R17" s="60">
        <v>1073292</v>
      </c>
      <c r="S17" s="60"/>
      <c r="T17" s="60"/>
      <c r="U17" s="60"/>
      <c r="V17" s="60"/>
      <c r="W17" s="60">
        <v>7544582</v>
      </c>
      <c r="X17" s="60">
        <v>2850000</v>
      </c>
      <c r="Y17" s="60">
        <v>4694582</v>
      </c>
      <c r="Z17" s="140">
        <v>164.72</v>
      </c>
      <c r="AA17" s="62">
        <v>3800000</v>
      </c>
    </row>
    <row r="18" spans="1:27" ht="13.5">
      <c r="A18" s="138" t="s">
        <v>87</v>
      </c>
      <c r="B18" s="136"/>
      <c r="C18" s="155">
        <v>1029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25119137</v>
      </c>
      <c r="D19" s="153">
        <f>SUM(D20:D23)</f>
        <v>0</v>
      </c>
      <c r="E19" s="154">
        <f t="shared" si="3"/>
        <v>28146600</v>
      </c>
      <c r="F19" s="100">
        <f t="shared" si="3"/>
        <v>28146600</v>
      </c>
      <c r="G19" s="100">
        <f t="shared" si="3"/>
        <v>1813052</v>
      </c>
      <c r="H19" s="100">
        <f t="shared" si="3"/>
        <v>-1433359</v>
      </c>
      <c r="I19" s="100">
        <f t="shared" si="3"/>
        <v>1341733</v>
      </c>
      <c r="J19" s="100">
        <f t="shared" si="3"/>
        <v>1721426</v>
      </c>
      <c r="K19" s="100">
        <f t="shared" si="3"/>
        <v>717564</v>
      </c>
      <c r="L19" s="100">
        <f t="shared" si="3"/>
        <v>2526286</v>
      </c>
      <c r="M19" s="100">
        <f t="shared" si="3"/>
        <v>4162287</v>
      </c>
      <c r="N19" s="100">
        <f t="shared" si="3"/>
        <v>7406137</v>
      </c>
      <c r="O19" s="100">
        <f t="shared" si="3"/>
        <v>356011</v>
      </c>
      <c r="P19" s="100">
        <f t="shared" si="3"/>
        <v>3262276</v>
      </c>
      <c r="Q19" s="100">
        <f t="shared" si="3"/>
        <v>38851</v>
      </c>
      <c r="R19" s="100">
        <f t="shared" si="3"/>
        <v>3657138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12784701</v>
      </c>
      <c r="X19" s="100">
        <f t="shared" si="3"/>
        <v>21109950</v>
      </c>
      <c r="Y19" s="100">
        <f t="shared" si="3"/>
        <v>-8325249</v>
      </c>
      <c r="Z19" s="137">
        <f>+IF(X19&lt;&gt;0,+(Y19/X19)*100,0)</f>
        <v>-39.437559065748616</v>
      </c>
      <c r="AA19" s="102">
        <f>SUM(AA20:AA23)</f>
        <v>28146600</v>
      </c>
    </row>
    <row r="20" spans="1:27" ht="13.5">
      <c r="A20" s="138" t="s">
        <v>89</v>
      </c>
      <c r="B20" s="136"/>
      <c r="C20" s="155">
        <v>5715413</v>
      </c>
      <c r="D20" s="155"/>
      <c r="E20" s="156">
        <v>4500000</v>
      </c>
      <c r="F20" s="60">
        <v>4500000</v>
      </c>
      <c r="G20" s="60"/>
      <c r="H20" s="60"/>
      <c r="I20" s="60"/>
      <c r="J20" s="60"/>
      <c r="K20" s="60"/>
      <c r="L20" s="60">
        <v>1825121</v>
      </c>
      <c r="M20" s="60">
        <v>1315600</v>
      </c>
      <c r="N20" s="60">
        <v>3140721</v>
      </c>
      <c r="O20" s="60"/>
      <c r="P20" s="60">
        <v>563000</v>
      </c>
      <c r="Q20" s="60"/>
      <c r="R20" s="60">
        <v>563000</v>
      </c>
      <c r="S20" s="60"/>
      <c r="T20" s="60"/>
      <c r="U20" s="60"/>
      <c r="V20" s="60"/>
      <c r="W20" s="60">
        <v>3703721</v>
      </c>
      <c r="X20" s="60">
        <v>3375000</v>
      </c>
      <c r="Y20" s="60">
        <v>328721</v>
      </c>
      <c r="Z20" s="140">
        <v>9.74</v>
      </c>
      <c r="AA20" s="62">
        <v>4500000</v>
      </c>
    </row>
    <row r="21" spans="1:27" ht="13.5">
      <c r="A21" s="138" t="s">
        <v>90</v>
      </c>
      <c r="B21" s="136"/>
      <c r="C21" s="155">
        <v>1959499</v>
      </c>
      <c r="D21" s="155"/>
      <c r="E21" s="156"/>
      <c r="F21" s="60"/>
      <c r="G21" s="60"/>
      <c r="H21" s="60">
        <v>35539</v>
      </c>
      <c r="I21" s="60">
        <v>24500</v>
      </c>
      <c r="J21" s="60">
        <v>60039</v>
      </c>
      <c r="K21" s="60">
        <v>38964</v>
      </c>
      <c r="L21" s="60">
        <v>86702</v>
      </c>
      <c r="M21" s="60">
        <v>248321</v>
      </c>
      <c r="N21" s="60">
        <v>373987</v>
      </c>
      <c r="O21" s="60">
        <v>356011</v>
      </c>
      <c r="P21" s="60">
        <v>321765</v>
      </c>
      <c r="Q21" s="60">
        <v>38851</v>
      </c>
      <c r="R21" s="60">
        <v>716627</v>
      </c>
      <c r="S21" s="60"/>
      <c r="T21" s="60"/>
      <c r="U21" s="60"/>
      <c r="V21" s="60"/>
      <c r="W21" s="60">
        <v>1150653</v>
      </c>
      <c r="X21" s="60"/>
      <c r="Y21" s="60">
        <v>1150653</v>
      </c>
      <c r="Z21" s="140"/>
      <c r="AA21" s="62"/>
    </row>
    <row r="22" spans="1:27" ht="13.5">
      <c r="A22" s="138" t="s">
        <v>91</v>
      </c>
      <c r="B22" s="136"/>
      <c r="C22" s="157">
        <v>16260060</v>
      </c>
      <c r="D22" s="157"/>
      <c r="E22" s="158">
        <v>21871600</v>
      </c>
      <c r="F22" s="159">
        <v>21871600</v>
      </c>
      <c r="G22" s="159">
        <v>1813052</v>
      </c>
      <c r="H22" s="159">
        <v>-1468898</v>
      </c>
      <c r="I22" s="159">
        <v>1317233</v>
      </c>
      <c r="J22" s="159">
        <v>1661387</v>
      </c>
      <c r="K22" s="159">
        <v>678600</v>
      </c>
      <c r="L22" s="159">
        <v>614463</v>
      </c>
      <c r="M22" s="159">
        <v>2598366</v>
      </c>
      <c r="N22" s="159">
        <v>3891429</v>
      </c>
      <c r="O22" s="159"/>
      <c r="P22" s="159">
        <v>2377511</v>
      </c>
      <c r="Q22" s="159"/>
      <c r="R22" s="159">
        <v>2377511</v>
      </c>
      <c r="S22" s="159"/>
      <c r="T22" s="159"/>
      <c r="U22" s="159"/>
      <c r="V22" s="159"/>
      <c r="W22" s="159">
        <v>7930327</v>
      </c>
      <c r="X22" s="159">
        <v>16403700</v>
      </c>
      <c r="Y22" s="159">
        <v>-8473373</v>
      </c>
      <c r="Z22" s="141">
        <v>-51.66</v>
      </c>
      <c r="AA22" s="225">
        <v>21871600</v>
      </c>
    </row>
    <row r="23" spans="1:27" ht="13.5">
      <c r="A23" s="138" t="s">
        <v>92</v>
      </c>
      <c r="B23" s="136"/>
      <c r="C23" s="155">
        <v>1184165</v>
      </c>
      <c r="D23" s="155"/>
      <c r="E23" s="156">
        <v>1775000</v>
      </c>
      <c r="F23" s="60">
        <v>1775000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1331250</v>
      </c>
      <c r="Y23" s="60">
        <v>-1331250</v>
      </c>
      <c r="Z23" s="140">
        <v>-100</v>
      </c>
      <c r="AA23" s="62">
        <v>1775000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55187040</v>
      </c>
      <c r="D25" s="217">
        <f>+D5+D9+D15+D19+D24</f>
        <v>0</v>
      </c>
      <c r="E25" s="230">
        <f t="shared" si="4"/>
        <v>35326550</v>
      </c>
      <c r="F25" s="219">
        <f t="shared" si="4"/>
        <v>35326550</v>
      </c>
      <c r="G25" s="219">
        <f t="shared" si="4"/>
        <v>3559579</v>
      </c>
      <c r="H25" s="219">
        <f t="shared" si="4"/>
        <v>134821</v>
      </c>
      <c r="I25" s="219">
        <f t="shared" si="4"/>
        <v>1657239</v>
      </c>
      <c r="J25" s="219">
        <f t="shared" si="4"/>
        <v>5351639</v>
      </c>
      <c r="K25" s="219">
        <f t="shared" si="4"/>
        <v>1586909</v>
      </c>
      <c r="L25" s="219">
        <f t="shared" si="4"/>
        <v>4787740</v>
      </c>
      <c r="M25" s="219">
        <f t="shared" si="4"/>
        <v>4754183</v>
      </c>
      <c r="N25" s="219">
        <f t="shared" si="4"/>
        <v>11128832</v>
      </c>
      <c r="O25" s="219">
        <f t="shared" si="4"/>
        <v>912708</v>
      </c>
      <c r="P25" s="219">
        <f t="shared" si="4"/>
        <v>4918611</v>
      </c>
      <c r="Q25" s="219">
        <f t="shared" si="4"/>
        <v>5900621</v>
      </c>
      <c r="R25" s="219">
        <f t="shared" si="4"/>
        <v>11731940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28212411</v>
      </c>
      <c r="X25" s="219">
        <f t="shared" si="4"/>
        <v>26494913</v>
      </c>
      <c r="Y25" s="219">
        <f t="shared" si="4"/>
        <v>1717498</v>
      </c>
      <c r="Z25" s="231">
        <f>+IF(X25&lt;&gt;0,+(Y25/X25)*100,0)</f>
        <v>6.482368898512707</v>
      </c>
      <c r="AA25" s="232">
        <f>+AA5+AA9+AA15+AA19+AA24</f>
        <v>35326550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402092</v>
      </c>
      <c r="D28" s="155"/>
      <c r="E28" s="156">
        <v>8879950</v>
      </c>
      <c r="F28" s="60">
        <v>8879950</v>
      </c>
      <c r="G28" s="60">
        <v>58220</v>
      </c>
      <c r="H28" s="60">
        <v>134821</v>
      </c>
      <c r="I28" s="60">
        <v>19201</v>
      </c>
      <c r="J28" s="60">
        <v>212242</v>
      </c>
      <c r="K28" s="60"/>
      <c r="L28" s="60">
        <v>506800</v>
      </c>
      <c r="M28" s="60">
        <v>9598</v>
      </c>
      <c r="N28" s="60">
        <v>516398</v>
      </c>
      <c r="O28" s="60">
        <v>356011</v>
      </c>
      <c r="P28" s="60">
        <v>3260300</v>
      </c>
      <c r="Q28" s="60">
        <v>1872186</v>
      </c>
      <c r="R28" s="60">
        <v>5488497</v>
      </c>
      <c r="S28" s="60"/>
      <c r="T28" s="60"/>
      <c r="U28" s="60"/>
      <c r="V28" s="60"/>
      <c r="W28" s="60">
        <v>6217137</v>
      </c>
      <c r="X28" s="60">
        <v>6659963</v>
      </c>
      <c r="Y28" s="60">
        <v>-442826</v>
      </c>
      <c r="Z28" s="140">
        <v>-6.65</v>
      </c>
      <c r="AA28" s="155">
        <v>8879950</v>
      </c>
    </row>
    <row r="29" spans="1:27" ht="13.5">
      <c r="A29" s="234" t="s">
        <v>134</v>
      </c>
      <c r="B29" s="136"/>
      <c r="C29" s="155">
        <v>12988756</v>
      </c>
      <c r="D29" s="155"/>
      <c r="E29" s="156">
        <v>21871600</v>
      </c>
      <c r="F29" s="60">
        <v>21871600</v>
      </c>
      <c r="G29" s="60">
        <v>1813052</v>
      </c>
      <c r="H29" s="60"/>
      <c r="I29" s="60">
        <v>1405176</v>
      </c>
      <c r="J29" s="60">
        <v>3218228</v>
      </c>
      <c r="K29" s="60">
        <v>698907</v>
      </c>
      <c r="L29" s="60">
        <v>2566402</v>
      </c>
      <c r="M29" s="60">
        <v>4264013</v>
      </c>
      <c r="N29" s="60">
        <v>7529322</v>
      </c>
      <c r="O29" s="60">
        <v>177689</v>
      </c>
      <c r="P29" s="60">
        <v>62580</v>
      </c>
      <c r="Q29" s="60"/>
      <c r="R29" s="60">
        <v>240269</v>
      </c>
      <c r="S29" s="60"/>
      <c r="T29" s="60"/>
      <c r="U29" s="60"/>
      <c r="V29" s="60"/>
      <c r="W29" s="60">
        <v>10987819</v>
      </c>
      <c r="X29" s="60">
        <v>16403700</v>
      </c>
      <c r="Y29" s="60">
        <v>-5415881</v>
      </c>
      <c r="Z29" s="140">
        <v>-33.02</v>
      </c>
      <c r="AA29" s="62">
        <v>21871600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>
        <v>8772</v>
      </c>
      <c r="P30" s="159"/>
      <c r="Q30" s="159"/>
      <c r="R30" s="159">
        <v>8772</v>
      </c>
      <c r="S30" s="159"/>
      <c r="T30" s="159"/>
      <c r="U30" s="159"/>
      <c r="V30" s="159"/>
      <c r="W30" s="159">
        <v>8772</v>
      </c>
      <c r="X30" s="159"/>
      <c r="Y30" s="159">
        <v>8772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2800000</v>
      </c>
      <c r="F31" s="60">
        <v>2800000</v>
      </c>
      <c r="G31" s="60"/>
      <c r="H31" s="60"/>
      <c r="I31" s="60"/>
      <c r="J31" s="60"/>
      <c r="K31" s="60"/>
      <c r="L31" s="60"/>
      <c r="M31" s="60"/>
      <c r="N31" s="60"/>
      <c r="O31" s="60"/>
      <c r="P31" s="60">
        <v>324750</v>
      </c>
      <c r="Q31" s="60">
        <v>147928</v>
      </c>
      <c r="R31" s="60">
        <v>472678</v>
      </c>
      <c r="S31" s="60"/>
      <c r="T31" s="60"/>
      <c r="U31" s="60"/>
      <c r="V31" s="60"/>
      <c r="W31" s="60">
        <v>472678</v>
      </c>
      <c r="X31" s="60">
        <v>2100000</v>
      </c>
      <c r="Y31" s="60">
        <v>-1627322</v>
      </c>
      <c r="Z31" s="140">
        <v>-77.49</v>
      </c>
      <c r="AA31" s="62">
        <v>2800000</v>
      </c>
    </row>
    <row r="32" spans="1:27" ht="13.5">
      <c r="A32" s="236" t="s">
        <v>46</v>
      </c>
      <c r="B32" s="136"/>
      <c r="C32" s="210">
        <f aca="true" t="shared" si="5" ref="C32:Y32">SUM(C28:C31)</f>
        <v>13390848</v>
      </c>
      <c r="D32" s="210">
        <f>SUM(D28:D31)</f>
        <v>0</v>
      </c>
      <c r="E32" s="211">
        <f t="shared" si="5"/>
        <v>33551550</v>
      </c>
      <c r="F32" s="77">
        <f t="shared" si="5"/>
        <v>33551550</v>
      </c>
      <c r="G32" s="77">
        <f t="shared" si="5"/>
        <v>1871272</v>
      </c>
      <c r="H32" s="77">
        <f t="shared" si="5"/>
        <v>134821</v>
      </c>
      <c r="I32" s="77">
        <f t="shared" si="5"/>
        <v>1424377</v>
      </c>
      <c r="J32" s="77">
        <f t="shared" si="5"/>
        <v>3430470</v>
      </c>
      <c r="K32" s="77">
        <f t="shared" si="5"/>
        <v>698907</v>
      </c>
      <c r="L32" s="77">
        <f t="shared" si="5"/>
        <v>3073202</v>
      </c>
      <c r="M32" s="77">
        <f t="shared" si="5"/>
        <v>4273611</v>
      </c>
      <c r="N32" s="77">
        <f t="shared" si="5"/>
        <v>8045720</v>
      </c>
      <c r="O32" s="77">
        <f t="shared" si="5"/>
        <v>542472</v>
      </c>
      <c r="P32" s="77">
        <f t="shared" si="5"/>
        <v>3647630</v>
      </c>
      <c r="Q32" s="77">
        <f t="shared" si="5"/>
        <v>2020114</v>
      </c>
      <c r="R32" s="77">
        <f t="shared" si="5"/>
        <v>6210216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17686406</v>
      </c>
      <c r="X32" s="77">
        <f t="shared" si="5"/>
        <v>25163663</v>
      </c>
      <c r="Y32" s="77">
        <f t="shared" si="5"/>
        <v>-7477257</v>
      </c>
      <c r="Z32" s="212">
        <f>+IF(X32&lt;&gt;0,+(Y32/X32)*100,0)</f>
        <v>-29.71450142214987</v>
      </c>
      <c r="AA32" s="79">
        <f>SUM(AA28:AA31)</f>
        <v>33551550</v>
      </c>
    </row>
    <row r="33" spans="1:27" ht="13.5">
      <c r="A33" s="237" t="s">
        <v>51</v>
      </c>
      <c r="B33" s="136" t="s">
        <v>137</v>
      </c>
      <c r="C33" s="155">
        <v>41796192</v>
      </c>
      <c r="D33" s="155"/>
      <c r="E33" s="156">
        <v>1775000</v>
      </c>
      <c r="F33" s="60">
        <v>1775000</v>
      </c>
      <c r="G33" s="60">
        <v>1688307</v>
      </c>
      <c r="H33" s="60"/>
      <c r="I33" s="60">
        <v>232862</v>
      </c>
      <c r="J33" s="60">
        <v>1921169</v>
      </c>
      <c r="K33" s="60">
        <v>888002</v>
      </c>
      <c r="L33" s="60">
        <v>1714538</v>
      </c>
      <c r="M33" s="60">
        <v>480572</v>
      </c>
      <c r="N33" s="60">
        <v>3083112</v>
      </c>
      <c r="O33" s="60">
        <v>370236</v>
      </c>
      <c r="P33" s="60">
        <v>1270981</v>
      </c>
      <c r="Q33" s="60">
        <v>3880507</v>
      </c>
      <c r="R33" s="60">
        <v>5521724</v>
      </c>
      <c r="S33" s="60"/>
      <c r="T33" s="60"/>
      <c r="U33" s="60"/>
      <c r="V33" s="60"/>
      <c r="W33" s="60">
        <v>10526005</v>
      </c>
      <c r="X33" s="60">
        <v>1331250</v>
      </c>
      <c r="Y33" s="60">
        <v>9194755</v>
      </c>
      <c r="Z33" s="140">
        <v>690.69</v>
      </c>
      <c r="AA33" s="62">
        <v>1775000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55187040</v>
      </c>
      <c r="D36" s="222">
        <f>SUM(D32:D35)</f>
        <v>0</v>
      </c>
      <c r="E36" s="218">
        <f t="shared" si="6"/>
        <v>35326550</v>
      </c>
      <c r="F36" s="220">
        <f t="shared" si="6"/>
        <v>35326550</v>
      </c>
      <c r="G36" s="220">
        <f t="shared" si="6"/>
        <v>3559579</v>
      </c>
      <c r="H36" s="220">
        <f t="shared" si="6"/>
        <v>134821</v>
      </c>
      <c r="I36" s="220">
        <f t="shared" si="6"/>
        <v>1657239</v>
      </c>
      <c r="J36" s="220">
        <f t="shared" si="6"/>
        <v>5351639</v>
      </c>
      <c r="K36" s="220">
        <f t="shared" si="6"/>
        <v>1586909</v>
      </c>
      <c r="L36" s="220">
        <f t="shared" si="6"/>
        <v>4787740</v>
      </c>
      <c r="M36" s="220">
        <f t="shared" si="6"/>
        <v>4754183</v>
      </c>
      <c r="N36" s="220">
        <f t="shared" si="6"/>
        <v>11128832</v>
      </c>
      <c r="O36" s="220">
        <f t="shared" si="6"/>
        <v>912708</v>
      </c>
      <c r="P36" s="220">
        <f t="shared" si="6"/>
        <v>4918611</v>
      </c>
      <c r="Q36" s="220">
        <f t="shared" si="6"/>
        <v>5900621</v>
      </c>
      <c r="R36" s="220">
        <f t="shared" si="6"/>
        <v>11731940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28212411</v>
      </c>
      <c r="X36" s="220">
        <f t="shared" si="6"/>
        <v>26494913</v>
      </c>
      <c r="Y36" s="220">
        <f t="shared" si="6"/>
        <v>1717498</v>
      </c>
      <c r="Z36" s="221">
        <f>+IF(X36&lt;&gt;0,+(Y36/X36)*100,0)</f>
        <v>6.482368898512707</v>
      </c>
      <c r="AA36" s="239">
        <f>SUM(AA32:AA35)</f>
        <v>35326550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34153</v>
      </c>
      <c r="F6" s="60">
        <v>34153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25615</v>
      </c>
      <c r="Y6" s="60">
        <v>-25615</v>
      </c>
      <c r="Z6" s="140">
        <v>-100</v>
      </c>
      <c r="AA6" s="62">
        <v>34153</v>
      </c>
    </row>
    <row r="7" spans="1:27" ht="13.5">
      <c r="A7" s="249" t="s">
        <v>144</v>
      </c>
      <c r="B7" s="182"/>
      <c r="C7" s="155"/>
      <c r="D7" s="155"/>
      <c r="E7" s="59">
        <v>5739</v>
      </c>
      <c r="F7" s="60">
        <v>5739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4304</v>
      </c>
      <c r="Y7" s="60">
        <v>-4304</v>
      </c>
      <c r="Z7" s="140">
        <v>-100</v>
      </c>
      <c r="AA7" s="62">
        <v>5739</v>
      </c>
    </row>
    <row r="8" spans="1:27" ht="13.5">
      <c r="A8" s="249" t="s">
        <v>145</v>
      </c>
      <c r="B8" s="182"/>
      <c r="C8" s="155"/>
      <c r="D8" s="155"/>
      <c r="E8" s="59">
        <v>15454</v>
      </c>
      <c r="F8" s="60">
        <v>15454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11591</v>
      </c>
      <c r="Y8" s="60">
        <v>-11591</v>
      </c>
      <c r="Z8" s="140">
        <v>-100</v>
      </c>
      <c r="AA8" s="62">
        <v>15454</v>
      </c>
    </row>
    <row r="9" spans="1:27" ht="13.5">
      <c r="A9" s="249" t="s">
        <v>146</v>
      </c>
      <c r="B9" s="182"/>
      <c r="C9" s="155"/>
      <c r="D9" s="155"/>
      <c r="E9" s="59">
        <v>8281</v>
      </c>
      <c r="F9" s="60">
        <v>8281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6211</v>
      </c>
      <c r="Y9" s="60">
        <v>-6211</v>
      </c>
      <c r="Z9" s="140">
        <v>-100</v>
      </c>
      <c r="AA9" s="62">
        <v>8281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198</v>
      </c>
      <c r="F11" s="60">
        <v>198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149</v>
      </c>
      <c r="Y11" s="60">
        <v>-149</v>
      </c>
      <c r="Z11" s="140">
        <v>-100</v>
      </c>
      <c r="AA11" s="62">
        <v>198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63825</v>
      </c>
      <c r="F12" s="73">
        <f t="shared" si="0"/>
        <v>63825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47870</v>
      </c>
      <c r="Y12" s="73">
        <f t="shared" si="0"/>
        <v>-47870</v>
      </c>
      <c r="Z12" s="170">
        <f>+IF(X12&lt;&gt;0,+(Y12/X12)*100,0)</f>
        <v>-100</v>
      </c>
      <c r="AA12" s="74">
        <f>SUM(AA6:AA11)</f>
        <v>63825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86</v>
      </c>
      <c r="F16" s="60">
        <v>86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65</v>
      </c>
      <c r="Y16" s="159">
        <v>-65</v>
      </c>
      <c r="Z16" s="141">
        <v>-100</v>
      </c>
      <c r="AA16" s="225">
        <v>86</v>
      </c>
    </row>
    <row r="17" spans="1:27" ht="13.5">
      <c r="A17" s="249" t="s">
        <v>152</v>
      </c>
      <c r="B17" s="182"/>
      <c r="C17" s="155"/>
      <c r="D17" s="155"/>
      <c r="E17" s="59">
        <v>12414</v>
      </c>
      <c r="F17" s="60">
        <v>12414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9311</v>
      </c>
      <c r="Y17" s="60">
        <v>-9311</v>
      </c>
      <c r="Z17" s="140">
        <v>-100</v>
      </c>
      <c r="AA17" s="62">
        <v>12414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88134</v>
      </c>
      <c r="F19" s="60">
        <v>88134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66101</v>
      </c>
      <c r="Y19" s="60">
        <v>-66101</v>
      </c>
      <c r="Z19" s="140">
        <v>-100</v>
      </c>
      <c r="AA19" s="62">
        <v>88134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948</v>
      </c>
      <c r="F22" s="60">
        <v>948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711</v>
      </c>
      <c r="Y22" s="60">
        <v>-711</v>
      </c>
      <c r="Z22" s="140">
        <v>-100</v>
      </c>
      <c r="AA22" s="62">
        <v>948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101582</v>
      </c>
      <c r="F24" s="77">
        <f t="shared" si="1"/>
        <v>101582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76188</v>
      </c>
      <c r="Y24" s="77">
        <f t="shared" si="1"/>
        <v>-76188</v>
      </c>
      <c r="Z24" s="212">
        <f>+IF(X24&lt;&gt;0,+(Y24/X24)*100,0)</f>
        <v>-100</v>
      </c>
      <c r="AA24" s="79">
        <f>SUM(AA15:AA23)</f>
        <v>101582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165407</v>
      </c>
      <c r="F25" s="73">
        <f t="shared" si="2"/>
        <v>165407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124058</v>
      </c>
      <c r="Y25" s="73">
        <f t="shared" si="2"/>
        <v>-124058</v>
      </c>
      <c r="Z25" s="170">
        <f>+IF(X25&lt;&gt;0,+(Y25/X25)*100,0)</f>
        <v>-100</v>
      </c>
      <c r="AA25" s="74">
        <f>+AA12+AA24</f>
        <v>165407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3330</v>
      </c>
      <c r="F30" s="60">
        <v>3330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2498</v>
      </c>
      <c r="Y30" s="60">
        <v>-2498</v>
      </c>
      <c r="Z30" s="140">
        <v>-100</v>
      </c>
      <c r="AA30" s="62">
        <v>3330</v>
      </c>
    </row>
    <row r="31" spans="1:27" ht="13.5">
      <c r="A31" s="249" t="s">
        <v>163</v>
      </c>
      <c r="B31" s="182"/>
      <c r="C31" s="155"/>
      <c r="D31" s="155"/>
      <c r="E31" s="59">
        <v>1750</v>
      </c>
      <c r="F31" s="60">
        <v>1750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1313</v>
      </c>
      <c r="Y31" s="60">
        <v>-1313</v>
      </c>
      <c r="Z31" s="140">
        <v>-100</v>
      </c>
      <c r="AA31" s="62">
        <v>1750</v>
      </c>
    </row>
    <row r="32" spans="1:27" ht="13.5">
      <c r="A32" s="249" t="s">
        <v>164</v>
      </c>
      <c r="B32" s="182"/>
      <c r="C32" s="155"/>
      <c r="D32" s="155"/>
      <c r="E32" s="59">
        <v>48033</v>
      </c>
      <c r="F32" s="60">
        <v>48033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36025</v>
      </c>
      <c r="Y32" s="60">
        <v>-36025</v>
      </c>
      <c r="Z32" s="140">
        <v>-100</v>
      </c>
      <c r="AA32" s="62">
        <v>48033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53113</v>
      </c>
      <c r="F34" s="73">
        <f t="shared" si="3"/>
        <v>53113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39836</v>
      </c>
      <c r="Y34" s="73">
        <f t="shared" si="3"/>
        <v>-39836</v>
      </c>
      <c r="Z34" s="170">
        <f>+IF(X34&lt;&gt;0,+(Y34/X34)*100,0)</f>
        <v>-100</v>
      </c>
      <c r="AA34" s="74">
        <f>SUM(AA29:AA33)</f>
        <v>53113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28561</v>
      </c>
      <c r="F37" s="60">
        <v>28561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21421</v>
      </c>
      <c r="Y37" s="60">
        <v>-21421</v>
      </c>
      <c r="Z37" s="140">
        <v>-100</v>
      </c>
      <c r="AA37" s="62">
        <v>28561</v>
      </c>
    </row>
    <row r="38" spans="1:27" ht="13.5">
      <c r="A38" s="249" t="s">
        <v>165</v>
      </c>
      <c r="B38" s="182"/>
      <c r="C38" s="155"/>
      <c r="D38" s="155"/>
      <c r="E38" s="59">
        <v>50701</v>
      </c>
      <c r="F38" s="60">
        <v>50701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38026</v>
      </c>
      <c r="Y38" s="60">
        <v>-38026</v>
      </c>
      <c r="Z38" s="140">
        <v>-100</v>
      </c>
      <c r="AA38" s="62">
        <v>50701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79262</v>
      </c>
      <c r="F39" s="77">
        <f t="shared" si="4"/>
        <v>79262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59447</v>
      </c>
      <c r="Y39" s="77">
        <f t="shared" si="4"/>
        <v>-59447</v>
      </c>
      <c r="Z39" s="212">
        <f>+IF(X39&lt;&gt;0,+(Y39/X39)*100,0)</f>
        <v>-100</v>
      </c>
      <c r="AA39" s="79">
        <f>SUM(AA37:AA38)</f>
        <v>79262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132375</v>
      </c>
      <c r="F40" s="73">
        <f t="shared" si="5"/>
        <v>132375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99283</v>
      </c>
      <c r="Y40" s="73">
        <f t="shared" si="5"/>
        <v>-99283</v>
      </c>
      <c r="Z40" s="170">
        <f>+IF(X40&lt;&gt;0,+(Y40/X40)*100,0)</f>
        <v>-100</v>
      </c>
      <c r="AA40" s="74">
        <f>+AA34+AA39</f>
        <v>132375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33032</v>
      </c>
      <c r="F42" s="259">
        <f t="shared" si="6"/>
        <v>33032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24775</v>
      </c>
      <c r="Y42" s="259">
        <f t="shared" si="6"/>
        <v>-24775</v>
      </c>
      <c r="Z42" s="260">
        <f>+IF(X42&lt;&gt;0,+(Y42/X42)*100,0)</f>
        <v>-100</v>
      </c>
      <c r="AA42" s="261">
        <f>+AA25-AA40</f>
        <v>33032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33032</v>
      </c>
      <c r="F45" s="60">
        <v>33032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24774</v>
      </c>
      <c r="Y45" s="60">
        <v>-24774</v>
      </c>
      <c r="Z45" s="139">
        <v>-100</v>
      </c>
      <c r="AA45" s="62">
        <v>33032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33032</v>
      </c>
      <c r="F48" s="219">
        <f t="shared" si="7"/>
        <v>33032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24774</v>
      </c>
      <c r="Y48" s="219">
        <f t="shared" si="7"/>
        <v>-24774</v>
      </c>
      <c r="Z48" s="265">
        <f>+IF(X48&lt;&gt;0,+(Y48/X48)*100,0)</f>
        <v>-100</v>
      </c>
      <c r="AA48" s="232">
        <f>SUM(AA45:AA47)</f>
        <v>33032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172881600</v>
      </c>
      <c r="D6" s="155"/>
      <c r="E6" s="59">
        <v>210612000</v>
      </c>
      <c r="F6" s="60">
        <v>210612000</v>
      </c>
      <c r="G6" s="60">
        <v>42466826</v>
      </c>
      <c r="H6" s="60">
        <v>22761007</v>
      </c>
      <c r="I6" s="60">
        <v>22698570</v>
      </c>
      <c r="J6" s="60">
        <v>87926403</v>
      </c>
      <c r="K6" s="60">
        <v>18491555</v>
      </c>
      <c r="L6" s="60">
        <v>40435743</v>
      </c>
      <c r="M6" s="60">
        <v>34335827</v>
      </c>
      <c r="N6" s="60">
        <v>93263125</v>
      </c>
      <c r="O6" s="60">
        <v>14398948</v>
      </c>
      <c r="P6" s="60">
        <v>32053717</v>
      </c>
      <c r="Q6" s="60">
        <v>52007253</v>
      </c>
      <c r="R6" s="60">
        <v>98459918</v>
      </c>
      <c r="S6" s="60"/>
      <c r="T6" s="60"/>
      <c r="U6" s="60"/>
      <c r="V6" s="60"/>
      <c r="W6" s="60">
        <v>279649446</v>
      </c>
      <c r="X6" s="60">
        <v>153339286</v>
      </c>
      <c r="Y6" s="60">
        <v>126310160</v>
      </c>
      <c r="Z6" s="140">
        <v>82.37</v>
      </c>
      <c r="AA6" s="62">
        <v>210612000</v>
      </c>
    </row>
    <row r="7" spans="1:27" ht="13.5">
      <c r="A7" s="249" t="s">
        <v>178</v>
      </c>
      <c r="B7" s="182"/>
      <c r="C7" s="155">
        <v>9223580</v>
      </c>
      <c r="D7" s="155"/>
      <c r="E7" s="59">
        <v>63545000</v>
      </c>
      <c r="F7" s="60">
        <v>63545000</v>
      </c>
      <c r="G7" s="60">
        <v>22161000</v>
      </c>
      <c r="H7" s="60">
        <v>1213552</v>
      </c>
      <c r="I7" s="60">
        <v>1030204</v>
      </c>
      <c r="J7" s="60">
        <v>24404756</v>
      </c>
      <c r="K7" s="60">
        <v>913887</v>
      </c>
      <c r="L7" s="60">
        <v>815999</v>
      </c>
      <c r="M7" s="60">
        <v>815221</v>
      </c>
      <c r="N7" s="60">
        <v>2545107</v>
      </c>
      <c r="O7" s="60">
        <v>1084732</v>
      </c>
      <c r="P7" s="60">
        <v>988858</v>
      </c>
      <c r="Q7" s="60">
        <v>1126498</v>
      </c>
      <c r="R7" s="60">
        <v>3200088</v>
      </c>
      <c r="S7" s="60"/>
      <c r="T7" s="60"/>
      <c r="U7" s="60"/>
      <c r="V7" s="60"/>
      <c r="W7" s="60">
        <v>30149951</v>
      </c>
      <c r="X7" s="60">
        <v>43058187</v>
      </c>
      <c r="Y7" s="60">
        <v>-12908236</v>
      </c>
      <c r="Z7" s="140">
        <v>-29.98</v>
      </c>
      <c r="AA7" s="62">
        <v>63545000</v>
      </c>
    </row>
    <row r="8" spans="1:27" ht="13.5">
      <c r="A8" s="249" t="s">
        <v>179</v>
      </c>
      <c r="B8" s="182"/>
      <c r="C8" s="155">
        <v>65335438</v>
      </c>
      <c r="D8" s="155"/>
      <c r="E8" s="59"/>
      <c r="F8" s="60"/>
      <c r="G8" s="60"/>
      <c r="H8" s="60">
        <v>1620039</v>
      </c>
      <c r="I8" s="60">
        <v>1431677</v>
      </c>
      <c r="J8" s="60">
        <v>3051716</v>
      </c>
      <c r="K8" s="60">
        <v>2125290</v>
      </c>
      <c r="L8" s="60">
        <v>917471</v>
      </c>
      <c r="M8" s="60">
        <v>3547363</v>
      </c>
      <c r="N8" s="60">
        <v>6590124</v>
      </c>
      <c r="O8" s="60">
        <v>4962490</v>
      </c>
      <c r="P8" s="60">
        <v>717243</v>
      </c>
      <c r="Q8" s="60">
        <v>4161933</v>
      </c>
      <c r="R8" s="60">
        <v>9841666</v>
      </c>
      <c r="S8" s="60"/>
      <c r="T8" s="60"/>
      <c r="U8" s="60"/>
      <c r="V8" s="60"/>
      <c r="W8" s="60">
        <v>19483506</v>
      </c>
      <c r="X8" s="60"/>
      <c r="Y8" s="60">
        <v>19483506</v>
      </c>
      <c r="Z8" s="140"/>
      <c r="AA8" s="62"/>
    </row>
    <row r="9" spans="1:27" ht="13.5">
      <c r="A9" s="249" t="s">
        <v>180</v>
      </c>
      <c r="B9" s="182"/>
      <c r="C9" s="155">
        <v>5804527</v>
      </c>
      <c r="D9" s="155"/>
      <c r="E9" s="59">
        <v>3456000</v>
      </c>
      <c r="F9" s="60">
        <v>3456000</v>
      </c>
      <c r="G9" s="60">
        <v>252727</v>
      </c>
      <c r="H9" s="60">
        <v>258518</v>
      </c>
      <c r="I9" s="60">
        <v>258892</v>
      </c>
      <c r="J9" s="60">
        <v>770137</v>
      </c>
      <c r="K9" s="60">
        <v>299049</v>
      </c>
      <c r="L9" s="60">
        <v>314843</v>
      </c>
      <c r="M9" s="60">
        <v>250599</v>
      </c>
      <c r="N9" s="60">
        <v>864491</v>
      </c>
      <c r="O9" s="60">
        <v>253238</v>
      </c>
      <c r="P9" s="60">
        <v>249093</v>
      </c>
      <c r="Q9" s="60">
        <v>249091</v>
      </c>
      <c r="R9" s="60">
        <v>751422</v>
      </c>
      <c r="S9" s="60"/>
      <c r="T9" s="60"/>
      <c r="U9" s="60"/>
      <c r="V9" s="60"/>
      <c r="W9" s="60">
        <v>2386050</v>
      </c>
      <c r="X9" s="60">
        <v>2874382</v>
      </c>
      <c r="Y9" s="60">
        <v>-488332</v>
      </c>
      <c r="Z9" s="140">
        <v>-16.99</v>
      </c>
      <c r="AA9" s="62">
        <v>3456000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-184057674</v>
      </c>
      <c r="D12" s="155"/>
      <c r="E12" s="59">
        <v>-156498333</v>
      </c>
      <c r="F12" s="60">
        <v>-156498333</v>
      </c>
      <c r="G12" s="60">
        <v>-61681578</v>
      </c>
      <c r="H12" s="60">
        <v>-18468438</v>
      </c>
      <c r="I12" s="60">
        <v>-18064833</v>
      </c>
      <c r="J12" s="60">
        <v>-98214849</v>
      </c>
      <c r="K12" s="60">
        <v>-21857724</v>
      </c>
      <c r="L12" s="60">
        <v>-31018626</v>
      </c>
      <c r="M12" s="60">
        <v>-18389478</v>
      </c>
      <c r="N12" s="60">
        <v>-71265828</v>
      </c>
      <c r="O12" s="60">
        <v>-19220707</v>
      </c>
      <c r="P12" s="60">
        <v>-17111753</v>
      </c>
      <c r="Q12" s="60">
        <v>-16708065</v>
      </c>
      <c r="R12" s="60">
        <v>-53040525</v>
      </c>
      <c r="S12" s="60"/>
      <c r="T12" s="60"/>
      <c r="U12" s="60"/>
      <c r="V12" s="60"/>
      <c r="W12" s="60">
        <v>-222521202</v>
      </c>
      <c r="X12" s="60">
        <v>-114370915</v>
      </c>
      <c r="Y12" s="60">
        <v>-108150287</v>
      </c>
      <c r="Z12" s="140">
        <v>94.56</v>
      </c>
      <c r="AA12" s="62">
        <v>-156498333</v>
      </c>
    </row>
    <row r="13" spans="1:27" ht="13.5">
      <c r="A13" s="249" t="s">
        <v>40</v>
      </c>
      <c r="B13" s="182"/>
      <c r="C13" s="155">
        <v>-3028357</v>
      </c>
      <c r="D13" s="155"/>
      <c r="E13" s="59">
        <v>-1484000</v>
      </c>
      <c r="F13" s="60">
        <v>-1484000</v>
      </c>
      <c r="G13" s="60">
        <v>-54912</v>
      </c>
      <c r="H13" s="60">
        <v>-47613</v>
      </c>
      <c r="I13" s="60">
        <v>-46860</v>
      </c>
      <c r="J13" s="60">
        <v>-149385</v>
      </c>
      <c r="K13" s="60">
        <v>-54239</v>
      </c>
      <c r="L13" s="60">
        <v>-91752</v>
      </c>
      <c r="M13" s="60">
        <v>-350605</v>
      </c>
      <c r="N13" s="60">
        <v>-496596</v>
      </c>
      <c r="O13" s="60">
        <v>-49080</v>
      </c>
      <c r="P13" s="60">
        <v>-39920</v>
      </c>
      <c r="Q13" s="60">
        <v>-39321</v>
      </c>
      <c r="R13" s="60">
        <v>-128321</v>
      </c>
      <c r="S13" s="60"/>
      <c r="T13" s="60"/>
      <c r="U13" s="60"/>
      <c r="V13" s="60"/>
      <c r="W13" s="60">
        <v>-774302</v>
      </c>
      <c r="X13" s="60">
        <v>-1157137</v>
      </c>
      <c r="Y13" s="60">
        <v>382835</v>
      </c>
      <c r="Z13" s="140">
        <v>-33.08</v>
      </c>
      <c r="AA13" s="62">
        <v>-1484000</v>
      </c>
    </row>
    <row r="14" spans="1:27" ht="13.5">
      <c r="A14" s="249" t="s">
        <v>42</v>
      </c>
      <c r="B14" s="182"/>
      <c r="C14" s="155">
        <v>-7836312</v>
      </c>
      <c r="D14" s="155"/>
      <c r="E14" s="59">
        <v>-895000</v>
      </c>
      <c r="F14" s="60">
        <v>-895000</v>
      </c>
      <c r="G14" s="60">
        <v>-3303082</v>
      </c>
      <c r="H14" s="60">
        <v>-3207886</v>
      </c>
      <c r="I14" s="60">
        <v>-3180327</v>
      </c>
      <c r="J14" s="60">
        <v>-9691295</v>
      </c>
      <c r="K14" s="60">
        <v>-3498073</v>
      </c>
      <c r="L14" s="60">
        <v>-3084790</v>
      </c>
      <c r="M14" s="60">
        <v>-3290014</v>
      </c>
      <c r="N14" s="60">
        <v>-9872877</v>
      </c>
      <c r="O14" s="60">
        <v>-3338946</v>
      </c>
      <c r="P14" s="60">
        <v>-3351930</v>
      </c>
      <c r="Q14" s="60">
        <v>-3292207</v>
      </c>
      <c r="R14" s="60">
        <v>-9983083</v>
      </c>
      <c r="S14" s="60"/>
      <c r="T14" s="60"/>
      <c r="U14" s="60"/>
      <c r="V14" s="60"/>
      <c r="W14" s="60">
        <v>-29547255</v>
      </c>
      <c r="X14" s="60">
        <v>-625198</v>
      </c>
      <c r="Y14" s="60">
        <v>-28922057</v>
      </c>
      <c r="Z14" s="140">
        <v>4626.06</v>
      </c>
      <c r="AA14" s="62">
        <v>-895000</v>
      </c>
    </row>
    <row r="15" spans="1:27" ht="13.5">
      <c r="A15" s="250" t="s">
        <v>184</v>
      </c>
      <c r="B15" s="251"/>
      <c r="C15" s="168">
        <f aca="true" t="shared" si="0" ref="C15:Y15">SUM(C6:C14)</f>
        <v>58322802</v>
      </c>
      <c r="D15" s="168">
        <f>SUM(D6:D14)</f>
        <v>0</v>
      </c>
      <c r="E15" s="72">
        <f t="shared" si="0"/>
        <v>118735667</v>
      </c>
      <c r="F15" s="73">
        <f t="shared" si="0"/>
        <v>118735667</v>
      </c>
      <c r="G15" s="73">
        <f t="shared" si="0"/>
        <v>-159019</v>
      </c>
      <c r="H15" s="73">
        <f t="shared" si="0"/>
        <v>4129179</v>
      </c>
      <c r="I15" s="73">
        <f t="shared" si="0"/>
        <v>4127323</v>
      </c>
      <c r="J15" s="73">
        <f t="shared" si="0"/>
        <v>8097483</v>
      </c>
      <c r="K15" s="73">
        <f t="shared" si="0"/>
        <v>-3580255</v>
      </c>
      <c r="L15" s="73">
        <f t="shared" si="0"/>
        <v>8288888</v>
      </c>
      <c r="M15" s="73">
        <f t="shared" si="0"/>
        <v>16918913</v>
      </c>
      <c r="N15" s="73">
        <f t="shared" si="0"/>
        <v>21627546</v>
      </c>
      <c r="O15" s="73">
        <f t="shared" si="0"/>
        <v>-1909325</v>
      </c>
      <c r="P15" s="73">
        <f t="shared" si="0"/>
        <v>13505308</v>
      </c>
      <c r="Q15" s="73">
        <f t="shared" si="0"/>
        <v>37505182</v>
      </c>
      <c r="R15" s="73">
        <f t="shared" si="0"/>
        <v>49101165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78826194</v>
      </c>
      <c r="X15" s="73">
        <f t="shared" si="0"/>
        <v>83118605</v>
      </c>
      <c r="Y15" s="73">
        <f t="shared" si="0"/>
        <v>-4292411</v>
      </c>
      <c r="Z15" s="170">
        <f>+IF(X15&lt;&gt;0,+(Y15/X15)*100,0)</f>
        <v>-5.164200000709829</v>
      </c>
      <c r="AA15" s="74">
        <f>SUM(AA6:AA14)</f>
        <v>118735667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174137</v>
      </c>
      <c r="D19" s="155"/>
      <c r="E19" s="59"/>
      <c r="F19" s="60"/>
      <c r="G19" s="159"/>
      <c r="H19" s="159"/>
      <c r="I19" s="159">
        <v>23246</v>
      </c>
      <c r="J19" s="60">
        <v>23246</v>
      </c>
      <c r="K19" s="159">
        <v>12515</v>
      </c>
      <c r="L19" s="159">
        <v>3420</v>
      </c>
      <c r="M19" s="60">
        <v>8197</v>
      </c>
      <c r="N19" s="159">
        <v>24132</v>
      </c>
      <c r="O19" s="159">
        <v>3990</v>
      </c>
      <c r="P19" s="159"/>
      <c r="Q19" s="60">
        <v>6840</v>
      </c>
      <c r="R19" s="159">
        <v>10830</v>
      </c>
      <c r="S19" s="159"/>
      <c r="T19" s="60"/>
      <c r="U19" s="159"/>
      <c r="V19" s="159"/>
      <c r="W19" s="159">
        <v>58208</v>
      </c>
      <c r="X19" s="60"/>
      <c r="Y19" s="159">
        <v>58208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-5535000</v>
      </c>
      <c r="F22" s="60">
        <v>-5535000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-4117000</v>
      </c>
      <c r="Y22" s="60">
        <v>4117000</v>
      </c>
      <c r="Z22" s="140">
        <v>-100</v>
      </c>
      <c r="AA22" s="62">
        <v>-5535000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-65159267</v>
      </c>
      <c r="D24" s="155"/>
      <c r="E24" s="59">
        <v>-12056000</v>
      </c>
      <c r="F24" s="60">
        <v>-12056000</v>
      </c>
      <c r="G24" s="60">
        <v>-3559579</v>
      </c>
      <c r="H24" s="60">
        <v>-134820</v>
      </c>
      <c r="I24" s="60">
        <v>-1657239</v>
      </c>
      <c r="J24" s="60">
        <v>-5351638</v>
      </c>
      <c r="K24" s="60">
        <v>-1586909</v>
      </c>
      <c r="L24" s="60">
        <v>-4787741</v>
      </c>
      <c r="M24" s="60">
        <v>-4754183</v>
      </c>
      <c r="N24" s="60">
        <v>-11128833</v>
      </c>
      <c r="O24" s="60">
        <v>-912708</v>
      </c>
      <c r="P24" s="60">
        <v>-4918612</v>
      </c>
      <c r="Q24" s="60">
        <v>-5900621</v>
      </c>
      <c r="R24" s="60">
        <v>-11731941</v>
      </c>
      <c r="S24" s="60"/>
      <c r="T24" s="60"/>
      <c r="U24" s="60"/>
      <c r="V24" s="60"/>
      <c r="W24" s="60">
        <v>-28212412</v>
      </c>
      <c r="X24" s="60">
        <v>-8967000</v>
      </c>
      <c r="Y24" s="60">
        <v>-19245412</v>
      </c>
      <c r="Z24" s="140">
        <v>214.62</v>
      </c>
      <c r="AA24" s="62">
        <v>-12056000</v>
      </c>
    </row>
    <row r="25" spans="1:27" ht="13.5">
      <c r="A25" s="250" t="s">
        <v>191</v>
      </c>
      <c r="B25" s="251"/>
      <c r="C25" s="168">
        <f aca="true" t="shared" si="1" ref="C25:Y25">SUM(C19:C24)</f>
        <v>-64985130</v>
      </c>
      <c r="D25" s="168">
        <f>SUM(D19:D24)</f>
        <v>0</v>
      </c>
      <c r="E25" s="72">
        <f t="shared" si="1"/>
        <v>-17591000</v>
      </c>
      <c r="F25" s="73">
        <f t="shared" si="1"/>
        <v>-17591000</v>
      </c>
      <c r="G25" s="73">
        <f t="shared" si="1"/>
        <v>-3559579</v>
      </c>
      <c r="H25" s="73">
        <f t="shared" si="1"/>
        <v>-134820</v>
      </c>
      <c r="I25" s="73">
        <f t="shared" si="1"/>
        <v>-1633993</v>
      </c>
      <c r="J25" s="73">
        <f t="shared" si="1"/>
        <v>-5328392</v>
      </c>
      <c r="K25" s="73">
        <f t="shared" si="1"/>
        <v>-1574394</v>
      </c>
      <c r="L25" s="73">
        <f t="shared" si="1"/>
        <v>-4784321</v>
      </c>
      <c r="M25" s="73">
        <f t="shared" si="1"/>
        <v>-4745986</v>
      </c>
      <c r="N25" s="73">
        <f t="shared" si="1"/>
        <v>-11104701</v>
      </c>
      <c r="O25" s="73">
        <f t="shared" si="1"/>
        <v>-908718</v>
      </c>
      <c r="P25" s="73">
        <f t="shared" si="1"/>
        <v>-4918612</v>
      </c>
      <c r="Q25" s="73">
        <f t="shared" si="1"/>
        <v>-5893781</v>
      </c>
      <c r="R25" s="73">
        <f t="shared" si="1"/>
        <v>-11721111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-28154204</v>
      </c>
      <c r="X25" s="73">
        <f t="shared" si="1"/>
        <v>-13084000</v>
      </c>
      <c r="Y25" s="73">
        <f t="shared" si="1"/>
        <v>-15070204</v>
      </c>
      <c r="Z25" s="170">
        <f>+IF(X25&lt;&gt;0,+(Y25/X25)*100,0)</f>
        <v>115.18040354631611</v>
      </c>
      <c r="AA25" s="74">
        <f>SUM(AA19:AA24)</f>
        <v>-17591000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-30668</v>
      </c>
      <c r="D31" s="155"/>
      <c r="E31" s="59">
        <v>15000</v>
      </c>
      <c r="F31" s="60">
        <v>15000</v>
      </c>
      <c r="G31" s="60">
        <v>-3322</v>
      </c>
      <c r="H31" s="159">
        <v>-3957</v>
      </c>
      <c r="I31" s="159">
        <v>1671</v>
      </c>
      <c r="J31" s="159">
        <v>-5608</v>
      </c>
      <c r="K31" s="60">
        <v>-4939</v>
      </c>
      <c r="L31" s="60">
        <v>-5409</v>
      </c>
      <c r="M31" s="60">
        <v>-1934</v>
      </c>
      <c r="N31" s="60">
        <v>-12282</v>
      </c>
      <c r="O31" s="159">
        <v>1091</v>
      </c>
      <c r="P31" s="159">
        <v>-13932</v>
      </c>
      <c r="Q31" s="159">
        <v>-128</v>
      </c>
      <c r="R31" s="60">
        <v>-12969</v>
      </c>
      <c r="S31" s="60"/>
      <c r="T31" s="60"/>
      <c r="U31" s="60"/>
      <c r="V31" s="159"/>
      <c r="W31" s="159">
        <v>-30859</v>
      </c>
      <c r="X31" s="159">
        <v>9000</v>
      </c>
      <c r="Y31" s="60">
        <v>-39859</v>
      </c>
      <c r="Z31" s="140">
        <v>-442.88</v>
      </c>
      <c r="AA31" s="62">
        <v>15000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-3328388</v>
      </c>
      <c r="D33" s="155"/>
      <c r="E33" s="59">
        <v>-2850000</v>
      </c>
      <c r="F33" s="60">
        <v>-2850000</v>
      </c>
      <c r="G33" s="60"/>
      <c r="H33" s="60"/>
      <c r="I33" s="60"/>
      <c r="J33" s="60"/>
      <c r="K33" s="60"/>
      <c r="L33" s="60"/>
      <c r="M33" s="60">
        <v>-434550</v>
      </c>
      <c r="N33" s="60">
        <v>-434550</v>
      </c>
      <c r="O33" s="60"/>
      <c r="P33" s="60"/>
      <c r="Q33" s="60">
        <v>-2723823</v>
      </c>
      <c r="R33" s="60">
        <v>-2723823</v>
      </c>
      <c r="S33" s="60"/>
      <c r="T33" s="60"/>
      <c r="U33" s="60"/>
      <c r="V33" s="60"/>
      <c r="W33" s="60">
        <v>-3158373</v>
      </c>
      <c r="X33" s="60">
        <v>-2119000</v>
      </c>
      <c r="Y33" s="60">
        <v>-1039373</v>
      </c>
      <c r="Z33" s="140">
        <v>49.05</v>
      </c>
      <c r="AA33" s="62">
        <v>-2850000</v>
      </c>
    </row>
    <row r="34" spans="1:27" ht="13.5">
      <c r="A34" s="250" t="s">
        <v>197</v>
      </c>
      <c r="B34" s="251"/>
      <c r="C34" s="168">
        <f aca="true" t="shared" si="2" ref="C34:Y34">SUM(C29:C33)</f>
        <v>-3359056</v>
      </c>
      <c r="D34" s="168">
        <f>SUM(D29:D33)</f>
        <v>0</v>
      </c>
      <c r="E34" s="72">
        <f t="shared" si="2"/>
        <v>-2835000</v>
      </c>
      <c r="F34" s="73">
        <f t="shared" si="2"/>
        <v>-2835000</v>
      </c>
      <c r="G34" s="73">
        <f t="shared" si="2"/>
        <v>-3322</v>
      </c>
      <c r="H34" s="73">
        <f t="shared" si="2"/>
        <v>-3957</v>
      </c>
      <c r="I34" s="73">
        <f t="shared" si="2"/>
        <v>1671</v>
      </c>
      <c r="J34" s="73">
        <f t="shared" si="2"/>
        <v>-5608</v>
      </c>
      <c r="K34" s="73">
        <f t="shared" si="2"/>
        <v>-4939</v>
      </c>
      <c r="L34" s="73">
        <f t="shared" si="2"/>
        <v>-5409</v>
      </c>
      <c r="M34" s="73">
        <f t="shared" si="2"/>
        <v>-436484</v>
      </c>
      <c r="N34" s="73">
        <f t="shared" si="2"/>
        <v>-446832</v>
      </c>
      <c r="O34" s="73">
        <f t="shared" si="2"/>
        <v>1091</v>
      </c>
      <c r="P34" s="73">
        <f t="shared" si="2"/>
        <v>-13932</v>
      </c>
      <c r="Q34" s="73">
        <f t="shared" si="2"/>
        <v>-2723951</v>
      </c>
      <c r="R34" s="73">
        <f t="shared" si="2"/>
        <v>-2736792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-3189232</v>
      </c>
      <c r="X34" s="73">
        <f t="shared" si="2"/>
        <v>-2110000</v>
      </c>
      <c r="Y34" s="73">
        <f t="shared" si="2"/>
        <v>-1079232</v>
      </c>
      <c r="Z34" s="170">
        <f>+IF(X34&lt;&gt;0,+(Y34/X34)*100,0)</f>
        <v>51.14843601895734</v>
      </c>
      <c r="AA34" s="74">
        <f>SUM(AA29:AA33)</f>
        <v>-2835000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-10021384</v>
      </c>
      <c r="D36" s="153">
        <f>+D15+D25+D34</f>
        <v>0</v>
      </c>
      <c r="E36" s="99">
        <f t="shared" si="3"/>
        <v>98309667</v>
      </c>
      <c r="F36" s="100">
        <f t="shared" si="3"/>
        <v>98309667</v>
      </c>
      <c r="G36" s="100">
        <f t="shared" si="3"/>
        <v>-3721920</v>
      </c>
      <c r="H36" s="100">
        <f t="shared" si="3"/>
        <v>3990402</v>
      </c>
      <c r="I36" s="100">
        <f t="shared" si="3"/>
        <v>2495001</v>
      </c>
      <c r="J36" s="100">
        <f t="shared" si="3"/>
        <v>2763483</v>
      </c>
      <c r="K36" s="100">
        <f t="shared" si="3"/>
        <v>-5159588</v>
      </c>
      <c r="L36" s="100">
        <f t="shared" si="3"/>
        <v>3499158</v>
      </c>
      <c r="M36" s="100">
        <f t="shared" si="3"/>
        <v>11736443</v>
      </c>
      <c r="N36" s="100">
        <f t="shared" si="3"/>
        <v>10076013</v>
      </c>
      <c r="O36" s="100">
        <f t="shared" si="3"/>
        <v>-2816952</v>
      </c>
      <c r="P36" s="100">
        <f t="shared" si="3"/>
        <v>8572764</v>
      </c>
      <c r="Q36" s="100">
        <f t="shared" si="3"/>
        <v>28887450</v>
      </c>
      <c r="R36" s="100">
        <f t="shared" si="3"/>
        <v>34643262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47482758</v>
      </c>
      <c r="X36" s="100">
        <f t="shared" si="3"/>
        <v>67924605</v>
      </c>
      <c r="Y36" s="100">
        <f t="shared" si="3"/>
        <v>-20441847</v>
      </c>
      <c r="Z36" s="137">
        <f>+IF(X36&lt;&gt;0,+(Y36/X36)*100,0)</f>
        <v>-30.094907434500357</v>
      </c>
      <c r="AA36" s="102">
        <f>+AA15+AA25+AA34</f>
        <v>98309667</v>
      </c>
    </row>
    <row r="37" spans="1:27" ht="13.5">
      <c r="A37" s="249" t="s">
        <v>199</v>
      </c>
      <c r="B37" s="182"/>
      <c r="C37" s="153">
        <v>37992578</v>
      </c>
      <c r="D37" s="153"/>
      <c r="E37" s="99">
        <v>1744000</v>
      </c>
      <c r="F37" s="100">
        <v>1744000</v>
      </c>
      <c r="G37" s="100">
        <v>-5248440</v>
      </c>
      <c r="H37" s="100">
        <v>-8970360</v>
      </c>
      <c r="I37" s="100">
        <v>-4979958</v>
      </c>
      <c r="J37" s="100">
        <v>-5248440</v>
      </c>
      <c r="K37" s="100">
        <v>-2484957</v>
      </c>
      <c r="L37" s="100">
        <v>-7644545</v>
      </c>
      <c r="M37" s="100">
        <v>-4145387</v>
      </c>
      <c r="N37" s="100">
        <v>-2484957</v>
      </c>
      <c r="O37" s="100">
        <v>7591056</v>
      </c>
      <c r="P37" s="100">
        <v>4774104</v>
      </c>
      <c r="Q37" s="100">
        <v>13346868</v>
      </c>
      <c r="R37" s="100">
        <v>7591056</v>
      </c>
      <c r="S37" s="100"/>
      <c r="T37" s="100"/>
      <c r="U37" s="100"/>
      <c r="V37" s="100"/>
      <c r="W37" s="100">
        <v>-5248440</v>
      </c>
      <c r="X37" s="100">
        <v>1744000</v>
      </c>
      <c r="Y37" s="100">
        <v>-6992440</v>
      </c>
      <c r="Z37" s="137">
        <v>-400.94</v>
      </c>
      <c r="AA37" s="102">
        <v>1744000</v>
      </c>
    </row>
    <row r="38" spans="1:27" ht="13.5">
      <c r="A38" s="269" t="s">
        <v>200</v>
      </c>
      <c r="B38" s="256"/>
      <c r="C38" s="257">
        <v>27971194</v>
      </c>
      <c r="D38" s="257"/>
      <c r="E38" s="258">
        <v>100053667</v>
      </c>
      <c r="F38" s="259">
        <v>100053667</v>
      </c>
      <c r="G38" s="259">
        <v>-8970360</v>
      </c>
      <c r="H38" s="259">
        <v>-4979958</v>
      </c>
      <c r="I38" s="259">
        <v>-2484957</v>
      </c>
      <c r="J38" s="259">
        <v>-2484957</v>
      </c>
      <c r="K38" s="259">
        <v>-7644545</v>
      </c>
      <c r="L38" s="259">
        <v>-4145387</v>
      </c>
      <c r="M38" s="259">
        <v>7591056</v>
      </c>
      <c r="N38" s="259">
        <v>7591056</v>
      </c>
      <c r="O38" s="259">
        <v>4774104</v>
      </c>
      <c r="P38" s="259">
        <v>13346868</v>
      </c>
      <c r="Q38" s="259">
        <v>42234318</v>
      </c>
      <c r="R38" s="259">
        <v>42234318</v>
      </c>
      <c r="S38" s="259"/>
      <c r="T38" s="259"/>
      <c r="U38" s="259"/>
      <c r="V38" s="259"/>
      <c r="W38" s="259">
        <v>42234318</v>
      </c>
      <c r="X38" s="259">
        <v>69668605</v>
      </c>
      <c r="Y38" s="259">
        <v>-27434287</v>
      </c>
      <c r="Z38" s="260">
        <v>-39.38</v>
      </c>
      <c r="AA38" s="261">
        <v>100053667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55187040</v>
      </c>
      <c r="D5" s="200">
        <f t="shared" si="0"/>
        <v>0</v>
      </c>
      <c r="E5" s="106">
        <f t="shared" si="0"/>
        <v>35326550</v>
      </c>
      <c r="F5" s="106">
        <f t="shared" si="0"/>
        <v>35326550</v>
      </c>
      <c r="G5" s="106">
        <f t="shared" si="0"/>
        <v>3559579</v>
      </c>
      <c r="H5" s="106">
        <f t="shared" si="0"/>
        <v>134821</v>
      </c>
      <c r="I5" s="106">
        <f t="shared" si="0"/>
        <v>1657239</v>
      </c>
      <c r="J5" s="106">
        <f t="shared" si="0"/>
        <v>5351639</v>
      </c>
      <c r="K5" s="106">
        <f t="shared" si="0"/>
        <v>1586909</v>
      </c>
      <c r="L5" s="106">
        <f t="shared" si="0"/>
        <v>4787740</v>
      </c>
      <c r="M5" s="106">
        <f t="shared" si="0"/>
        <v>4754183</v>
      </c>
      <c r="N5" s="106">
        <f t="shared" si="0"/>
        <v>11128832</v>
      </c>
      <c r="O5" s="106">
        <f t="shared" si="0"/>
        <v>912708</v>
      </c>
      <c r="P5" s="106">
        <f t="shared" si="0"/>
        <v>4918611</v>
      </c>
      <c r="Q5" s="106">
        <f t="shared" si="0"/>
        <v>5900621</v>
      </c>
      <c r="R5" s="106">
        <f t="shared" si="0"/>
        <v>11731940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28212411</v>
      </c>
      <c r="X5" s="106">
        <f t="shared" si="0"/>
        <v>26494913</v>
      </c>
      <c r="Y5" s="106">
        <f t="shared" si="0"/>
        <v>1717498</v>
      </c>
      <c r="Z5" s="201">
        <f>+IF(X5&lt;&gt;0,+(Y5/X5)*100,0)</f>
        <v>6.482368898512707</v>
      </c>
      <c r="AA5" s="199">
        <f>SUM(AA11:AA18)</f>
        <v>35326550</v>
      </c>
    </row>
    <row r="6" spans="1:27" ht="13.5">
      <c r="A6" s="291" t="s">
        <v>204</v>
      </c>
      <c r="B6" s="142"/>
      <c r="C6" s="62">
        <v>28635598</v>
      </c>
      <c r="D6" s="156"/>
      <c r="E6" s="60">
        <v>1000000</v>
      </c>
      <c r="F6" s="60">
        <v>1000000</v>
      </c>
      <c r="G6" s="60">
        <v>1562585</v>
      </c>
      <c r="H6" s="60"/>
      <c r="I6" s="60">
        <v>138276</v>
      </c>
      <c r="J6" s="60">
        <v>1700861</v>
      </c>
      <c r="K6" s="60">
        <v>848774</v>
      </c>
      <c r="L6" s="60">
        <v>1636780</v>
      </c>
      <c r="M6" s="60">
        <v>442199</v>
      </c>
      <c r="N6" s="60">
        <v>2927753</v>
      </c>
      <c r="O6" s="60">
        <v>370236</v>
      </c>
      <c r="P6" s="60">
        <v>798963</v>
      </c>
      <c r="Q6" s="60">
        <v>2481663</v>
      </c>
      <c r="R6" s="60">
        <v>3650862</v>
      </c>
      <c r="S6" s="60"/>
      <c r="T6" s="60"/>
      <c r="U6" s="60"/>
      <c r="V6" s="60"/>
      <c r="W6" s="60">
        <v>8279476</v>
      </c>
      <c r="X6" s="60">
        <v>750000</v>
      </c>
      <c r="Y6" s="60">
        <v>7529476</v>
      </c>
      <c r="Z6" s="140">
        <v>1003.93</v>
      </c>
      <c r="AA6" s="155">
        <v>1000000</v>
      </c>
    </row>
    <row r="7" spans="1:27" ht="13.5">
      <c r="A7" s="291" t="s">
        <v>205</v>
      </c>
      <c r="B7" s="142"/>
      <c r="C7" s="62">
        <v>5715413</v>
      </c>
      <c r="D7" s="156"/>
      <c r="E7" s="60">
        <v>4500000</v>
      </c>
      <c r="F7" s="60">
        <v>4500000</v>
      </c>
      <c r="G7" s="60"/>
      <c r="H7" s="60"/>
      <c r="I7" s="60"/>
      <c r="J7" s="60"/>
      <c r="K7" s="60"/>
      <c r="L7" s="60"/>
      <c r="M7" s="60">
        <v>1315600</v>
      </c>
      <c r="N7" s="60">
        <v>1315600</v>
      </c>
      <c r="O7" s="60"/>
      <c r="P7" s="60">
        <v>563000</v>
      </c>
      <c r="Q7" s="60"/>
      <c r="R7" s="60">
        <v>563000</v>
      </c>
      <c r="S7" s="60"/>
      <c r="T7" s="60"/>
      <c r="U7" s="60"/>
      <c r="V7" s="60"/>
      <c r="W7" s="60">
        <v>1878600</v>
      </c>
      <c r="X7" s="60">
        <v>3375000</v>
      </c>
      <c r="Y7" s="60">
        <v>-1496400</v>
      </c>
      <c r="Z7" s="140">
        <v>-44.34</v>
      </c>
      <c r="AA7" s="155">
        <v>4500000</v>
      </c>
    </row>
    <row r="8" spans="1:27" ht="13.5">
      <c r="A8" s="291" t="s">
        <v>206</v>
      </c>
      <c r="B8" s="142"/>
      <c r="C8" s="62">
        <v>936368</v>
      </c>
      <c r="D8" s="156"/>
      <c r="E8" s="60"/>
      <c r="F8" s="60"/>
      <c r="G8" s="60">
        <v>76343</v>
      </c>
      <c r="H8" s="60"/>
      <c r="I8" s="60">
        <v>24500</v>
      </c>
      <c r="J8" s="60">
        <v>100843</v>
      </c>
      <c r="K8" s="60">
        <v>30614</v>
      </c>
      <c r="L8" s="60"/>
      <c r="M8" s="60">
        <v>173321</v>
      </c>
      <c r="N8" s="60">
        <v>203935</v>
      </c>
      <c r="O8" s="60"/>
      <c r="P8" s="60">
        <v>320632</v>
      </c>
      <c r="Q8" s="60">
        <v>20898</v>
      </c>
      <c r="R8" s="60">
        <v>341530</v>
      </c>
      <c r="S8" s="60"/>
      <c r="T8" s="60"/>
      <c r="U8" s="60"/>
      <c r="V8" s="60"/>
      <c r="W8" s="60">
        <v>646308</v>
      </c>
      <c r="X8" s="60"/>
      <c r="Y8" s="60">
        <v>646308</v>
      </c>
      <c r="Z8" s="140"/>
      <c r="AA8" s="155"/>
    </row>
    <row r="9" spans="1:27" ht="13.5">
      <c r="A9" s="291" t="s">
        <v>207</v>
      </c>
      <c r="B9" s="142"/>
      <c r="C9" s="62">
        <v>10341013</v>
      </c>
      <c r="D9" s="156"/>
      <c r="E9" s="60"/>
      <c r="F9" s="60"/>
      <c r="G9" s="60"/>
      <c r="H9" s="60"/>
      <c r="I9" s="60">
        <v>1317233</v>
      </c>
      <c r="J9" s="60">
        <v>1317233</v>
      </c>
      <c r="K9" s="60">
        <v>673387</v>
      </c>
      <c r="L9" s="60"/>
      <c r="M9" s="60">
        <v>2667471</v>
      </c>
      <c r="N9" s="60">
        <v>3340858</v>
      </c>
      <c r="O9" s="60">
        <v>356011</v>
      </c>
      <c r="P9" s="60">
        <v>60181</v>
      </c>
      <c r="Q9" s="60"/>
      <c r="R9" s="60">
        <v>416192</v>
      </c>
      <c r="S9" s="60"/>
      <c r="T9" s="60"/>
      <c r="U9" s="60"/>
      <c r="V9" s="60"/>
      <c r="W9" s="60">
        <v>5074283</v>
      </c>
      <c r="X9" s="60"/>
      <c r="Y9" s="60">
        <v>5074283</v>
      </c>
      <c r="Z9" s="140"/>
      <c r="AA9" s="155"/>
    </row>
    <row r="10" spans="1:27" ht="13.5">
      <c r="A10" s="291" t="s">
        <v>208</v>
      </c>
      <c r="B10" s="142"/>
      <c r="C10" s="62">
        <v>5998559</v>
      </c>
      <c r="D10" s="156"/>
      <c r="E10" s="60"/>
      <c r="F10" s="60"/>
      <c r="G10" s="60">
        <v>1888560</v>
      </c>
      <c r="H10" s="60">
        <v>116250</v>
      </c>
      <c r="I10" s="60">
        <v>104017</v>
      </c>
      <c r="J10" s="60">
        <v>2108827</v>
      </c>
      <c r="K10" s="60">
        <v>7511</v>
      </c>
      <c r="L10" s="60">
        <v>94200</v>
      </c>
      <c r="M10" s="60">
        <v>5895</v>
      </c>
      <c r="N10" s="60">
        <v>107606</v>
      </c>
      <c r="O10" s="60"/>
      <c r="P10" s="60">
        <v>3151713</v>
      </c>
      <c r="Q10" s="60">
        <v>506148</v>
      </c>
      <c r="R10" s="60">
        <v>3657861</v>
      </c>
      <c r="S10" s="60"/>
      <c r="T10" s="60"/>
      <c r="U10" s="60"/>
      <c r="V10" s="60"/>
      <c r="W10" s="60">
        <v>5874294</v>
      </c>
      <c r="X10" s="60"/>
      <c r="Y10" s="60">
        <v>5874294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51626951</v>
      </c>
      <c r="D11" s="294">
        <f t="shared" si="1"/>
        <v>0</v>
      </c>
      <c r="E11" s="295">
        <f t="shared" si="1"/>
        <v>5500000</v>
      </c>
      <c r="F11" s="295">
        <f t="shared" si="1"/>
        <v>5500000</v>
      </c>
      <c r="G11" s="295">
        <f t="shared" si="1"/>
        <v>3527488</v>
      </c>
      <c r="H11" s="295">
        <f t="shared" si="1"/>
        <v>116250</v>
      </c>
      <c r="I11" s="295">
        <f t="shared" si="1"/>
        <v>1584026</v>
      </c>
      <c r="J11" s="295">
        <f t="shared" si="1"/>
        <v>5227764</v>
      </c>
      <c r="K11" s="295">
        <f t="shared" si="1"/>
        <v>1560286</v>
      </c>
      <c r="L11" s="295">
        <f t="shared" si="1"/>
        <v>1730980</v>
      </c>
      <c r="M11" s="295">
        <f t="shared" si="1"/>
        <v>4604486</v>
      </c>
      <c r="N11" s="295">
        <f t="shared" si="1"/>
        <v>7895752</v>
      </c>
      <c r="O11" s="295">
        <f t="shared" si="1"/>
        <v>726247</v>
      </c>
      <c r="P11" s="295">
        <f t="shared" si="1"/>
        <v>4894489</v>
      </c>
      <c r="Q11" s="295">
        <f t="shared" si="1"/>
        <v>3008709</v>
      </c>
      <c r="R11" s="295">
        <f t="shared" si="1"/>
        <v>8629445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21752961</v>
      </c>
      <c r="X11" s="295">
        <f t="shared" si="1"/>
        <v>4125000</v>
      </c>
      <c r="Y11" s="295">
        <f t="shared" si="1"/>
        <v>17627961</v>
      </c>
      <c r="Z11" s="296">
        <f>+IF(X11&lt;&gt;0,+(Y11/X11)*100,0)</f>
        <v>427.34450909090907</v>
      </c>
      <c r="AA11" s="297">
        <f>SUM(AA6:AA10)</f>
        <v>5500000</v>
      </c>
    </row>
    <row r="12" spans="1:27" ht="13.5">
      <c r="A12" s="298" t="s">
        <v>210</v>
      </c>
      <c r="B12" s="136"/>
      <c r="C12" s="62"/>
      <c r="D12" s="156"/>
      <c r="E12" s="60">
        <v>5063750</v>
      </c>
      <c r="F12" s="60">
        <v>5063750</v>
      </c>
      <c r="G12" s="60"/>
      <c r="H12" s="60"/>
      <c r="I12" s="60"/>
      <c r="J12" s="60"/>
      <c r="K12" s="60"/>
      <c r="L12" s="60"/>
      <c r="M12" s="60">
        <v>123000</v>
      </c>
      <c r="N12" s="60">
        <v>123000</v>
      </c>
      <c r="O12" s="60">
        <v>186461</v>
      </c>
      <c r="P12" s="60"/>
      <c r="Q12" s="60">
        <v>2787018</v>
      </c>
      <c r="R12" s="60">
        <v>2973479</v>
      </c>
      <c r="S12" s="60"/>
      <c r="T12" s="60"/>
      <c r="U12" s="60"/>
      <c r="V12" s="60"/>
      <c r="W12" s="60">
        <v>3096479</v>
      </c>
      <c r="X12" s="60">
        <v>3797813</v>
      </c>
      <c r="Y12" s="60">
        <v>-701334</v>
      </c>
      <c r="Z12" s="140">
        <v>-18.47</v>
      </c>
      <c r="AA12" s="155">
        <v>5063750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3560089</v>
      </c>
      <c r="D15" s="156"/>
      <c r="E15" s="60">
        <v>24762800</v>
      </c>
      <c r="F15" s="60">
        <v>24762800</v>
      </c>
      <c r="G15" s="60">
        <v>32091</v>
      </c>
      <c r="H15" s="60">
        <v>18571</v>
      </c>
      <c r="I15" s="60">
        <v>73213</v>
      </c>
      <c r="J15" s="60">
        <v>123875</v>
      </c>
      <c r="K15" s="60">
        <v>26623</v>
      </c>
      <c r="L15" s="60">
        <v>3056760</v>
      </c>
      <c r="M15" s="60">
        <v>26697</v>
      </c>
      <c r="N15" s="60">
        <v>3110080</v>
      </c>
      <c r="O15" s="60"/>
      <c r="P15" s="60">
        <v>24122</v>
      </c>
      <c r="Q15" s="60">
        <v>104894</v>
      </c>
      <c r="R15" s="60">
        <v>129016</v>
      </c>
      <c r="S15" s="60"/>
      <c r="T15" s="60"/>
      <c r="U15" s="60"/>
      <c r="V15" s="60"/>
      <c r="W15" s="60">
        <v>3362971</v>
      </c>
      <c r="X15" s="60">
        <v>18572100</v>
      </c>
      <c r="Y15" s="60">
        <v>-15209129</v>
      </c>
      <c r="Z15" s="140">
        <v>-81.89</v>
      </c>
      <c r="AA15" s="155">
        <v>24762800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28635598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1562585</v>
      </c>
      <c r="H36" s="60">
        <f t="shared" si="4"/>
        <v>0</v>
      </c>
      <c r="I36" s="60">
        <f t="shared" si="4"/>
        <v>138276</v>
      </c>
      <c r="J36" s="60">
        <f t="shared" si="4"/>
        <v>1700861</v>
      </c>
      <c r="K36" s="60">
        <f t="shared" si="4"/>
        <v>848774</v>
      </c>
      <c r="L36" s="60">
        <f t="shared" si="4"/>
        <v>1636780</v>
      </c>
      <c r="M36" s="60">
        <f t="shared" si="4"/>
        <v>442199</v>
      </c>
      <c r="N36" s="60">
        <f t="shared" si="4"/>
        <v>2927753</v>
      </c>
      <c r="O36" s="60">
        <f t="shared" si="4"/>
        <v>370236</v>
      </c>
      <c r="P36" s="60">
        <f t="shared" si="4"/>
        <v>798963</v>
      </c>
      <c r="Q36" s="60">
        <f t="shared" si="4"/>
        <v>2481663</v>
      </c>
      <c r="R36" s="60">
        <f t="shared" si="4"/>
        <v>3650862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8279476</v>
      </c>
      <c r="X36" s="60">
        <f t="shared" si="4"/>
        <v>750000</v>
      </c>
      <c r="Y36" s="60">
        <f t="shared" si="4"/>
        <v>7529476</v>
      </c>
      <c r="Z36" s="140">
        <f aca="true" t="shared" si="5" ref="Z36:Z49">+IF(X36&lt;&gt;0,+(Y36/X36)*100,0)</f>
        <v>1003.9301333333333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5715413</v>
      </c>
      <c r="D37" s="156">
        <f t="shared" si="4"/>
        <v>0</v>
      </c>
      <c r="E37" s="60">
        <f t="shared" si="4"/>
        <v>4500000</v>
      </c>
      <c r="F37" s="60">
        <f t="shared" si="4"/>
        <v>4500000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1315600</v>
      </c>
      <c r="N37" s="60">
        <f t="shared" si="4"/>
        <v>1315600</v>
      </c>
      <c r="O37" s="60">
        <f t="shared" si="4"/>
        <v>0</v>
      </c>
      <c r="P37" s="60">
        <f t="shared" si="4"/>
        <v>563000</v>
      </c>
      <c r="Q37" s="60">
        <f t="shared" si="4"/>
        <v>0</v>
      </c>
      <c r="R37" s="60">
        <f t="shared" si="4"/>
        <v>563000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1878600</v>
      </c>
      <c r="X37" s="60">
        <f t="shared" si="4"/>
        <v>3375000</v>
      </c>
      <c r="Y37" s="60">
        <f t="shared" si="4"/>
        <v>-1496400</v>
      </c>
      <c r="Z37" s="140">
        <f t="shared" si="5"/>
        <v>-44.337777777777774</v>
      </c>
      <c r="AA37" s="155">
        <f>AA7+AA22</f>
        <v>4500000</v>
      </c>
    </row>
    <row r="38" spans="1:27" ht="13.5">
      <c r="A38" s="291" t="s">
        <v>206</v>
      </c>
      <c r="B38" s="142"/>
      <c r="C38" s="62">
        <f t="shared" si="4"/>
        <v>936368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76343</v>
      </c>
      <c r="H38" s="60">
        <f t="shared" si="4"/>
        <v>0</v>
      </c>
      <c r="I38" s="60">
        <f t="shared" si="4"/>
        <v>24500</v>
      </c>
      <c r="J38" s="60">
        <f t="shared" si="4"/>
        <v>100843</v>
      </c>
      <c r="K38" s="60">
        <f t="shared" si="4"/>
        <v>30614</v>
      </c>
      <c r="L38" s="60">
        <f t="shared" si="4"/>
        <v>0</v>
      </c>
      <c r="M38" s="60">
        <f t="shared" si="4"/>
        <v>173321</v>
      </c>
      <c r="N38" s="60">
        <f t="shared" si="4"/>
        <v>203935</v>
      </c>
      <c r="O38" s="60">
        <f t="shared" si="4"/>
        <v>0</v>
      </c>
      <c r="P38" s="60">
        <f t="shared" si="4"/>
        <v>320632</v>
      </c>
      <c r="Q38" s="60">
        <f t="shared" si="4"/>
        <v>20898</v>
      </c>
      <c r="R38" s="60">
        <f t="shared" si="4"/>
        <v>341530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646308</v>
      </c>
      <c r="X38" s="60">
        <f t="shared" si="4"/>
        <v>0</v>
      </c>
      <c r="Y38" s="60">
        <f t="shared" si="4"/>
        <v>646308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10341013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1317233</v>
      </c>
      <c r="J39" s="60">
        <f t="shared" si="4"/>
        <v>1317233</v>
      </c>
      <c r="K39" s="60">
        <f t="shared" si="4"/>
        <v>673387</v>
      </c>
      <c r="L39" s="60">
        <f t="shared" si="4"/>
        <v>0</v>
      </c>
      <c r="M39" s="60">
        <f t="shared" si="4"/>
        <v>2667471</v>
      </c>
      <c r="N39" s="60">
        <f t="shared" si="4"/>
        <v>3340858</v>
      </c>
      <c r="O39" s="60">
        <f t="shared" si="4"/>
        <v>356011</v>
      </c>
      <c r="P39" s="60">
        <f t="shared" si="4"/>
        <v>60181</v>
      </c>
      <c r="Q39" s="60">
        <f t="shared" si="4"/>
        <v>0</v>
      </c>
      <c r="R39" s="60">
        <f t="shared" si="4"/>
        <v>416192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5074283</v>
      </c>
      <c r="X39" s="60">
        <f t="shared" si="4"/>
        <v>0</v>
      </c>
      <c r="Y39" s="60">
        <f t="shared" si="4"/>
        <v>5074283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5998559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1888560</v>
      </c>
      <c r="H40" s="60">
        <f t="shared" si="4"/>
        <v>116250</v>
      </c>
      <c r="I40" s="60">
        <f t="shared" si="4"/>
        <v>104017</v>
      </c>
      <c r="J40" s="60">
        <f t="shared" si="4"/>
        <v>2108827</v>
      </c>
      <c r="K40" s="60">
        <f t="shared" si="4"/>
        <v>7511</v>
      </c>
      <c r="L40" s="60">
        <f t="shared" si="4"/>
        <v>94200</v>
      </c>
      <c r="M40" s="60">
        <f t="shared" si="4"/>
        <v>5895</v>
      </c>
      <c r="N40" s="60">
        <f t="shared" si="4"/>
        <v>107606</v>
      </c>
      <c r="O40" s="60">
        <f t="shared" si="4"/>
        <v>0</v>
      </c>
      <c r="P40" s="60">
        <f t="shared" si="4"/>
        <v>3151713</v>
      </c>
      <c r="Q40" s="60">
        <f t="shared" si="4"/>
        <v>506148</v>
      </c>
      <c r="R40" s="60">
        <f t="shared" si="4"/>
        <v>3657861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5874294</v>
      </c>
      <c r="X40" s="60">
        <f t="shared" si="4"/>
        <v>0</v>
      </c>
      <c r="Y40" s="60">
        <f t="shared" si="4"/>
        <v>5874294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51626951</v>
      </c>
      <c r="D41" s="294">
        <f t="shared" si="6"/>
        <v>0</v>
      </c>
      <c r="E41" s="295">
        <f t="shared" si="6"/>
        <v>5500000</v>
      </c>
      <c r="F41" s="295">
        <f t="shared" si="6"/>
        <v>5500000</v>
      </c>
      <c r="G41" s="295">
        <f t="shared" si="6"/>
        <v>3527488</v>
      </c>
      <c r="H41" s="295">
        <f t="shared" si="6"/>
        <v>116250</v>
      </c>
      <c r="I41" s="295">
        <f t="shared" si="6"/>
        <v>1584026</v>
      </c>
      <c r="J41" s="295">
        <f t="shared" si="6"/>
        <v>5227764</v>
      </c>
      <c r="K41" s="295">
        <f t="shared" si="6"/>
        <v>1560286</v>
      </c>
      <c r="L41" s="295">
        <f t="shared" si="6"/>
        <v>1730980</v>
      </c>
      <c r="M41" s="295">
        <f t="shared" si="6"/>
        <v>4604486</v>
      </c>
      <c r="N41" s="295">
        <f t="shared" si="6"/>
        <v>7895752</v>
      </c>
      <c r="O41" s="295">
        <f t="shared" si="6"/>
        <v>726247</v>
      </c>
      <c r="P41" s="295">
        <f t="shared" si="6"/>
        <v>4894489</v>
      </c>
      <c r="Q41" s="295">
        <f t="shared" si="6"/>
        <v>3008709</v>
      </c>
      <c r="R41" s="295">
        <f t="shared" si="6"/>
        <v>8629445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21752961</v>
      </c>
      <c r="X41" s="295">
        <f t="shared" si="6"/>
        <v>4125000</v>
      </c>
      <c r="Y41" s="295">
        <f t="shared" si="6"/>
        <v>17627961</v>
      </c>
      <c r="Z41" s="296">
        <f t="shared" si="5"/>
        <v>427.34450909090907</v>
      </c>
      <c r="AA41" s="297">
        <f>SUM(AA36:AA40)</f>
        <v>5500000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5063750</v>
      </c>
      <c r="F42" s="54">
        <f t="shared" si="7"/>
        <v>5063750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123000</v>
      </c>
      <c r="N42" s="54">
        <f t="shared" si="7"/>
        <v>123000</v>
      </c>
      <c r="O42" s="54">
        <f t="shared" si="7"/>
        <v>186461</v>
      </c>
      <c r="P42" s="54">
        <f t="shared" si="7"/>
        <v>0</v>
      </c>
      <c r="Q42" s="54">
        <f t="shared" si="7"/>
        <v>2787018</v>
      </c>
      <c r="R42" s="54">
        <f t="shared" si="7"/>
        <v>2973479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3096479</v>
      </c>
      <c r="X42" s="54">
        <f t="shared" si="7"/>
        <v>3797813</v>
      </c>
      <c r="Y42" s="54">
        <f t="shared" si="7"/>
        <v>-701334</v>
      </c>
      <c r="Z42" s="184">
        <f t="shared" si="5"/>
        <v>-18.466786016057135</v>
      </c>
      <c r="AA42" s="130">
        <f aca="true" t="shared" si="8" ref="AA42:AA48">AA12+AA27</f>
        <v>5063750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3560089</v>
      </c>
      <c r="D45" s="129">
        <f t="shared" si="7"/>
        <v>0</v>
      </c>
      <c r="E45" s="54">
        <f t="shared" si="7"/>
        <v>24762800</v>
      </c>
      <c r="F45" s="54">
        <f t="shared" si="7"/>
        <v>24762800</v>
      </c>
      <c r="G45" s="54">
        <f t="shared" si="7"/>
        <v>32091</v>
      </c>
      <c r="H45" s="54">
        <f t="shared" si="7"/>
        <v>18571</v>
      </c>
      <c r="I45" s="54">
        <f t="shared" si="7"/>
        <v>73213</v>
      </c>
      <c r="J45" s="54">
        <f t="shared" si="7"/>
        <v>123875</v>
      </c>
      <c r="K45" s="54">
        <f t="shared" si="7"/>
        <v>26623</v>
      </c>
      <c r="L45" s="54">
        <f t="shared" si="7"/>
        <v>3056760</v>
      </c>
      <c r="M45" s="54">
        <f t="shared" si="7"/>
        <v>26697</v>
      </c>
      <c r="N45" s="54">
        <f t="shared" si="7"/>
        <v>3110080</v>
      </c>
      <c r="O45" s="54">
        <f t="shared" si="7"/>
        <v>0</v>
      </c>
      <c r="P45" s="54">
        <f t="shared" si="7"/>
        <v>24122</v>
      </c>
      <c r="Q45" s="54">
        <f t="shared" si="7"/>
        <v>104894</v>
      </c>
      <c r="R45" s="54">
        <f t="shared" si="7"/>
        <v>129016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3362971</v>
      </c>
      <c r="X45" s="54">
        <f t="shared" si="7"/>
        <v>18572100</v>
      </c>
      <c r="Y45" s="54">
        <f t="shared" si="7"/>
        <v>-15209129</v>
      </c>
      <c r="Z45" s="184">
        <f t="shared" si="5"/>
        <v>-81.89234927660307</v>
      </c>
      <c r="AA45" s="130">
        <f t="shared" si="8"/>
        <v>24762800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55187040</v>
      </c>
      <c r="D49" s="218">
        <f t="shared" si="9"/>
        <v>0</v>
      </c>
      <c r="E49" s="220">
        <f t="shared" si="9"/>
        <v>35326550</v>
      </c>
      <c r="F49" s="220">
        <f t="shared" si="9"/>
        <v>35326550</v>
      </c>
      <c r="G49" s="220">
        <f t="shared" si="9"/>
        <v>3559579</v>
      </c>
      <c r="H49" s="220">
        <f t="shared" si="9"/>
        <v>134821</v>
      </c>
      <c r="I49" s="220">
        <f t="shared" si="9"/>
        <v>1657239</v>
      </c>
      <c r="J49" s="220">
        <f t="shared" si="9"/>
        <v>5351639</v>
      </c>
      <c r="K49" s="220">
        <f t="shared" si="9"/>
        <v>1586909</v>
      </c>
      <c r="L49" s="220">
        <f t="shared" si="9"/>
        <v>4787740</v>
      </c>
      <c r="M49" s="220">
        <f t="shared" si="9"/>
        <v>4754183</v>
      </c>
      <c r="N49" s="220">
        <f t="shared" si="9"/>
        <v>11128832</v>
      </c>
      <c r="O49" s="220">
        <f t="shared" si="9"/>
        <v>912708</v>
      </c>
      <c r="P49" s="220">
        <f t="shared" si="9"/>
        <v>4918611</v>
      </c>
      <c r="Q49" s="220">
        <f t="shared" si="9"/>
        <v>5900621</v>
      </c>
      <c r="R49" s="220">
        <f t="shared" si="9"/>
        <v>11731940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28212411</v>
      </c>
      <c r="X49" s="220">
        <f t="shared" si="9"/>
        <v>26494913</v>
      </c>
      <c r="Y49" s="220">
        <f t="shared" si="9"/>
        <v>1717498</v>
      </c>
      <c r="Z49" s="221">
        <f t="shared" si="5"/>
        <v>6.482368898512707</v>
      </c>
      <c r="AA49" s="222">
        <f>SUM(AA41:AA48)</f>
        <v>35326550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8765668</v>
      </c>
      <c r="F66" s="275"/>
      <c r="G66" s="275">
        <v>258302</v>
      </c>
      <c r="H66" s="275">
        <v>144176</v>
      </c>
      <c r="I66" s="275">
        <v>3380</v>
      </c>
      <c r="J66" s="275">
        <v>405858</v>
      </c>
      <c r="K66" s="275">
        <v>379446</v>
      </c>
      <c r="L66" s="275">
        <v>523285</v>
      </c>
      <c r="M66" s="275">
        <v>231476</v>
      </c>
      <c r="N66" s="275">
        <v>1134207</v>
      </c>
      <c r="O66" s="275">
        <v>136539</v>
      </c>
      <c r="P66" s="275">
        <v>292539</v>
      </c>
      <c r="Q66" s="275">
        <v>287747</v>
      </c>
      <c r="R66" s="275">
        <v>716825</v>
      </c>
      <c r="S66" s="275"/>
      <c r="T66" s="275"/>
      <c r="U66" s="275"/>
      <c r="V66" s="275"/>
      <c r="W66" s="275">
        <v>2256890</v>
      </c>
      <c r="X66" s="275"/>
      <c r="Y66" s="275">
        <v>2256890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8765668</v>
      </c>
      <c r="F69" s="220">
        <f t="shared" si="12"/>
        <v>0</v>
      </c>
      <c r="G69" s="220">
        <f t="shared" si="12"/>
        <v>258302</v>
      </c>
      <c r="H69" s="220">
        <f t="shared" si="12"/>
        <v>144176</v>
      </c>
      <c r="I69" s="220">
        <f t="shared" si="12"/>
        <v>3380</v>
      </c>
      <c r="J69" s="220">
        <f t="shared" si="12"/>
        <v>405858</v>
      </c>
      <c r="K69" s="220">
        <f t="shared" si="12"/>
        <v>379446</v>
      </c>
      <c r="L69" s="220">
        <f t="shared" si="12"/>
        <v>523285</v>
      </c>
      <c r="M69" s="220">
        <f t="shared" si="12"/>
        <v>231476</v>
      </c>
      <c r="N69" s="220">
        <f t="shared" si="12"/>
        <v>1134207</v>
      </c>
      <c r="O69" s="220">
        <f t="shared" si="12"/>
        <v>136539</v>
      </c>
      <c r="P69" s="220">
        <f t="shared" si="12"/>
        <v>292539</v>
      </c>
      <c r="Q69" s="220">
        <f t="shared" si="12"/>
        <v>287747</v>
      </c>
      <c r="R69" s="220">
        <f t="shared" si="12"/>
        <v>716825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2256890</v>
      </c>
      <c r="X69" s="220">
        <f t="shared" si="12"/>
        <v>0</v>
      </c>
      <c r="Y69" s="220">
        <f t="shared" si="12"/>
        <v>2256890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51626951</v>
      </c>
      <c r="D5" s="357">
        <f t="shared" si="0"/>
        <v>0</v>
      </c>
      <c r="E5" s="356">
        <f t="shared" si="0"/>
        <v>5500000</v>
      </c>
      <c r="F5" s="358">
        <f t="shared" si="0"/>
        <v>5500000</v>
      </c>
      <c r="G5" s="358">
        <f t="shared" si="0"/>
        <v>3527488</v>
      </c>
      <c r="H5" s="356">
        <f t="shared" si="0"/>
        <v>116250</v>
      </c>
      <c r="I5" s="356">
        <f t="shared" si="0"/>
        <v>1584026</v>
      </c>
      <c r="J5" s="358">
        <f t="shared" si="0"/>
        <v>5227764</v>
      </c>
      <c r="K5" s="358">
        <f t="shared" si="0"/>
        <v>1560286</v>
      </c>
      <c r="L5" s="356">
        <f t="shared" si="0"/>
        <v>1730980</v>
      </c>
      <c r="M5" s="356">
        <f t="shared" si="0"/>
        <v>4604486</v>
      </c>
      <c r="N5" s="358">
        <f t="shared" si="0"/>
        <v>7895752</v>
      </c>
      <c r="O5" s="358">
        <f t="shared" si="0"/>
        <v>726247</v>
      </c>
      <c r="P5" s="356">
        <f t="shared" si="0"/>
        <v>4894489</v>
      </c>
      <c r="Q5" s="356">
        <f t="shared" si="0"/>
        <v>3008709</v>
      </c>
      <c r="R5" s="358">
        <f t="shared" si="0"/>
        <v>8629445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21752961</v>
      </c>
      <c r="X5" s="356">
        <f t="shared" si="0"/>
        <v>4125000</v>
      </c>
      <c r="Y5" s="358">
        <f t="shared" si="0"/>
        <v>17627961</v>
      </c>
      <c r="Z5" s="359">
        <f>+IF(X5&lt;&gt;0,+(Y5/X5)*100,0)</f>
        <v>427.34450909090907</v>
      </c>
      <c r="AA5" s="360">
        <f>+AA6+AA8+AA11+AA13+AA15</f>
        <v>5500000</v>
      </c>
    </row>
    <row r="6" spans="1:27" ht="13.5">
      <c r="A6" s="361" t="s">
        <v>204</v>
      </c>
      <c r="B6" s="142"/>
      <c r="C6" s="60">
        <f>+C7</f>
        <v>28635598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1562585</v>
      </c>
      <c r="H6" s="60">
        <f t="shared" si="1"/>
        <v>0</v>
      </c>
      <c r="I6" s="60">
        <f t="shared" si="1"/>
        <v>138276</v>
      </c>
      <c r="J6" s="59">
        <f t="shared" si="1"/>
        <v>1700861</v>
      </c>
      <c r="K6" s="59">
        <f t="shared" si="1"/>
        <v>848774</v>
      </c>
      <c r="L6" s="60">
        <f t="shared" si="1"/>
        <v>1636780</v>
      </c>
      <c r="M6" s="60">
        <f t="shared" si="1"/>
        <v>442199</v>
      </c>
      <c r="N6" s="59">
        <f t="shared" si="1"/>
        <v>2927753</v>
      </c>
      <c r="O6" s="59">
        <f t="shared" si="1"/>
        <v>370236</v>
      </c>
      <c r="P6" s="60">
        <f t="shared" si="1"/>
        <v>798963</v>
      </c>
      <c r="Q6" s="60">
        <f t="shared" si="1"/>
        <v>2481663</v>
      </c>
      <c r="R6" s="59">
        <f t="shared" si="1"/>
        <v>3650862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8279476</v>
      </c>
      <c r="X6" s="60">
        <f t="shared" si="1"/>
        <v>750000</v>
      </c>
      <c r="Y6" s="59">
        <f t="shared" si="1"/>
        <v>7529476</v>
      </c>
      <c r="Z6" s="61">
        <f>+IF(X6&lt;&gt;0,+(Y6/X6)*100,0)</f>
        <v>1003.9301333333333</v>
      </c>
      <c r="AA6" s="62">
        <f t="shared" si="1"/>
        <v>1000000</v>
      </c>
    </row>
    <row r="7" spans="1:27" ht="13.5">
      <c r="A7" s="291" t="s">
        <v>228</v>
      </c>
      <c r="B7" s="142"/>
      <c r="C7" s="60">
        <v>28635598</v>
      </c>
      <c r="D7" s="340"/>
      <c r="E7" s="60">
        <v>1000000</v>
      </c>
      <c r="F7" s="59">
        <v>1000000</v>
      </c>
      <c r="G7" s="59">
        <v>1562585</v>
      </c>
      <c r="H7" s="60"/>
      <c r="I7" s="60">
        <v>138276</v>
      </c>
      <c r="J7" s="59">
        <v>1700861</v>
      </c>
      <c r="K7" s="59">
        <v>848774</v>
      </c>
      <c r="L7" s="60">
        <v>1636780</v>
      </c>
      <c r="M7" s="60">
        <v>442199</v>
      </c>
      <c r="N7" s="59">
        <v>2927753</v>
      </c>
      <c r="O7" s="59">
        <v>370236</v>
      </c>
      <c r="P7" s="60">
        <v>798963</v>
      </c>
      <c r="Q7" s="60">
        <v>2481663</v>
      </c>
      <c r="R7" s="59">
        <v>3650862</v>
      </c>
      <c r="S7" s="59"/>
      <c r="T7" s="60"/>
      <c r="U7" s="60"/>
      <c r="V7" s="59"/>
      <c r="W7" s="59">
        <v>8279476</v>
      </c>
      <c r="X7" s="60">
        <v>750000</v>
      </c>
      <c r="Y7" s="59">
        <v>7529476</v>
      </c>
      <c r="Z7" s="61">
        <v>1003.93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5715413</v>
      </c>
      <c r="D8" s="340">
        <f t="shared" si="2"/>
        <v>0</v>
      </c>
      <c r="E8" s="60">
        <f t="shared" si="2"/>
        <v>4500000</v>
      </c>
      <c r="F8" s="59">
        <f t="shared" si="2"/>
        <v>4500000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1315600</v>
      </c>
      <c r="N8" s="59">
        <f t="shared" si="2"/>
        <v>1315600</v>
      </c>
      <c r="O8" s="59">
        <f t="shared" si="2"/>
        <v>0</v>
      </c>
      <c r="P8" s="60">
        <f t="shared" si="2"/>
        <v>563000</v>
      </c>
      <c r="Q8" s="60">
        <f t="shared" si="2"/>
        <v>0</v>
      </c>
      <c r="R8" s="59">
        <f t="shared" si="2"/>
        <v>563000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1878600</v>
      </c>
      <c r="X8" s="60">
        <f t="shared" si="2"/>
        <v>3375000</v>
      </c>
      <c r="Y8" s="59">
        <f t="shared" si="2"/>
        <v>-1496400</v>
      </c>
      <c r="Z8" s="61">
        <f>+IF(X8&lt;&gt;0,+(Y8/X8)*100,0)</f>
        <v>-44.337777777777774</v>
      </c>
      <c r="AA8" s="62">
        <f>SUM(AA9:AA10)</f>
        <v>4500000</v>
      </c>
    </row>
    <row r="9" spans="1:27" ht="13.5">
      <c r="A9" s="291" t="s">
        <v>229</v>
      </c>
      <c r="B9" s="142"/>
      <c r="C9" s="60">
        <v>5715413</v>
      </c>
      <c r="D9" s="340"/>
      <c r="E9" s="60"/>
      <c r="F9" s="59"/>
      <c r="G9" s="59"/>
      <c r="H9" s="60"/>
      <c r="I9" s="60"/>
      <c r="J9" s="59"/>
      <c r="K9" s="59"/>
      <c r="L9" s="60"/>
      <c r="M9" s="60">
        <v>1315600</v>
      </c>
      <c r="N9" s="59">
        <v>1315600</v>
      </c>
      <c r="O9" s="59"/>
      <c r="P9" s="60">
        <v>563000</v>
      </c>
      <c r="Q9" s="60"/>
      <c r="R9" s="59">
        <v>563000</v>
      </c>
      <c r="S9" s="59"/>
      <c r="T9" s="60"/>
      <c r="U9" s="60"/>
      <c r="V9" s="59"/>
      <c r="W9" s="59">
        <v>1878600</v>
      </c>
      <c r="X9" s="60"/>
      <c r="Y9" s="59">
        <v>1878600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4500000</v>
      </c>
      <c r="F10" s="59">
        <v>4500000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3375000</v>
      </c>
      <c r="Y10" s="59">
        <v>-3375000</v>
      </c>
      <c r="Z10" s="61">
        <v>-100</v>
      </c>
      <c r="AA10" s="62">
        <v>4500000</v>
      </c>
    </row>
    <row r="11" spans="1:27" ht="13.5">
      <c r="A11" s="361" t="s">
        <v>206</v>
      </c>
      <c r="B11" s="142"/>
      <c r="C11" s="362">
        <f>+C12</f>
        <v>936368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76343</v>
      </c>
      <c r="H11" s="362">
        <f t="shared" si="3"/>
        <v>0</v>
      </c>
      <c r="I11" s="362">
        <f t="shared" si="3"/>
        <v>24500</v>
      </c>
      <c r="J11" s="364">
        <f t="shared" si="3"/>
        <v>100843</v>
      </c>
      <c r="K11" s="364">
        <f t="shared" si="3"/>
        <v>30614</v>
      </c>
      <c r="L11" s="362">
        <f t="shared" si="3"/>
        <v>0</v>
      </c>
      <c r="M11" s="362">
        <f t="shared" si="3"/>
        <v>173321</v>
      </c>
      <c r="N11" s="364">
        <f t="shared" si="3"/>
        <v>203935</v>
      </c>
      <c r="O11" s="364">
        <f t="shared" si="3"/>
        <v>0</v>
      </c>
      <c r="P11" s="362">
        <f t="shared" si="3"/>
        <v>320632</v>
      </c>
      <c r="Q11" s="362">
        <f t="shared" si="3"/>
        <v>20898</v>
      </c>
      <c r="R11" s="364">
        <f t="shared" si="3"/>
        <v>341530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646308</v>
      </c>
      <c r="X11" s="362">
        <f t="shared" si="3"/>
        <v>0</v>
      </c>
      <c r="Y11" s="364">
        <f t="shared" si="3"/>
        <v>646308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936368</v>
      </c>
      <c r="D12" s="340"/>
      <c r="E12" s="60"/>
      <c r="F12" s="59"/>
      <c r="G12" s="59">
        <v>76343</v>
      </c>
      <c r="H12" s="60"/>
      <c r="I12" s="60">
        <v>24500</v>
      </c>
      <c r="J12" s="59">
        <v>100843</v>
      </c>
      <c r="K12" s="59">
        <v>30614</v>
      </c>
      <c r="L12" s="60"/>
      <c r="M12" s="60">
        <v>173321</v>
      </c>
      <c r="N12" s="59">
        <v>203935</v>
      </c>
      <c r="O12" s="59"/>
      <c r="P12" s="60">
        <v>320632</v>
      </c>
      <c r="Q12" s="60">
        <v>20898</v>
      </c>
      <c r="R12" s="59">
        <v>341530</v>
      </c>
      <c r="S12" s="59"/>
      <c r="T12" s="60"/>
      <c r="U12" s="60"/>
      <c r="V12" s="59"/>
      <c r="W12" s="59">
        <v>646308</v>
      </c>
      <c r="X12" s="60"/>
      <c r="Y12" s="59">
        <v>646308</v>
      </c>
      <c r="Z12" s="61"/>
      <c r="AA12" s="62"/>
    </row>
    <row r="13" spans="1:27" ht="13.5">
      <c r="A13" s="361" t="s">
        <v>207</v>
      </c>
      <c r="B13" s="136"/>
      <c r="C13" s="275">
        <f>+C14</f>
        <v>10341013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1317233</v>
      </c>
      <c r="J13" s="342">
        <f t="shared" si="4"/>
        <v>1317233</v>
      </c>
      <c r="K13" s="342">
        <f t="shared" si="4"/>
        <v>673387</v>
      </c>
      <c r="L13" s="275">
        <f t="shared" si="4"/>
        <v>0</v>
      </c>
      <c r="M13" s="275">
        <f t="shared" si="4"/>
        <v>2667471</v>
      </c>
      <c r="N13" s="342">
        <f t="shared" si="4"/>
        <v>3340858</v>
      </c>
      <c r="O13" s="342">
        <f t="shared" si="4"/>
        <v>356011</v>
      </c>
      <c r="P13" s="275">
        <f t="shared" si="4"/>
        <v>60181</v>
      </c>
      <c r="Q13" s="275">
        <f t="shared" si="4"/>
        <v>0</v>
      </c>
      <c r="R13" s="342">
        <f t="shared" si="4"/>
        <v>416192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5074283</v>
      </c>
      <c r="X13" s="275">
        <f t="shared" si="4"/>
        <v>0</v>
      </c>
      <c r="Y13" s="342">
        <f t="shared" si="4"/>
        <v>5074283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10341013</v>
      </c>
      <c r="D14" s="340"/>
      <c r="E14" s="60"/>
      <c r="F14" s="59"/>
      <c r="G14" s="59"/>
      <c r="H14" s="60"/>
      <c r="I14" s="60">
        <v>1317233</v>
      </c>
      <c r="J14" s="59">
        <v>1317233</v>
      </c>
      <c r="K14" s="59">
        <v>673387</v>
      </c>
      <c r="L14" s="60"/>
      <c r="M14" s="60">
        <v>2667471</v>
      </c>
      <c r="N14" s="59">
        <v>3340858</v>
      </c>
      <c r="O14" s="59">
        <v>356011</v>
      </c>
      <c r="P14" s="60">
        <v>60181</v>
      </c>
      <c r="Q14" s="60"/>
      <c r="R14" s="59">
        <v>416192</v>
      </c>
      <c r="S14" s="59"/>
      <c r="T14" s="60"/>
      <c r="U14" s="60"/>
      <c r="V14" s="59"/>
      <c r="W14" s="59">
        <v>5074283</v>
      </c>
      <c r="X14" s="60"/>
      <c r="Y14" s="59">
        <v>5074283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5998559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1888560</v>
      </c>
      <c r="H15" s="60">
        <f t="shared" si="5"/>
        <v>116250</v>
      </c>
      <c r="I15" s="60">
        <f t="shared" si="5"/>
        <v>104017</v>
      </c>
      <c r="J15" s="59">
        <f t="shared" si="5"/>
        <v>2108827</v>
      </c>
      <c r="K15" s="59">
        <f t="shared" si="5"/>
        <v>7511</v>
      </c>
      <c r="L15" s="60">
        <f t="shared" si="5"/>
        <v>94200</v>
      </c>
      <c r="M15" s="60">
        <f t="shared" si="5"/>
        <v>5895</v>
      </c>
      <c r="N15" s="59">
        <f t="shared" si="5"/>
        <v>107606</v>
      </c>
      <c r="O15" s="59">
        <f t="shared" si="5"/>
        <v>0</v>
      </c>
      <c r="P15" s="60">
        <f t="shared" si="5"/>
        <v>3151713</v>
      </c>
      <c r="Q15" s="60">
        <f t="shared" si="5"/>
        <v>506148</v>
      </c>
      <c r="R15" s="59">
        <f t="shared" si="5"/>
        <v>3657861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5874294</v>
      </c>
      <c r="X15" s="60">
        <f t="shared" si="5"/>
        <v>0</v>
      </c>
      <c r="Y15" s="59">
        <f t="shared" si="5"/>
        <v>5874294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>
        <v>31193</v>
      </c>
      <c r="R17" s="59">
        <v>31193</v>
      </c>
      <c r="S17" s="59"/>
      <c r="T17" s="60"/>
      <c r="U17" s="60"/>
      <c r="V17" s="59"/>
      <c r="W17" s="59">
        <v>31193</v>
      </c>
      <c r="X17" s="60"/>
      <c r="Y17" s="59">
        <v>31193</v>
      </c>
      <c r="Z17" s="61"/>
      <c r="AA17" s="62"/>
    </row>
    <row r="18" spans="1:27" ht="13.5">
      <c r="A18" s="291" t="s">
        <v>82</v>
      </c>
      <c r="B18" s="136"/>
      <c r="C18" s="60">
        <v>241282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>
        <v>2317330</v>
      </c>
      <c r="Q18" s="60"/>
      <c r="R18" s="59">
        <v>2317330</v>
      </c>
      <c r="S18" s="59"/>
      <c r="T18" s="60"/>
      <c r="U18" s="60"/>
      <c r="V18" s="59"/>
      <c r="W18" s="59">
        <v>2317330</v>
      </c>
      <c r="X18" s="60"/>
      <c r="Y18" s="59">
        <v>2317330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5757277</v>
      </c>
      <c r="D20" s="340"/>
      <c r="E20" s="60"/>
      <c r="F20" s="59"/>
      <c r="G20" s="59">
        <v>1888560</v>
      </c>
      <c r="H20" s="60">
        <v>116250</v>
      </c>
      <c r="I20" s="60">
        <v>104017</v>
      </c>
      <c r="J20" s="59">
        <v>2108827</v>
      </c>
      <c r="K20" s="59">
        <v>7511</v>
      </c>
      <c r="L20" s="60">
        <v>94200</v>
      </c>
      <c r="M20" s="60">
        <v>5895</v>
      </c>
      <c r="N20" s="59">
        <v>107606</v>
      </c>
      <c r="O20" s="59"/>
      <c r="P20" s="60">
        <v>834383</v>
      </c>
      <c r="Q20" s="60">
        <v>474955</v>
      </c>
      <c r="R20" s="59">
        <v>1309338</v>
      </c>
      <c r="S20" s="59"/>
      <c r="T20" s="60"/>
      <c r="U20" s="60"/>
      <c r="V20" s="59"/>
      <c r="W20" s="59">
        <v>3525771</v>
      </c>
      <c r="X20" s="60"/>
      <c r="Y20" s="59">
        <v>3525771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5063750</v>
      </c>
      <c r="F22" s="345">
        <f t="shared" si="6"/>
        <v>5063750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123000</v>
      </c>
      <c r="N22" s="345">
        <f t="shared" si="6"/>
        <v>123000</v>
      </c>
      <c r="O22" s="345">
        <f t="shared" si="6"/>
        <v>186461</v>
      </c>
      <c r="P22" s="343">
        <f t="shared" si="6"/>
        <v>0</v>
      </c>
      <c r="Q22" s="343">
        <f t="shared" si="6"/>
        <v>2787018</v>
      </c>
      <c r="R22" s="345">
        <f t="shared" si="6"/>
        <v>2973479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3096479</v>
      </c>
      <c r="X22" s="343">
        <f t="shared" si="6"/>
        <v>3797813</v>
      </c>
      <c r="Y22" s="345">
        <f t="shared" si="6"/>
        <v>-701334</v>
      </c>
      <c r="Z22" s="336">
        <f>+IF(X22&lt;&gt;0,+(Y22/X22)*100,0)</f>
        <v>-18.466786016057135</v>
      </c>
      <c r="AA22" s="350">
        <f>SUM(AA23:AA32)</f>
        <v>5063750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3288750</v>
      </c>
      <c r="F24" s="59">
        <v>3288750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72131</v>
      </c>
      <c r="R24" s="59">
        <v>72131</v>
      </c>
      <c r="S24" s="59"/>
      <c r="T24" s="60"/>
      <c r="U24" s="60"/>
      <c r="V24" s="59"/>
      <c r="W24" s="59">
        <v>72131</v>
      </c>
      <c r="X24" s="60">
        <v>2466563</v>
      </c>
      <c r="Y24" s="59">
        <v>-2394432</v>
      </c>
      <c r="Z24" s="61">
        <v>-97.08</v>
      </c>
      <c r="AA24" s="62">
        <v>3288750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123000</v>
      </c>
      <c r="N26" s="364">
        <v>123000</v>
      </c>
      <c r="O26" s="364">
        <v>177689</v>
      </c>
      <c r="P26" s="362"/>
      <c r="Q26" s="362"/>
      <c r="R26" s="364">
        <v>177689</v>
      </c>
      <c r="S26" s="364"/>
      <c r="T26" s="362"/>
      <c r="U26" s="362"/>
      <c r="V26" s="364"/>
      <c r="W26" s="364">
        <v>300689</v>
      </c>
      <c r="X26" s="362"/>
      <c r="Y26" s="364">
        <v>300689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274688</v>
      </c>
      <c r="R27" s="59">
        <v>274688</v>
      </c>
      <c r="S27" s="59"/>
      <c r="T27" s="60"/>
      <c r="U27" s="60"/>
      <c r="V27" s="59"/>
      <c r="W27" s="59">
        <v>274688</v>
      </c>
      <c r="X27" s="60"/>
      <c r="Y27" s="59">
        <v>274688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1775000</v>
      </c>
      <c r="F32" s="59">
        <v>1775000</v>
      </c>
      <c r="G32" s="59"/>
      <c r="H32" s="60"/>
      <c r="I32" s="60"/>
      <c r="J32" s="59"/>
      <c r="K32" s="59"/>
      <c r="L32" s="60"/>
      <c r="M32" s="60"/>
      <c r="N32" s="59"/>
      <c r="O32" s="59">
        <v>8772</v>
      </c>
      <c r="P32" s="60"/>
      <c r="Q32" s="60">
        <v>2440199</v>
      </c>
      <c r="R32" s="59">
        <v>2448971</v>
      </c>
      <c r="S32" s="59"/>
      <c r="T32" s="60"/>
      <c r="U32" s="60"/>
      <c r="V32" s="59"/>
      <c r="W32" s="59">
        <v>2448971</v>
      </c>
      <c r="X32" s="60">
        <v>1331250</v>
      </c>
      <c r="Y32" s="59">
        <v>1117721</v>
      </c>
      <c r="Z32" s="61">
        <v>83.96</v>
      </c>
      <c r="AA32" s="62">
        <v>1775000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3560089</v>
      </c>
      <c r="D40" s="344">
        <f t="shared" si="9"/>
        <v>0</v>
      </c>
      <c r="E40" s="343">
        <f t="shared" si="9"/>
        <v>24762800</v>
      </c>
      <c r="F40" s="345">
        <f t="shared" si="9"/>
        <v>24762800</v>
      </c>
      <c r="G40" s="345">
        <f t="shared" si="9"/>
        <v>32091</v>
      </c>
      <c r="H40" s="343">
        <f t="shared" si="9"/>
        <v>18571</v>
      </c>
      <c r="I40" s="343">
        <f t="shared" si="9"/>
        <v>73213</v>
      </c>
      <c r="J40" s="345">
        <f t="shared" si="9"/>
        <v>123875</v>
      </c>
      <c r="K40" s="345">
        <f t="shared" si="9"/>
        <v>26623</v>
      </c>
      <c r="L40" s="343">
        <f t="shared" si="9"/>
        <v>3056760</v>
      </c>
      <c r="M40" s="343">
        <f t="shared" si="9"/>
        <v>26697</v>
      </c>
      <c r="N40" s="345">
        <f t="shared" si="9"/>
        <v>3110080</v>
      </c>
      <c r="O40" s="345">
        <f t="shared" si="9"/>
        <v>0</v>
      </c>
      <c r="P40" s="343">
        <f t="shared" si="9"/>
        <v>24122</v>
      </c>
      <c r="Q40" s="343">
        <f t="shared" si="9"/>
        <v>104894</v>
      </c>
      <c r="R40" s="345">
        <f t="shared" si="9"/>
        <v>129016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3362971</v>
      </c>
      <c r="X40" s="343">
        <f t="shared" si="9"/>
        <v>18572100</v>
      </c>
      <c r="Y40" s="345">
        <f t="shared" si="9"/>
        <v>-15209129</v>
      </c>
      <c r="Z40" s="336">
        <f>+IF(X40&lt;&gt;0,+(Y40/X40)*100,0)</f>
        <v>-81.89234927660307</v>
      </c>
      <c r="AA40" s="350">
        <f>SUM(AA41:AA49)</f>
        <v>24762800</v>
      </c>
    </row>
    <row r="41" spans="1:27" ht="13.5">
      <c r="A41" s="361" t="s">
        <v>247</v>
      </c>
      <c r="B41" s="142"/>
      <c r="C41" s="362"/>
      <c r="D41" s="363"/>
      <c r="E41" s="362">
        <v>3400000</v>
      </c>
      <c r="F41" s="364">
        <v>3400000</v>
      </c>
      <c r="G41" s="364"/>
      <c r="H41" s="362"/>
      <c r="I41" s="362"/>
      <c r="J41" s="364"/>
      <c r="K41" s="364">
        <v>8350</v>
      </c>
      <c r="L41" s="362"/>
      <c r="M41" s="362"/>
      <c r="N41" s="364">
        <v>8350</v>
      </c>
      <c r="O41" s="364"/>
      <c r="P41" s="362"/>
      <c r="Q41" s="362"/>
      <c r="R41" s="364"/>
      <c r="S41" s="364"/>
      <c r="T41" s="362"/>
      <c r="U41" s="362"/>
      <c r="V41" s="364"/>
      <c r="W41" s="364">
        <v>8350</v>
      </c>
      <c r="X41" s="362">
        <v>2550000</v>
      </c>
      <c r="Y41" s="364">
        <v>-2541650</v>
      </c>
      <c r="Z41" s="365">
        <v>-99.67</v>
      </c>
      <c r="AA41" s="366">
        <v>3400000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1165234</v>
      </c>
      <c r="D43" s="369"/>
      <c r="E43" s="305"/>
      <c r="F43" s="370"/>
      <c r="G43" s="370">
        <v>12000</v>
      </c>
      <c r="H43" s="305"/>
      <c r="I43" s="305">
        <v>27899</v>
      </c>
      <c r="J43" s="370">
        <v>39899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39899</v>
      </c>
      <c r="X43" s="305"/>
      <c r="Y43" s="370">
        <v>39899</v>
      </c>
      <c r="Z43" s="371"/>
      <c r="AA43" s="303"/>
    </row>
    <row r="44" spans="1:27" ht="13.5">
      <c r="A44" s="361" t="s">
        <v>250</v>
      </c>
      <c r="B44" s="136"/>
      <c r="C44" s="60">
        <v>549688</v>
      </c>
      <c r="D44" s="368"/>
      <c r="E44" s="54">
        <v>21362800</v>
      </c>
      <c r="F44" s="53">
        <v>21362800</v>
      </c>
      <c r="G44" s="53">
        <v>20091</v>
      </c>
      <c r="H44" s="54">
        <v>18571</v>
      </c>
      <c r="I44" s="54">
        <v>45314</v>
      </c>
      <c r="J44" s="53">
        <v>83976</v>
      </c>
      <c r="K44" s="53">
        <v>18273</v>
      </c>
      <c r="L44" s="54">
        <v>75958</v>
      </c>
      <c r="M44" s="54">
        <v>26697</v>
      </c>
      <c r="N44" s="53">
        <v>120928</v>
      </c>
      <c r="O44" s="53"/>
      <c r="P44" s="54">
        <v>24122</v>
      </c>
      <c r="Q44" s="54">
        <v>103315</v>
      </c>
      <c r="R44" s="53">
        <v>127437</v>
      </c>
      <c r="S44" s="53"/>
      <c r="T44" s="54"/>
      <c r="U44" s="54"/>
      <c r="V44" s="53"/>
      <c r="W44" s="53">
        <v>332341</v>
      </c>
      <c r="X44" s="54">
        <v>16022100</v>
      </c>
      <c r="Y44" s="53">
        <v>-15689759</v>
      </c>
      <c r="Z44" s="94">
        <v>-97.93</v>
      </c>
      <c r="AA44" s="95">
        <v>21362800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1845167</v>
      </c>
      <c r="D49" s="368"/>
      <c r="E49" s="54"/>
      <c r="F49" s="53"/>
      <c r="G49" s="53"/>
      <c r="H49" s="54"/>
      <c r="I49" s="54"/>
      <c r="J49" s="53"/>
      <c r="K49" s="53"/>
      <c r="L49" s="54">
        <v>2980802</v>
      </c>
      <c r="M49" s="54"/>
      <c r="N49" s="53">
        <v>2980802</v>
      </c>
      <c r="O49" s="53"/>
      <c r="P49" s="54"/>
      <c r="Q49" s="54">
        <v>1579</v>
      </c>
      <c r="R49" s="53">
        <v>1579</v>
      </c>
      <c r="S49" s="53"/>
      <c r="T49" s="54"/>
      <c r="U49" s="54"/>
      <c r="V49" s="53"/>
      <c r="W49" s="53">
        <v>2982381</v>
      </c>
      <c r="X49" s="54"/>
      <c r="Y49" s="53">
        <v>2982381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55187040</v>
      </c>
      <c r="D60" s="346">
        <f t="shared" si="14"/>
        <v>0</v>
      </c>
      <c r="E60" s="219">
        <f t="shared" si="14"/>
        <v>35326550</v>
      </c>
      <c r="F60" s="264">
        <f t="shared" si="14"/>
        <v>35326550</v>
      </c>
      <c r="G60" s="264">
        <f t="shared" si="14"/>
        <v>3559579</v>
      </c>
      <c r="H60" s="219">
        <f t="shared" si="14"/>
        <v>134821</v>
      </c>
      <c r="I60" s="219">
        <f t="shared" si="14"/>
        <v>1657239</v>
      </c>
      <c r="J60" s="264">
        <f t="shared" si="14"/>
        <v>5351639</v>
      </c>
      <c r="K60" s="264">
        <f t="shared" si="14"/>
        <v>1586909</v>
      </c>
      <c r="L60" s="219">
        <f t="shared" si="14"/>
        <v>4787740</v>
      </c>
      <c r="M60" s="219">
        <f t="shared" si="14"/>
        <v>4754183</v>
      </c>
      <c r="N60" s="264">
        <f t="shared" si="14"/>
        <v>11128832</v>
      </c>
      <c r="O60" s="264">
        <f t="shared" si="14"/>
        <v>912708</v>
      </c>
      <c r="P60" s="219">
        <f t="shared" si="14"/>
        <v>4918611</v>
      </c>
      <c r="Q60" s="219">
        <f t="shared" si="14"/>
        <v>5900621</v>
      </c>
      <c r="R60" s="264">
        <f t="shared" si="14"/>
        <v>11731940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28212411</v>
      </c>
      <c r="X60" s="219">
        <f t="shared" si="14"/>
        <v>26494913</v>
      </c>
      <c r="Y60" s="264">
        <f t="shared" si="14"/>
        <v>1717498</v>
      </c>
      <c r="Z60" s="337">
        <f>+IF(X60&lt;&gt;0,+(Y60/X60)*100,0)</f>
        <v>6.482368898512707</v>
      </c>
      <c r="AA60" s="232">
        <f>+AA57+AA54+AA51+AA40+AA37+AA34+AA22+AA5</f>
        <v>35326550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2014-05-13T10:49:06Z</dcterms:created>
  <dcterms:modified xsi:type="dcterms:W3CDTF">2014-05-13T10:49:10Z</dcterms:modified>
  <cp:category/>
  <cp:version/>
  <cp:contentType/>
  <cp:contentStatus/>
</cp:coreProperties>
</file>