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<sst xmlns="http://schemas.openxmlformats.org/spreadsheetml/2006/main" count="855" uniqueCount="302">
  <si>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Mnquma(EC122)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</si>
  <si>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</si>
  <si>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</si>
  <si>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</si>
  <si>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</si>
  <si>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</si>
  <si>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</si>
  <si>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</si>
  <si>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</si>
  <si>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</si>
  <si>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</si>
  <si>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</si>
  <si>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</si>
  <si>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</si>
  <si>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</si>
  <si>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</si>
  <si>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</si>
  <si>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</si>
  <si>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</si>
  <si>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</si>
  <si>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</si>
  <si>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</si>
  <si>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</si>
  <si>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</si>
  <si>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</si>
  <si>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</si>
  <si>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</si>
  <si>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</si>
  <si>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</si>
  <si>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</si>
  <si>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</si>
  <si>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</si>
  <si>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</si>
  <si>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</si>
  <si>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</si>
  <si>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</si>
  <si>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</si>
  <si>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</si>
  <si>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</si>
  <si>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</si>
  <si>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</si>
  <si>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</si>
  <si>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</si>
  <si>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</si>
  <si>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</si>
  <si>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</si>
  <si>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</si>
  <si>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</si>
  <si>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</si>
  <si>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</si>
  <si>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</si>
  <si>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</si>
  <si>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</si>
  <si>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</si>
  <si>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</si>
  <si>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</si>
  <si>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</si>
  <si>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</si>
  <si>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</si>
  <si>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</si>
  <si>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</si>
  <si>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</si>
  <si>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</si>
  <si>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</si>
  <si>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</si>
  <si>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</si>
  <si>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</si>
  <si>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</si>
  <si>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</si>
  <si>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</si>
  <si>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Mnquma(EC122)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</si>
  <si>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</si>
  <si>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</si>
  <si>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</si>
  <si>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</si>
  <si>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</si>
  <si>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</si>
  <si>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</si>
  <si>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</si>
  <si>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</si>
  <si>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</si>
  <si>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</si>
  <si>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</si>
  <si>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</si>
  <si>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</si>
  <si>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</si>
  <si>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</si>
  <si>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</si>
  <si>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</si>
  <si>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</si>
  <si>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</si>
  <si>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</si>
  <si>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</si>
  <si>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</si>
  <si>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</si>
  <si>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</si>
  <si>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</si>
  <si>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</si>
  <si>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</si>
  <si>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</si>
  <si>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Mnquma(EC122)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</si>
  <si>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</si>
  <si>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</si>
  <si>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</si>
  <si>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</si>
  <si>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</si>
  <si>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</si>
  <si>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</si>
  <si>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</si>
  <si>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</si>
  <si>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</si>
  <si>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</si>
  <si>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</si>
  <si>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</si>
  <si>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</si>
  <si>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</si>
  <si>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</si>
  <si>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</si>
  <si>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</si>
  <si>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</si>
  <si>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</si>
  <si>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</si>
  <si>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</si>
  <si>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</si>
  <si>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</si>
  <si>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</si>
  <si>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</si>
  <si>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</si>
  <si>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</si>
  <si>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Mnquma(EC122)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</si>
  <si>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</si>
  <si>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</si>
  <si>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</si>
  <si>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</si>
  <si>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</si>
  <si>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</si>
  <si>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</si>
  <si>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</si>
  <si>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</si>
  <si>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</si>
  <si>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Mnquma(EC122)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</si>
  <si>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</si>
  <si>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</si>
  <si>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</si>
  <si>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</si>
  <si>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</si>
  <si>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</si>
  <si>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</si>
  <si>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</si>
  <si>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</si>
  <si>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</si>
  <si>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</si>
  <si>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</si>
  <si>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</si>
  <si>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</si>
  <si>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</si>
  <si>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</si>
  <si>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</si>
  <si>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</si>
  <si>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</si>
  <si>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</si>
  <si>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</si>
  <si>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</si>
  <si>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</si>
  <si>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</si>
  <si>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</si>
  <si>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</si>
  <si>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</si>
  <si>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</si>
  <si>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</si>
  <si>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</si>
  <si>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</si>
  <si>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</si>
  <si>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</si>
  <si>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Mnquma(EC122)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</si>
  <si>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</si>
  <si>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</si>
  <si>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</si>
  <si>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</si>
  <si>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</si>
  <si>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</si>
  <si>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</si>
  <si>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</si>
  <si>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</si>
  <si>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</si>
  <si>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</si>
  <si>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</si>
  <si>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</si>
  <si>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</si>
  <si>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</si>
  <si>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</si>
  <si>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</si>
  <si>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</si>
  <si>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</si>
  <si>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</si>
  <si>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</si>
  <si>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</si>
  <si>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</si>
  <si>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</si>
  <si>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</si>
  <si>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</si>
  <si>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Mnquma(EC122)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</si>
  <si>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</si>
  <si>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</si>
  <si>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</si>
  <si>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</si>
  <si>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</si>
  <si>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</si>
  <si>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</si>
  <si>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</si>
  <si>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</si>
  <si>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</si>
  <si>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</si>
  <si>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</si>
  <si>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</si>
  <si>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</si>
  <si>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</si>
  <si>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</si>
  <si>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</si>
  <si>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</si>
  <si>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</si>
  <si>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</si>
  <si>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</si>
  <si>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</si>
  <si>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</si>
  <si>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</si>
  <si>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Mnquma(EC122)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</si>
  <si>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</si>
  <si>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</si>
  <si>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</si>
  <si>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</si>
  <si>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</si>
  <si>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</si>
  <si>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</si>
  <si>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</si>
  <si>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</si>
  <si>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</si>
  <si>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</si>
  <si>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</si>
  <si>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</si>
  <si>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</si>
  <si>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</si>
  <si>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</si>
  <si>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</si>
  <si>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</si>
  <si>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</si>
  <si>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</si>
  <si>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</si>
  <si>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</si>
  <si>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</si>
  <si>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</si>
  <si>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</si>
  <si>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</si>
  <si>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</si>
  <si>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</si>
  <si>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</si>
  <si>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</si>
  <si>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</si>
  <si>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</si>
  <si>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</si>
  <si>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</si>
  <si>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</si>
  <si>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Mnquma(EC122)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</si>
  <si>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</si>
  <si>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</si>
  <si>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Mnquma(EC122)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</si>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</sst>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11136441</v>
      </c>
      <c r="C5" s="19">
        <v>0</v>
      </c>
      <c r="D5" s="59">
        <v>13566246</v>
      </c>
      <c r="E5" s="60">
        <v>13566246</v>
      </c>
      <c r="F5" s="60">
        <v>0</v>
      </c>
      <c r="G5" s="60">
        <v>0</v>
      </c>
      <c r="H5" s="60">
        <v>11051267</v>
      </c>
      <c r="I5" s="60">
        <v>11051267</v>
      </c>
      <c r="J5" s="60">
        <v>0</v>
      </c>
      <c r="K5" s="60">
        <v>9214</v>
      </c>
      <c r="L5" s="60">
        <v>0</v>
      </c>
      <c r="M5" s="60">
        <v>9214</v>
      </c>
      <c r="N5" s="60">
        <v>0</v>
      </c>
      <c r="O5" s="60">
        <v>3013</v>
      </c>
      <c r="P5" s="60">
        <v>0</v>
      </c>
      <c r="Q5" s="60">
        <v>3013</v>
      </c>
      <c r="R5" s="60">
        <v>0</v>
      </c>
      <c r="S5" s="60">
        <v>0</v>
      </c>
      <c r="T5" s="60">
        <v>0</v>
      </c>
      <c r="U5" s="60">
        <v>0</v>
      </c>
      <c r="V5" s="60">
        <v>11063494</v>
      </c>
      <c r="W5" s="60">
        <v>10174685</v>
      </c>
      <c r="X5" s="60">
        <v>888809</v>
      </c>
      <c r="Y5" s="61">
        <v>8.74</v>
      </c>
      <c r="Z5" s="62">
        <v>13566246</v>
      </c>
    </row>
    <row r="6" spans="1:26" ht="13.5">
      <c r="A6" s="58" t="s">
        <v>32</v>
      </c>
      <c r="B6" s="19">
        <v>3436176</v>
      </c>
      <c r="C6" s="19">
        <v>0</v>
      </c>
      <c r="D6" s="59">
        <v>4099866</v>
      </c>
      <c r="E6" s="60">
        <v>4099866</v>
      </c>
      <c r="F6" s="60">
        <v>0</v>
      </c>
      <c r="G6" s="60">
        <v>0</v>
      </c>
      <c r="H6" s="60">
        <v>287872</v>
      </c>
      <c r="I6" s="60">
        <v>287872</v>
      </c>
      <c r="J6" s="60">
        <v>289844</v>
      </c>
      <c r="K6" s="60">
        <v>281744</v>
      </c>
      <c r="L6" s="60">
        <v>579599</v>
      </c>
      <c r="M6" s="60">
        <v>1151187</v>
      </c>
      <c r="N6" s="60">
        <v>0</v>
      </c>
      <c r="O6" s="60">
        <v>288811</v>
      </c>
      <c r="P6" s="60">
        <v>0</v>
      </c>
      <c r="Q6" s="60">
        <v>288811</v>
      </c>
      <c r="R6" s="60">
        <v>0</v>
      </c>
      <c r="S6" s="60">
        <v>0</v>
      </c>
      <c r="T6" s="60">
        <v>0</v>
      </c>
      <c r="U6" s="60">
        <v>0</v>
      </c>
      <c r="V6" s="60">
        <v>1727870</v>
      </c>
      <c r="W6" s="60">
        <v>3074900</v>
      </c>
      <c r="X6" s="60">
        <v>-1347030</v>
      </c>
      <c r="Y6" s="61">
        <v>-43.81</v>
      </c>
      <c r="Z6" s="62">
        <v>4099866</v>
      </c>
    </row>
    <row r="7" spans="1:26" ht="13.5">
      <c r="A7" s="58" t="s">
        <v>33</v>
      </c>
      <c r="B7" s="19">
        <v>3168873</v>
      </c>
      <c r="C7" s="19">
        <v>0</v>
      </c>
      <c r="D7" s="59">
        <v>2500000</v>
      </c>
      <c r="E7" s="60">
        <v>2500000</v>
      </c>
      <c r="F7" s="60">
        <v>0</v>
      </c>
      <c r="G7" s="60">
        <v>334365</v>
      </c>
      <c r="H7" s="60">
        <v>387335</v>
      </c>
      <c r="I7" s="60">
        <v>721700</v>
      </c>
      <c r="J7" s="60">
        <v>0</v>
      </c>
      <c r="K7" s="60">
        <v>0</v>
      </c>
      <c r="L7" s="60">
        <v>903163</v>
      </c>
      <c r="M7" s="60">
        <v>903163</v>
      </c>
      <c r="N7" s="60">
        <v>0</v>
      </c>
      <c r="O7" s="60">
        <v>465033</v>
      </c>
      <c r="P7" s="60">
        <v>318037</v>
      </c>
      <c r="Q7" s="60">
        <v>783070</v>
      </c>
      <c r="R7" s="60">
        <v>0</v>
      </c>
      <c r="S7" s="60">
        <v>0</v>
      </c>
      <c r="T7" s="60">
        <v>0</v>
      </c>
      <c r="U7" s="60">
        <v>0</v>
      </c>
      <c r="V7" s="60">
        <v>2407933</v>
      </c>
      <c r="W7" s="60">
        <v>1875000</v>
      </c>
      <c r="X7" s="60">
        <v>532933</v>
      </c>
      <c r="Y7" s="61">
        <v>28.42</v>
      </c>
      <c r="Z7" s="62">
        <v>2500000</v>
      </c>
    </row>
    <row r="8" spans="1:26" ht="13.5">
      <c r="A8" s="58" t="s">
        <v>34</v>
      </c>
      <c r="B8" s="19">
        <v>153277960</v>
      </c>
      <c r="C8" s="19">
        <v>0</v>
      </c>
      <c r="D8" s="59">
        <v>167913537</v>
      </c>
      <c r="E8" s="60">
        <v>175032532</v>
      </c>
      <c r="F8" s="60">
        <v>68183000</v>
      </c>
      <c r="G8" s="60">
        <v>0</v>
      </c>
      <c r="H8" s="60">
        <v>0</v>
      </c>
      <c r="I8" s="60">
        <v>68183000</v>
      </c>
      <c r="J8" s="60">
        <v>0</v>
      </c>
      <c r="K8" s="60">
        <v>225435</v>
      </c>
      <c r="L8" s="60">
        <v>0</v>
      </c>
      <c r="M8" s="60">
        <v>225435</v>
      </c>
      <c r="N8" s="60">
        <v>0</v>
      </c>
      <c r="O8" s="60">
        <v>54984000</v>
      </c>
      <c r="P8" s="60">
        <v>42376092</v>
      </c>
      <c r="Q8" s="60">
        <v>97360092</v>
      </c>
      <c r="R8" s="60">
        <v>0</v>
      </c>
      <c r="S8" s="60">
        <v>0</v>
      </c>
      <c r="T8" s="60">
        <v>0</v>
      </c>
      <c r="U8" s="60">
        <v>0</v>
      </c>
      <c r="V8" s="60">
        <v>165768527</v>
      </c>
      <c r="W8" s="60">
        <v>131274399</v>
      </c>
      <c r="X8" s="60">
        <v>34494128</v>
      </c>
      <c r="Y8" s="61">
        <v>26.28</v>
      </c>
      <c r="Z8" s="62">
        <v>175032532</v>
      </c>
    </row>
    <row r="9" spans="1:26" ht="13.5">
      <c r="A9" s="58" t="s">
        <v>35</v>
      </c>
      <c r="B9" s="19">
        <v>10147005</v>
      </c>
      <c r="C9" s="19">
        <v>0</v>
      </c>
      <c r="D9" s="59">
        <v>10557760</v>
      </c>
      <c r="E9" s="60">
        <v>10557759</v>
      </c>
      <c r="F9" s="60">
        <v>429831</v>
      </c>
      <c r="G9" s="60">
        <v>0</v>
      </c>
      <c r="H9" s="60">
        <v>3588102</v>
      </c>
      <c r="I9" s="60">
        <v>4017933</v>
      </c>
      <c r="J9" s="60">
        <v>58361</v>
      </c>
      <c r="K9" s="60">
        <v>1303890</v>
      </c>
      <c r="L9" s="60">
        <v>1895016</v>
      </c>
      <c r="M9" s="60">
        <v>3257267</v>
      </c>
      <c r="N9" s="60">
        <v>0</v>
      </c>
      <c r="O9" s="60">
        <v>948606</v>
      </c>
      <c r="P9" s="60">
        <v>595878</v>
      </c>
      <c r="Q9" s="60">
        <v>1544484</v>
      </c>
      <c r="R9" s="60">
        <v>0</v>
      </c>
      <c r="S9" s="60">
        <v>0</v>
      </c>
      <c r="T9" s="60">
        <v>0</v>
      </c>
      <c r="U9" s="60">
        <v>0</v>
      </c>
      <c r="V9" s="60">
        <v>8819684</v>
      </c>
      <c r="W9" s="60">
        <v>7918319</v>
      </c>
      <c r="X9" s="60">
        <v>901365</v>
      </c>
      <c r="Y9" s="61">
        <v>11.38</v>
      </c>
      <c r="Z9" s="62">
        <v>10557759</v>
      </c>
    </row>
    <row r="10" spans="1:26" ht="25.5">
      <c r="A10" s="63" t="s">
        <v>277</v>
      </c>
      <c r="B10" s="64">
        <f>SUM(B5:B9)</f>
        <v>181166455</v>
      </c>
      <c r="C10" s="64">
        <f>SUM(C5:C9)</f>
        <v>0</v>
      </c>
      <c r="D10" s="65">
        <f aca="true" t="shared" si="0" ref="D10:Z10">SUM(D5:D9)</f>
        <v>198637409</v>
      </c>
      <c r="E10" s="66">
        <f t="shared" si="0"/>
        <v>205756403</v>
      </c>
      <c r="F10" s="66">
        <f t="shared" si="0"/>
        <v>68612831</v>
      </c>
      <c r="G10" s="66">
        <f t="shared" si="0"/>
        <v>334365</v>
      </c>
      <c r="H10" s="66">
        <f t="shared" si="0"/>
        <v>15314576</v>
      </c>
      <c r="I10" s="66">
        <f t="shared" si="0"/>
        <v>84261772</v>
      </c>
      <c r="J10" s="66">
        <f t="shared" si="0"/>
        <v>348205</v>
      </c>
      <c r="K10" s="66">
        <f t="shared" si="0"/>
        <v>1820283</v>
      </c>
      <c r="L10" s="66">
        <f t="shared" si="0"/>
        <v>3377778</v>
      </c>
      <c r="M10" s="66">
        <f t="shared" si="0"/>
        <v>5546266</v>
      </c>
      <c r="N10" s="66">
        <f t="shared" si="0"/>
        <v>0</v>
      </c>
      <c r="O10" s="66">
        <f t="shared" si="0"/>
        <v>56689463</v>
      </c>
      <c r="P10" s="66">
        <f t="shared" si="0"/>
        <v>43290007</v>
      </c>
      <c r="Q10" s="66">
        <f t="shared" si="0"/>
        <v>99979470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189787508</v>
      </c>
      <c r="W10" s="66">
        <f t="shared" si="0"/>
        <v>154317303</v>
      </c>
      <c r="X10" s="66">
        <f t="shared" si="0"/>
        <v>35470205</v>
      </c>
      <c r="Y10" s="67">
        <f>+IF(W10&lt;&gt;0,(X10/W10)*100,0)</f>
        <v>22.985241648501333</v>
      </c>
      <c r="Z10" s="68">
        <f t="shared" si="0"/>
        <v>205756403</v>
      </c>
    </row>
    <row r="11" spans="1:26" ht="13.5">
      <c r="A11" s="58" t="s">
        <v>37</v>
      </c>
      <c r="B11" s="19">
        <v>88361097</v>
      </c>
      <c r="C11" s="19">
        <v>0</v>
      </c>
      <c r="D11" s="59">
        <v>113714597</v>
      </c>
      <c r="E11" s="60">
        <v>105517015</v>
      </c>
      <c r="F11" s="60">
        <v>10091442</v>
      </c>
      <c r="G11" s="60">
        <v>9993134</v>
      </c>
      <c r="H11" s="60">
        <v>13925639</v>
      </c>
      <c r="I11" s="60">
        <v>34010215</v>
      </c>
      <c r="J11" s="60">
        <v>3100830</v>
      </c>
      <c r="K11" s="60">
        <v>11510986</v>
      </c>
      <c r="L11" s="60">
        <v>11306735</v>
      </c>
      <c r="M11" s="60">
        <v>25918551</v>
      </c>
      <c r="N11" s="60">
        <v>0</v>
      </c>
      <c r="O11" s="60">
        <v>12743168</v>
      </c>
      <c r="P11" s="60">
        <v>12275180</v>
      </c>
      <c r="Q11" s="60">
        <v>25018348</v>
      </c>
      <c r="R11" s="60">
        <v>0</v>
      </c>
      <c r="S11" s="60">
        <v>0</v>
      </c>
      <c r="T11" s="60">
        <v>0</v>
      </c>
      <c r="U11" s="60">
        <v>0</v>
      </c>
      <c r="V11" s="60">
        <v>84947114</v>
      </c>
      <c r="W11" s="60">
        <v>79137761</v>
      </c>
      <c r="X11" s="60">
        <v>5809353</v>
      </c>
      <c r="Y11" s="61">
        <v>7.34</v>
      </c>
      <c r="Z11" s="62">
        <v>105517015</v>
      </c>
    </row>
    <row r="12" spans="1:26" ht="13.5">
      <c r="A12" s="58" t="s">
        <v>38</v>
      </c>
      <c r="B12" s="19">
        <v>20205686</v>
      </c>
      <c r="C12" s="19">
        <v>0</v>
      </c>
      <c r="D12" s="59">
        <v>21091173</v>
      </c>
      <c r="E12" s="60">
        <v>21433170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1857535</v>
      </c>
      <c r="Q12" s="60">
        <v>1857535</v>
      </c>
      <c r="R12" s="60">
        <v>0</v>
      </c>
      <c r="S12" s="60">
        <v>0</v>
      </c>
      <c r="T12" s="60">
        <v>0</v>
      </c>
      <c r="U12" s="60">
        <v>0</v>
      </c>
      <c r="V12" s="60">
        <v>1857535</v>
      </c>
      <c r="W12" s="60">
        <v>16074878</v>
      </c>
      <c r="X12" s="60">
        <v>-14217343</v>
      </c>
      <c r="Y12" s="61">
        <v>-88.44</v>
      </c>
      <c r="Z12" s="62">
        <v>21433170</v>
      </c>
    </row>
    <row r="13" spans="1:26" ht="13.5">
      <c r="A13" s="58" t="s">
        <v>278</v>
      </c>
      <c r="B13" s="19">
        <v>34312917</v>
      </c>
      <c r="C13" s="19">
        <v>0</v>
      </c>
      <c r="D13" s="59">
        <v>31544564</v>
      </c>
      <c r="E13" s="60">
        <v>31544564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23658423</v>
      </c>
      <c r="X13" s="60">
        <v>-23658423</v>
      </c>
      <c r="Y13" s="61">
        <v>-100</v>
      </c>
      <c r="Z13" s="62">
        <v>31544564</v>
      </c>
    </row>
    <row r="14" spans="1:26" ht="13.5">
      <c r="A14" s="58" t="s">
        <v>40</v>
      </c>
      <c r="B14" s="19">
        <v>0</v>
      </c>
      <c r="C14" s="19">
        <v>0</v>
      </c>
      <c r="D14" s="59">
        <v>3167889</v>
      </c>
      <c r="E14" s="60">
        <v>3311242</v>
      </c>
      <c r="F14" s="60">
        <v>219840</v>
      </c>
      <c r="G14" s="60">
        <v>0</v>
      </c>
      <c r="H14" s="60">
        <v>344863</v>
      </c>
      <c r="I14" s="60">
        <v>564703</v>
      </c>
      <c r="J14" s="60">
        <v>27213</v>
      </c>
      <c r="K14" s="60">
        <v>433789</v>
      </c>
      <c r="L14" s="60">
        <v>455825</v>
      </c>
      <c r="M14" s="60">
        <v>916827</v>
      </c>
      <c r="N14" s="60">
        <v>0</v>
      </c>
      <c r="O14" s="60">
        <v>315974</v>
      </c>
      <c r="P14" s="60">
        <v>285029</v>
      </c>
      <c r="Q14" s="60">
        <v>601003</v>
      </c>
      <c r="R14" s="60">
        <v>0</v>
      </c>
      <c r="S14" s="60">
        <v>0</v>
      </c>
      <c r="T14" s="60">
        <v>0</v>
      </c>
      <c r="U14" s="60">
        <v>0</v>
      </c>
      <c r="V14" s="60">
        <v>2082533</v>
      </c>
      <c r="W14" s="60">
        <v>2483432</v>
      </c>
      <c r="X14" s="60">
        <v>-400899</v>
      </c>
      <c r="Y14" s="61">
        <v>-16.14</v>
      </c>
      <c r="Z14" s="62">
        <v>3311242</v>
      </c>
    </row>
    <row r="15" spans="1:26" ht="13.5">
      <c r="A15" s="58" t="s">
        <v>41</v>
      </c>
      <c r="B15" s="19">
        <v>7798844</v>
      </c>
      <c r="C15" s="19">
        <v>0</v>
      </c>
      <c r="D15" s="59">
        <v>10068536</v>
      </c>
      <c r="E15" s="60">
        <v>10230426</v>
      </c>
      <c r="F15" s="60">
        <v>24217</v>
      </c>
      <c r="G15" s="60">
        <v>0</v>
      </c>
      <c r="H15" s="60">
        <v>653435</v>
      </c>
      <c r="I15" s="60">
        <v>677652</v>
      </c>
      <c r="J15" s="60">
        <v>383375</v>
      </c>
      <c r="K15" s="60">
        <v>1070784</v>
      </c>
      <c r="L15" s="60">
        <v>2798190</v>
      </c>
      <c r="M15" s="60">
        <v>4252349</v>
      </c>
      <c r="N15" s="60">
        <v>0</v>
      </c>
      <c r="O15" s="60">
        <v>4195187</v>
      </c>
      <c r="P15" s="60">
        <v>1064571</v>
      </c>
      <c r="Q15" s="60">
        <v>5259758</v>
      </c>
      <c r="R15" s="60">
        <v>0</v>
      </c>
      <c r="S15" s="60">
        <v>0</v>
      </c>
      <c r="T15" s="60">
        <v>0</v>
      </c>
      <c r="U15" s="60">
        <v>0</v>
      </c>
      <c r="V15" s="60">
        <v>10189759</v>
      </c>
      <c r="W15" s="60">
        <v>7672820</v>
      </c>
      <c r="X15" s="60">
        <v>2516939</v>
      </c>
      <c r="Y15" s="61">
        <v>32.8</v>
      </c>
      <c r="Z15" s="62">
        <v>10230426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516206</v>
      </c>
      <c r="L16" s="60">
        <v>0</v>
      </c>
      <c r="M16" s="60">
        <v>516206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516206</v>
      </c>
      <c r="W16" s="60">
        <v>0</v>
      </c>
      <c r="X16" s="60">
        <v>516206</v>
      </c>
      <c r="Y16" s="61">
        <v>0</v>
      </c>
      <c r="Z16" s="62">
        <v>0</v>
      </c>
    </row>
    <row r="17" spans="1:26" ht="13.5">
      <c r="A17" s="58" t="s">
        <v>43</v>
      </c>
      <c r="B17" s="19">
        <v>41633188</v>
      </c>
      <c r="C17" s="19">
        <v>0</v>
      </c>
      <c r="D17" s="59">
        <v>55282160</v>
      </c>
      <c r="E17" s="60">
        <v>69951496</v>
      </c>
      <c r="F17" s="60">
        <v>2418398</v>
      </c>
      <c r="G17" s="60">
        <v>298998</v>
      </c>
      <c r="H17" s="60">
        <v>1935433</v>
      </c>
      <c r="I17" s="60">
        <v>4652829</v>
      </c>
      <c r="J17" s="60">
        <v>1704214</v>
      </c>
      <c r="K17" s="60">
        <v>2286694</v>
      </c>
      <c r="L17" s="60">
        <v>8283812</v>
      </c>
      <c r="M17" s="60">
        <v>12274720</v>
      </c>
      <c r="N17" s="60">
        <v>0</v>
      </c>
      <c r="O17" s="60">
        <v>1736442</v>
      </c>
      <c r="P17" s="60">
        <v>2637802</v>
      </c>
      <c r="Q17" s="60">
        <v>4374244</v>
      </c>
      <c r="R17" s="60">
        <v>0</v>
      </c>
      <c r="S17" s="60">
        <v>0</v>
      </c>
      <c r="T17" s="60">
        <v>0</v>
      </c>
      <c r="U17" s="60">
        <v>0</v>
      </c>
      <c r="V17" s="60">
        <v>21301793</v>
      </c>
      <c r="W17" s="60">
        <v>52463622</v>
      </c>
      <c r="X17" s="60">
        <v>-31161829</v>
      </c>
      <c r="Y17" s="61">
        <v>-59.4</v>
      </c>
      <c r="Z17" s="62">
        <v>69951496</v>
      </c>
    </row>
    <row r="18" spans="1:26" ht="13.5">
      <c r="A18" s="70" t="s">
        <v>44</v>
      </c>
      <c r="B18" s="71">
        <f>SUM(B11:B17)</f>
        <v>192311732</v>
      </c>
      <c r="C18" s="71">
        <f>SUM(C11:C17)</f>
        <v>0</v>
      </c>
      <c r="D18" s="72">
        <f aca="true" t="shared" si="1" ref="D18:Z18">SUM(D11:D17)</f>
        <v>234868919</v>
      </c>
      <c r="E18" s="73">
        <f t="shared" si="1"/>
        <v>241987913</v>
      </c>
      <c r="F18" s="73">
        <f t="shared" si="1"/>
        <v>12753897</v>
      </c>
      <c r="G18" s="73">
        <f t="shared" si="1"/>
        <v>10292132</v>
      </c>
      <c r="H18" s="73">
        <f t="shared" si="1"/>
        <v>16859370</v>
      </c>
      <c r="I18" s="73">
        <f t="shared" si="1"/>
        <v>39905399</v>
      </c>
      <c r="J18" s="73">
        <f t="shared" si="1"/>
        <v>5215632</v>
      </c>
      <c r="K18" s="73">
        <f t="shared" si="1"/>
        <v>15818459</v>
      </c>
      <c r="L18" s="73">
        <f t="shared" si="1"/>
        <v>22844562</v>
      </c>
      <c r="M18" s="73">
        <f t="shared" si="1"/>
        <v>43878653</v>
      </c>
      <c r="N18" s="73">
        <f t="shared" si="1"/>
        <v>0</v>
      </c>
      <c r="O18" s="73">
        <f t="shared" si="1"/>
        <v>18990771</v>
      </c>
      <c r="P18" s="73">
        <f t="shared" si="1"/>
        <v>18120117</v>
      </c>
      <c r="Q18" s="73">
        <f t="shared" si="1"/>
        <v>37110888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120894940</v>
      </c>
      <c r="W18" s="73">
        <f t="shared" si="1"/>
        <v>181490936</v>
      </c>
      <c r="X18" s="73">
        <f t="shared" si="1"/>
        <v>-60595996</v>
      </c>
      <c r="Y18" s="67">
        <f>+IF(W18&lt;&gt;0,(X18/W18)*100,0)</f>
        <v>-33.38789106250463</v>
      </c>
      <c r="Z18" s="74">
        <f t="shared" si="1"/>
        <v>241987913</v>
      </c>
    </row>
    <row r="19" spans="1:26" ht="13.5">
      <c r="A19" s="70" t="s">
        <v>45</v>
      </c>
      <c r="B19" s="75">
        <f>+B10-B18</f>
        <v>-11145277</v>
      </c>
      <c r="C19" s="75">
        <f>+C10-C18</f>
        <v>0</v>
      </c>
      <c r="D19" s="76">
        <f aca="true" t="shared" si="2" ref="D19:Z19">+D10-D18</f>
        <v>-36231510</v>
      </c>
      <c r="E19" s="77">
        <f t="shared" si="2"/>
        <v>-36231510</v>
      </c>
      <c r="F19" s="77">
        <f t="shared" si="2"/>
        <v>55858934</v>
      </c>
      <c r="G19" s="77">
        <f t="shared" si="2"/>
        <v>-9957767</v>
      </c>
      <c r="H19" s="77">
        <f t="shared" si="2"/>
        <v>-1544794</v>
      </c>
      <c r="I19" s="77">
        <f t="shared" si="2"/>
        <v>44356373</v>
      </c>
      <c r="J19" s="77">
        <f t="shared" si="2"/>
        <v>-4867427</v>
      </c>
      <c r="K19" s="77">
        <f t="shared" si="2"/>
        <v>-13998176</v>
      </c>
      <c r="L19" s="77">
        <f t="shared" si="2"/>
        <v>-19466784</v>
      </c>
      <c r="M19" s="77">
        <f t="shared" si="2"/>
        <v>-38332387</v>
      </c>
      <c r="N19" s="77">
        <f t="shared" si="2"/>
        <v>0</v>
      </c>
      <c r="O19" s="77">
        <f t="shared" si="2"/>
        <v>37698692</v>
      </c>
      <c r="P19" s="77">
        <f t="shared" si="2"/>
        <v>25169890</v>
      </c>
      <c r="Q19" s="77">
        <f t="shared" si="2"/>
        <v>62868582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68892568</v>
      </c>
      <c r="W19" s="77">
        <f>IF(E10=E18,0,W10-W18)</f>
        <v>-27173633</v>
      </c>
      <c r="X19" s="77">
        <f t="shared" si="2"/>
        <v>96066201</v>
      </c>
      <c r="Y19" s="78">
        <f>+IF(W19&lt;&gt;0,(X19/W19)*100,0)</f>
        <v>-353.5272629905615</v>
      </c>
      <c r="Z19" s="79">
        <f t="shared" si="2"/>
        <v>-36231510</v>
      </c>
    </row>
    <row r="20" spans="1:26" ht="13.5">
      <c r="A20" s="58" t="s">
        <v>46</v>
      </c>
      <c r="B20" s="19">
        <v>60826719</v>
      </c>
      <c r="C20" s="19">
        <v>0</v>
      </c>
      <c r="D20" s="59">
        <v>84508462</v>
      </c>
      <c r="E20" s="60">
        <v>98313733</v>
      </c>
      <c r="F20" s="60">
        <v>0</v>
      </c>
      <c r="G20" s="60">
        <v>39967</v>
      </c>
      <c r="H20" s="60">
        <v>39967</v>
      </c>
      <c r="I20" s="60">
        <v>79934</v>
      </c>
      <c r="J20" s="60">
        <v>0</v>
      </c>
      <c r="K20" s="60">
        <v>940257</v>
      </c>
      <c r="L20" s="60">
        <v>2724645</v>
      </c>
      <c r="M20" s="60">
        <v>3664902</v>
      </c>
      <c r="N20" s="60">
        <v>0</v>
      </c>
      <c r="O20" s="60">
        <v>2529004</v>
      </c>
      <c r="P20" s="60">
        <v>261846</v>
      </c>
      <c r="Q20" s="60">
        <v>2790850</v>
      </c>
      <c r="R20" s="60">
        <v>0</v>
      </c>
      <c r="S20" s="60">
        <v>0</v>
      </c>
      <c r="T20" s="60">
        <v>0</v>
      </c>
      <c r="U20" s="60">
        <v>0</v>
      </c>
      <c r="V20" s="60">
        <v>6535686</v>
      </c>
      <c r="W20" s="60">
        <v>73735300</v>
      </c>
      <c r="X20" s="60">
        <v>-67199614</v>
      </c>
      <c r="Y20" s="61">
        <v>-91.14</v>
      </c>
      <c r="Z20" s="62">
        <v>98313733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49681442</v>
      </c>
      <c r="C22" s="86">
        <f>SUM(C19:C21)</f>
        <v>0</v>
      </c>
      <c r="D22" s="87">
        <f aca="true" t="shared" si="3" ref="D22:Z22">SUM(D19:D21)</f>
        <v>48276952</v>
      </c>
      <c r="E22" s="88">
        <f t="shared" si="3"/>
        <v>62082223</v>
      </c>
      <c r="F22" s="88">
        <f t="shared" si="3"/>
        <v>55858934</v>
      </c>
      <c r="G22" s="88">
        <f t="shared" si="3"/>
        <v>-9917800</v>
      </c>
      <c r="H22" s="88">
        <f t="shared" si="3"/>
        <v>-1504827</v>
      </c>
      <c r="I22" s="88">
        <f t="shared" si="3"/>
        <v>44436307</v>
      </c>
      <c r="J22" s="88">
        <f t="shared" si="3"/>
        <v>-4867427</v>
      </c>
      <c r="K22" s="88">
        <f t="shared" si="3"/>
        <v>-13057919</v>
      </c>
      <c r="L22" s="88">
        <f t="shared" si="3"/>
        <v>-16742139</v>
      </c>
      <c r="M22" s="88">
        <f t="shared" si="3"/>
        <v>-34667485</v>
      </c>
      <c r="N22" s="88">
        <f t="shared" si="3"/>
        <v>0</v>
      </c>
      <c r="O22" s="88">
        <f t="shared" si="3"/>
        <v>40227696</v>
      </c>
      <c r="P22" s="88">
        <f t="shared" si="3"/>
        <v>25431736</v>
      </c>
      <c r="Q22" s="88">
        <f t="shared" si="3"/>
        <v>65659432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75428254</v>
      </c>
      <c r="W22" s="88">
        <f t="shared" si="3"/>
        <v>46561667</v>
      </c>
      <c r="X22" s="88">
        <f t="shared" si="3"/>
        <v>28866587</v>
      </c>
      <c r="Y22" s="89">
        <f>+IF(W22&lt;&gt;0,(X22/W22)*100,0)</f>
        <v>61.99646374344802</v>
      </c>
      <c r="Z22" s="90">
        <f t="shared" si="3"/>
        <v>62082223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49681442</v>
      </c>
      <c r="C24" s="75">
        <f>SUM(C22:C23)</f>
        <v>0</v>
      </c>
      <c r="D24" s="76">
        <f aca="true" t="shared" si="4" ref="D24:Z24">SUM(D22:D23)</f>
        <v>48276952</v>
      </c>
      <c r="E24" s="77">
        <f t="shared" si="4"/>
        <v>62082223</v>
      </c>
      <c r="F24" s="77">
        <f t="shared" si="4"/>
        <v>55858934</v>
      </c>
      <c r="G24" s="77">
        <f t="shared" si="4"/>
        <v>-9917800</v>
      </c>
      <c r="H24" s="77">
        <f t="shared" si="4"/>
        <v>-1504827</v>
      </c>
      <c r="I24" s="77">
        <f t="shared" si="4"/>
        <v>44436307</v>
      </c>
      <c r="J24" s="77">
        <f t="shared" si="4"/>
        <v>-4867427</v>
      </c>
      <c r="K24" s="77">
        <f t="shared" si="4"/>
        <v>-13057919</v>
      </c>
      <c r="L24" s="77">
        <f t="shared" si="4"/>
        <v>-16742139</v>
      </c>
      <c r="M24" s="77">
        <f t="shared" si="4"/>
        <v>-34667485</v>
      </c>
      <c r="N24" s="77">
        <f t="shared" si="4"/>
        <v>0</v>
      </c>
      <c r="O24" s="77">
        <f t="shared" si="4"/>
        <v>40227696</v>
      </c>
      <c r="P24" s="77">
        <f t="shared" si="4"/>
        <v>25431736</v>
      </c>
      <c r="Q24" s="77">
        <f t="shared" si="4"/>
        <v>65659432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75428254</v>
      </c>
      <c r="W24" s="77">
        <f t="shared" si="4"/>
        <v>46561667</v>
      </c>
      <c r="X24" s="77">
        <f t="shared" si="4"/>
        <v>28866587</v>
      </c>
      <c r="Y24" s="78">
        <f>+IF(W24&lt;&gt;0,(X24/W24)*100,0)</f>
        <v>61.99646374344802</v>
      </c>
      <c r="Z24" s="79">
        <f t="shared" si="4"/>
        <v>62082223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84508462</v>
      </c>
      <c r="E27" s="100">
        <v>98313732</v>
      </c>
      <c r="F27" s="100">
        <v>4833596</v>
      </c>
      <c r="G27" s="100">
        <v>0</v>
      </c>
      <c r="H27" s="100">
        <v>5530290</v>
      </c>
      <c r="I27" s="100">
        <v>10363886</v>
      </c>
      <c r="J27" s="100">
        <v>5197757</v>
      </c>
      <c r="K27" s="100">
        <v>0</v>
      </c>
      <c r="L27" s="100">
        <v>0</v>
      </c>
      <c r="M27" s="100">
        <v>5197757</v>
      </c>
      <c r="N27" s="100">
        <v>3347840</v>
      </c>
      <c r="O27" s="100">
        <v>3254975</v>
      </c>
      <c r="P27" s="100">
        <v>1780335</v>
      </c>
      <c r="Q27" s="100">
        <v>8383150</v>
      </c>
      <c r="R27" s="100">
        <v>0</v>
      </c>
      <c r="S27" s="100">
        <v>0</v>
      </c>
      <c r="T27" s="100">
        <v>0</v>
      </c>
      <c r="U27" s="100">
        <v>0</v>
      </c>
      <c r="V27" s="100">
        <v>23944793</v>
      </c>
      <c r="W27" s="100">
        <v>73735299</v>
      </c>
      <c r="X27" s="100">
        <v>-49790506</v>
      </c>
      <c r="Y27" s="101">
        <v>-67.53</v>
      </c>
      <c r="Z27" s="102">
        <v>98313732</v>
      </c>
    </row>
    <row r="28" spans="1:26" ht="13.5">
      <c r="A28" s="103" t="s">
        <v>46</v>
      </c>
      <c r="B28" s="19">
        <v>0</v>
      </c>
      <c r="C28" s="19">
        <v>0</v>
      </c>
      <c r="D28" s="59">
        <v>84508462</v>
      </c>
      <c r="E28" s="60">
        <v>98313732</v>
      </c>
      <c r="F28" s="60">
        <v>4833596</v>
      </c>
      <c r="G28" s="60">
        <v>0</v>
      </c>
      <c r="H28" s="60">
        <v>5530290</v>
      </c>
      <c r="I28" s="60">
        <v>10363886</v>
      </c>
      <c r="J28" s="60">
        <v>5197757</v>
      </c>
      <c r="K28" s="60">
        <v>0</v>
      </c>
      <c r="L28" s="60">
        <v>0</v>
      </c>
      <c r="M28" s="60">
        <v>5197757</v>
      </c>
      <c r="N28" s="60">
        <v>3347840</v>
      </c>
      <c r="O28" s="60">
        <v>3254975</v>
      </c>
      <c r="P28" s="60">
        <v>1780335</v>
      </c>
      <c r="Q28" s="60">
        <v>8383150</v>
      </c>
      <c r="R28" s="60">
        <v>0</v>
      </c>
      <c r="S28" s="60">
        <v>0</v>
      </c>
      <c r="T28" s="60">
        <v>0</v>
      </c>
      <c r="U28" s="60">
        <v>0</v>
      </c>
      <c r="V28" s="60">
        <v>23944793</v>
      </c>
      <c r="W28" s="60">
        <v>73735299</v>
      </c>
      <c r="X28" s="60">
        <v>-49790506</v>
      </c>
      <c r="Y28" s="61">
        <v>-67.53</v>
      </c>
      <c r="Z28" s="62">
        <v>98313732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84508462</v>
      </c>
      <c r="E32" s="100">
        <f t="shared" si="5"/>
        <v>98313732</v>
      </c>
      <c r="F32" s="100">
        <f t="shared" si="5"/>
        <v>4833596</v>
      </c>
      <c r="G32" s="100">
        <f t="shared" si="5"/>
        <v>0</v>
      </c>
      <c r="H32" s="100">
        <f t="shared" si="5"/>
        <v>5530290</v>
      </c>
      <c r="I32" s="100">
        <f t="shared" si="5"/>
        <v>10363886</v>
      </c>
      <c r="J32" s="100">
        <f t="shared" si="5"/>
        <v>5197757</v>
      </c>
      <c r="K32" s="100">
        <f t="shared" si="5"/>
        <v>0</v>
      </c>
      <c r="L32" s="100">
        <f t="shared" si="5"/>
        <v>0</v>
      </c>
      <c r="M32" s="100">
        <f t="shared" si="5"/>
        <v>5197757</v>
      </c>
      <c r="N32" s="100">
        <f t="shared" si="5"/>
        <v>3347840</v>
      </c>
      <c r="O32" s="100">
        <f t="shared" si="5"/>
        <v>3254975</v>
      </c>
      <c r="P32" s="100">
        <f t="shared" si="5"/>
        <v>1780335</v>
      </c>
      <c r="Q32" s="100">
        <f t="shared" si="5"/>
        <v>8383150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23944793</v>
      </c>
      <c r="W32" s="100">
        <f t="shared" si="5"/>
        <v>73735299</v>
      </c>
      <c r="X32" s="100">
        <f t="shared" si="5"/>
        <v>-49790506</v>
      </c>
      <c r="Y32" s="101">
        <f>+IF(W32&lt;&gt;0,(X32/W32)*100,0)</f>
        <v>-67.52601084590435</v>
      </c>
      <c r="Z32" s="102">
        <f t="shared" si="5"/>
        <v>98313732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86084633</v>
      </c>
      <c r="C35" s="19">
        <v>0</v>
      </c>
      <c r="D35" s="59">
        <v>162428722</v>
      </c>
      <c r="E35" s="60">
        <v>88203164</v>
      </c>
      <c r="F35" s="60">
        <v>246682532</v>
      </c>
      <c r="G35" s="60">
        <v>223821618</v>
      </c>
      <c r="H35" s="60">
        <v>204193536</v>
      </c>
      <c r="I35" s="60">
        <v>204193536</v>
      </c>
      <c r="J35" s="60">
        <v>180926202</v>
      </c>
      <c r="K35" s="60">
        <v>234469758</v>
      </c>
      <c r="L35" s="60">
        <v>117667051</v>
      </c>
      <c r="M35" s="60">
        <v>117667051</v>
      </c>
      <c r="N35" s="60">
        <v>203221486</v>
      </c>
      <c r="O35" s="60">
        <v>193084798</v>
      </c>
      <c r="P35" s="60">
        <v>236247868</v>
      </c>
      <c r="Q35" s="60">
        <v>236247868</v>
      </c>
      <c r="R35" s="60">
        <v>0</v>
      </c>
      <c r="S35" s="60">
        <v>0</v>
      </c>
      <c r="T35" s="60">
        <v>0</v>
      </c>
      <c r="U35" s="60">
        <v>0</v>
      </c>
      <c r="V35" s="60">
        <v>236247868</v>
      </c>
      <c r="W35" s="60">
        <v>66152373</v>
      </c>
      <c r="X35" s="60">
        <v>170095495</v>
      </c>
      <c r="Y35" s="61">
        <v>257.13</v>
      </c>
      <c r="Z35" s="62">
        <v>88203164</v>
      </c>
    </row>
    <row r="36" spans="1:26" ht="13.5">
      <c r="A36" s="58" t="s">
        <v>57</v>
      </c>
      <c r="B36" s="19">
        <v>310376869</v>
      </c>
      <c r="C36" s="19">
        <v>0</v>
      </c>
      <c r="D36" s="59">
        <v>289035591</v>
      </c>
      <c r="E36" s="60">
        <v>148716363</v>
      </c>
      <c r="F36" s="60">
        <v>4820026</v>
      </c>
      <c r="G36" s="60">
        <v>7728528</v>
      </c>
      <c r="H36" s="60">
        <v>10868971</v>
      </c>
      <c r="I36" s="60">
        <v>10868971</v>
      </c>
      <c r="J36" s="60">
        <v>14216046</v>
      </c>
      <c r="K36" s="60">
        <v>16357465</v>
      </c>
      <c r="L36" s="60">
        <v>23283839</v>
      </c>
      <c r="M36" s="60">
        <v>23283839</v>
      </c>
      <c r="N36" s="60">
        <v>41283918</v>
      </c>
      <c r="O36" s="60">
        <v>35400656</v>
      </c>
      <c r="P36" s="60">
        <v>37180993</v>
      </c>
      <c r="Q36" s="60">
        <v>37180993</v>
      </c>
      <c r="R36" s="60">
        <v>0</v>
      </c>
      <c r="S36" s="60">
        <v>0</v>
      </c>
      <c r="T36" s="60">
        <v>0</v>
      </c>
      <c r="U36" s="60">
        <v>0</v>
      </c>
      <c r="V36" s="60">
        <v>37180993</v>
      </c>
      <c r="W36" s="60">
        <v>111537272</v>
      </c>
      <c r="X36" s="60">
        <v>-74356279</v>
      </c>
      <c r="Y36" s="61">
        <v>-66.66</v>
      </c>
      <c r="Z36" s="62">
        <v>148716363</v>
      </c>
    </row>
    <row r="37" spans="1:26" ht="13.5">
      <c r="A37" s="58" t="s">
        <v>58</v>
      </c>
      <c r="B37" s="19">
        <v>51632470</v>
      </c>
      <c r="C37" s="19">
        <v>0</v>
      </c>
      <c r="D37" s="59">
        <v>29093486</v>
      </c>
      <c r="E37" s="60">
        <v>26127243</v>
      </c>
      <c r="F37" s="60">
        <v>50182195</v>
      </c>
      <c r="G37" s="60">
        <v>47770827</v>
      </c>
      <c r="H37" s="60">
        <v>39367870</v>
      </c>
      <c r="I37" s="60">
        <v>39367870</v>
      </c>
      <c r="J37" s="60">
        <v>34870109</v>
      </c>
      <c r="K37" s="60">
        <v>52520809</v>
      </c>
      <c r="L37" s="60">
        <v>47624395</v>
      </c>
      <c r="M37" s="60">
        <v>47624395</v>
      </c>
      <c r="N37" s="60">
        <v>40679720</v>
      </c>
      <c r="O37" s="60">
        <v>39097699</v>
      </c>
      <c r="P37" s="60">
        <v>54977824</v>
      </c>
      <c r="Q37" s="60">
        <v>54977824</v>
      </c>
      <c r="R37" s="60">
        <v>0</v>
      </c>
      <c r="S37" s="60">
        <v>0</v>
      </c>
      <c r="T37" s="60">
        <v>0</v>
      </c>
      <c r="U37" s="60">
        <v>0</v>
      </c>
      <c r="V37" s="60">
        <v>54977824</v>
      </c>
      <c r="W37" s="60">
        <v>19595432</v>
      </c>
      <c r="X37" s="60">
        <v>35382392</v>
      </c>
      <c r="Y37" s="61">
        <v>180.56</v>
      </c>
      <c r="Z37" s="62">
        <v>26127243</v>
      </c>
    </row>
    <row r="38" spans="1:26" ht="13.5">
      <c r="A38" s="58" t="s">
        <v>59</v>
      </c>
      <c r="B38" s="19">
        <v>26254429</v>
      </c>
      <c r="C38" s="19">
        <v>0</v>
      </c>
      <c r="D38" s="59">
        <v>1911250</v>
      </c>
      <c r="E38" s="60">
        <v>6931201</v>
      </c>
      <c r="F38" s="60">
        <v>0</v>
      </c>
      <c r="G38" s="60">
        <v>1311038</v>
      </c>
      <c r="H38" s="60">
        <v>1270330</v>
      </c>
      <c r="I38" s="60">
        <v>1270330</v>
      </c>
      <c r="J38" s="60">
        <v>1270329</v>
      </c>
      <c r="K38" s="60">
        <v>1382517</v>
      </c>
      <c r="L38" s="60">
        <v>1371793</v>
      </c>
      <c r="M38" s="60">
        <v>1371793</v>
      </c>
      <c r="N38" s="60">
        <v>1382519</v>
      </c>
      <c r="O38" s="60">
        <v>1380843</v>
      </c>
      <c r="P38" s="60">
        <v>1380843</v>
      </c>
      <c r="Q38" s="60">
        <v>1380843</v>
      </c>
      <c r="R38" s="60">
        <v>0</v>
      </c>
      <c r="S38" s="60">
        <v>0</v>
      </c>
      <c r="T38" s="60">
        <v>0</v>
      </c>
      <c r="U38" s="60">
        <v>0</v>
      </c>
      <c r="V38" s="60">
        <v>1380843</v>
      </c>
      <c r="W38" s="60">
        <v>5198401</v>
      </c>
      <c r="X38" s="60">
        <v>-3817558</v>
      </c>
      <c r="Y38" s="61">
        <v>-73.44</v>
      </c>
      <c r="Z38" s="62">
        <v>6931201</v>
      </c>
    </row>
    <row r="39" spans="1:26" ht="13.5">
      <c r="A39" s="58" t="s">
        <v>60</v>
      </c>
      <c r="B39" s="19">
        <v>318574603</v>
      </c>
      <c r="C39" s="19">
        <v>0</v>
      </c>
      <c r="D39" s="59">
        <v>420459577</v>
      </c>
      <c r="E39" s="60">
        <v>203861083</v>
      </c>
      <c r="F39" s="60">
        <v>201320363</v>
      </c>
      <c r="G39" s="60">
        <v>182468281</v>
      </c>
      <c r="H39" s="60">
        <v>174424307</v>
      </c>
      <c r="I39" s="60">
        <v>174424307</v>
      </c>
      <c r="J39" s="60">
        <v>159001810</v>
      </c>
      <c r="K39" s="60">
        <v>196923897</v>
      </c>
      <c r="L39" s="60">
        <v>91954702</v>
      </c>
      <c r="M39" s="60">
        <v>91954702</v>
      </c>
      <c r="N39" s="60">
        <v>202443165</v>
      </c>
      <c r="O39" s="60">
        <v>188006912</v>
      </c>
      <c r="P39" s="60">
        <v>217070194</v>
      </c>
      <c r="Q39" s="60">
        <v>217070194</v>
      </c>
      <c r="R39" s="60">
        <v>0</v>
      </c>
      <c r="S39" s="60">
        <v>0</v>
      </c>
      <c r="T39" s="60">
        <v>0</v>
      </c>
      <c r="U39" s="60">
        <v>0</v>
      </c>
      <c r="V39" s="60">
        <v>217070194</v>
      </c>
      <c r="W39" s="60">
        <v>152895812</v>
      </c>
      <c r="X39" s="60">
        <v>64174382</v>
      </c>
      <c r="Y39" s="61">
        <v>41.97</v>
      </c>
      <c r="Z39" s="62">
        <v>203861083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14353322</v>
      </c>
      <c r="C42" s="19">
        <v>0</v>
      </c>
      <c r="D42" s="59">
        <v>706320</v>
      </c>
      <c r="E42" s="60">
        <v>62085648</v>
      </c>
      <c r="F42" s="60">
        <v>78378274</v>
      </c>
      <c r="G42" s="60">
        <v>-3391368</v>
      </c>
      <c r="H42" s="60">
        <v>57256730</v>
      </c>
      <c r="I42" s="60">
        <v>132243636</v>
      </c>
      <c r="J42" s="60">
        <v>-7610655</v>
      </c>
      <c r="K42" s="60">
        <v>61549199</v>
      </c>
      <c r="L42" s="60">
        <v>-19643316</v>
      </c>
      <c r="M42" s="60">
        <v>34295228</v>
      </c>
      <c r="N42" s="60">
        <v>-11377247</v>
      </c>
      <c r="O42" s="60">
        <v>-13622217</v>
      </c>
      <c r="P42" s="60">
        <v>40747583</v>
      </c>
      <c r="Q42" s="60">
        <v>15748119</v>
      </c>
      <c r="R42" s="60">
        <v>0</v>
      </c>
      <c r="S42" s="60">
        <v>0</v>
      </c>
      <c r="T42" s="60">
        <v>0</v>
      </c>
      <c r="U42" s="60">
        <v>0</v>
      </c>
      <c r="V42" s="60">
        <v>182286983</v>
      </c>
      <c r="W42" s="60">
        <v>46564236</v>
      </c>
      <c r="X42" s="60">
        <v>135722747</v>
      </c>
      <c r="Y42" s="61">
        <v>291.47</v>
      </c>
      <c r="Z42" s="62">
        <v>62085648</v>
      </c>
    </row>
    <row r="43" spans="1:26" ht="13.5">
      <c r="A43" s="58" t="s">
        <v>63</v>
      </c>
      <c r="B43" s="19">
        <v>20976</v>
      </c>
      <c r="C43" s="19">
        <v>0</v>
      </c>
      <c r="D43" s="59">
        <v>-84508464</v>
      </c>
      <c r="E43" s="60">
        <v>98313732</v>
      </c>
      <c r="F43" s="60">
        <v>0</v>
      </c>
      <c r="G43" s="60">
        <v>-2908502</v>
      </c>
      <c r="H43" s="60">
        <v>-2767892</v>
      </c>
      <c r="I43" s="60">
        <v>-5676394</v>
      </c>
      <c r="J43" s="60">
        <v>-3347075</v>
      </c>
      <c r="K43" s="60">
        <v>-2141419</v>
      </c>
      <c r="L43" s="60">
        <v>-11335376</v>
      </c>
      <c r="M43" s="60">
        <v>-16823870</v>
      </c>
      <c r="N43" s="60">
        <v>-12658812</v>
      </c>
      <c r="O43" s="60">
        <v>-11549590</v>
      </c>
      <c r="P43" s="60">
        <v>-2380068</v>
      </c>
      <c r="Q43" s="60">
        <v>-26588470</v>
      </c>
      <c r="R43" s="60">
        <v>0</v>
      </c>
      <c r="S43" s="60">
        <v>0</v>
      </c>
      <c r="T43" s="60">
        <v>0</v>
      </c>
      <c r="U43" s="60">
        <v>0</v>
      </c>
      <c r="V43" s="60">
        <v>-49088734</v>
      </c>
      <c r="W43" s="60">
        <v>73735299</v>
      </c>
      <c r="X43" s="60">
        <v>-122824033</v>
      </c>
      <c r="Y43" s="61">
        <v>-166.57</v>
      </c>
      <c r="Z43" s="62">
        <v>98313732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-560004</v>
      </c>
      <c r="F44" s="60">
        <v>-75827</v>
      </c>
      <c r="G44" s="60">
        <v>-75827</v>
      </c>
      <c r="H44" s="60">
        <v>-75827</v>
      </c>
      <c r="I44" s="60">
        <v>-227481</v>
      </c>
      <c r="J44" s="60">
        <v>-75827</v>
      </c>
      <c r="K44" s="60">
        <v>-75827</v>
      </c>
      <c r="L44" s="60">
        <v>-75827</v>
      </c>
      <c r="M44" s="60">
        <v>-227481</v>
      </c>
      <c r="N44" s="60">
        <v>-75827</v>
      </c>
      <c r="O44" s="60">
        <v>-75827</v>
      </c>
      <c r="P44" s="60">
        <v>-75827</v>
      </c>
      <c r="Q44" s="60">
        <v>-227481</v>
      </c>
      <c r="R44" s="60">
        <v>0</v>
      </c>
      <c r="S44" s="60">
        <v>0</v>
      </c>
      <c r="T44" s="60">
        <v>0</v>
      </c>
      <c r="U44" s="60">
        <v>0</v>
      </c>
      <c r="V44" s="60">
        <v>-682443</v>
      </c>
      <c r="W44" s="60">
        <v>-420003</v>
      </c>
      <c r="X44" s="60">
        <v>-262440</v>
      </c>
      <c r="Y44" s="61">
        <v>62.49</v>
      </c>
      <c r="Z44" s="62">
        <v>-560004</v>
      </c>
    </row>
    <row r="45" spans="1:26" ht="13.5">
      <c r="A45" s="70" t="s">
        <v>65</v>
      </c>
      <c r="B45" s="22">
        <v>14374298</v>
      </c>
      <c r="C45" s="22">
        <v>0</v>
      </c>
      <c r="D45" s="99">
        <v>45794716</v>
      </c>
      <c r="E45" s="100">
        <v>219951545</v>
      </c>
      <c r="F45" s="100">
        <v>78302447</v>
      </c>
      <c r="G45" s="100">
        <v>71926750</v>
      </c>
      <c r="H45" s="100">
        <v>126339761</v>
      </c>
      <c r="I45" s="100">
        <v>126339761</v>
      </c>
      <c r="J45" s="100">
        <v>115306204</v>
      </c>
      <c r="K45" s="100">
        <v>174638157</v>
      </c>
      <c r="L45" s="100">
        <v>143583638</v>
      </c>
      <c r="M45" s="100">
        <v>143583638</v>
      </c>
      <c r="N45" s="100">
        <v>119471752</v>
      </c>
      <c r="O45" s="100">
        <v>94224118</v>
      </c>
      <c r="P45" s="100">
        <v>132515806</v>
      </c>
      <c r="Q45" s="100">
        <v>132515806</v>
      </c>
      <c r="R45" s="100">
        <v>0</v>
      </c>
      <c r="S45" s="100">
        <v>0</v>
      </c>
      <c r="T45" s="100">
        <v>0</v>
      </c>
      <c r="U45" s="100">
        <v>0</v>
      </c>
      <c r="V45" s="100">
        <v>132515806</v>
      </c>
      <c r="W45" s="100">
        <v>179991701</v>
      </c>
      <c r="X45" s="100">
        <v>-47475895</v>
      </c>
      <c r="Y45" s="101">
        <v>-26.38</v>
      </c>
      <c r="Z45" s="102">
        <v>219951545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1092180</v>
      </c>
      <c r="C49" s="52">
        <v>0</v>
      </c>
      <c r="D49" s="129">
        <v>1049680</v>
      </c>
      <c r="E49" s="54">
        <v>991531</v>
      </c>
      <c r="F49" s="54">
        <v>0</v>
      </c>
      <c r="G49" s="54">
        <v>0</v>
      </c>
      <c r="H49" s="54">
        <v>0</v>
      </c>
      <c r="I49" s="54">
        <v>968206</v>
      </c>
      <c r="J49" s="54">
        <v>0</v>
      </c>
      <c r="K49" s="54">
        <v>0</v>
      </c>
      <c r="L49" s="54">
        <v>0</v>
      </c>
      <c r="M49" s="54">
        <v>958797</v>
      </c>
      <c r="N49" s="54">
        <v>0</v>
      </c>
      <c r="O49" s="54">
        <v>0</v>
      </c>
      <c r="P49" s="54">
        <v>0</v>
      </c>
      <c r="Q49" s="54">
        <v>102559411</v>
      </c>
      <c r="R49" s="54">
        <v>0</v>
      </c>
      <c r="S49" s="54">
        <v>0</v>
      </c>
      <c r="T49" s="54">
        <v>0</v>
      </c>
      <c r="U49" s="54">
        <v>0</v>
      </c>
      <c r="V49" s="54">
        <v>-5997923</v>
      </c>
      <c r="W49" s="54">
        <v>0</v>
      </c>
      <c r="X49" s="54">
        <v>101621882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214474</v>
      </c>
      <c r="C51" s="52">
        <v>0</v>
      </c>
      <c r="D51" s="129">
        <v>1769</v>
      </c>
      <c r="E51" s="54">
        <v>15500</v>
      </c>
      <c r="F51" s="54">
        <v>0</v>
      </c>
      <c r="G51" s="54">
        <v>0</v>
      </c>
      <c r="H51" s="54">
        <v>0</v>
      </c>
      <c r="I51" s="54">
        <v>18570</v>
      </c>
      <c r="J51" s="54">
        <v>0</v>
      </c>
      <c r="K51" s="54">
        <v>0</v>
      </c>
      <c r="L51" s="54">
        <v>0</v>
      </c>
      <c r="M51" s="54">
        <v>336867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1276148</v>
      </c>
      <c r="W51" s="54">
        <v>0</v>
      </c>
      <c r="X51" s="54">
        <v>1863328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99.99999412956267</v>
      </c>
      <c r="C58" s="5">
        <f>IF(C67=0,0,+(C76/C67)*100)</f>
        <v>0</v>
      </c>
      <c r="D58" s="6">
        <f aca="true" t="shared" si="6" ref="D58:Z58">IF(D67=0,0,+(D76/D67)*100)</f>
        <v>100.00004677871625</v>
      </c>
      <c r="E58" s="7">
        <f t="shared" si="6"/>
        <v>100.00004677871625</v>
      </c>
      <c r="F58" s="7">
        <f t="shared" si="6"/>
        <v>0</v>
      </c>
      <c r="G58" s="7">
        <f t="shared" si="6"/>
        <v>0</v>
      </c>
      <c r="H58" s="7">
        <f t="shared" si="6"/>
        <v>1.8925152049485872</v>
      </c>
      <c r="I58" s="7">
        <f t="shared" si="6"/>
        <v>9.919415744427711</v>
      </c>
      <c r="J58" s="7">
        <f t="shared" si="6"/>
        <v>141.2360884907709</v>
      </c>
      <c r="K58" s="7">
        <f t="shared" si="6"/>
        <v>155.439556140006</v>
      </c>
      <c r="L58" s="7">
        <f t="shared" si="6"/>
        <v>321.3640086809078</v>
      </c>
      <c r="M58" s="7">
        <f t="shared" si="6"/>
        <v>246.23299302846294</v>
      </c>
      <c r="N58" s="7">
        <f t="shared" si="6"/>
        <v>0</v>
      </c>
      <c r="O58" s="7">
        <f t="shared" si="6"/>
        <v>111.57016967178335</v>
      </c>
      <c r="P58" s="7">
        <f t="shared" si="6"/>
        <v>0</v>
      </c>
      <c r="Q58" s="7">
        <f t="shared" si="6"/>
        <v>295.16097603615975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52.719888278673054</v>
      </c>
      <c r="W58" s="7">
        <f t="shared" si="6"/>
        <v>100.00004158107893</v>
      </c>
      <c r="X58" s="7">
        <f t="shared" si="6"/>
        <v>0</v>
      </c>
      <c r="Y58" s="7">
        <f t="shared" si="6"/>
        <v>0</v>
      </c>
      <c r="Z58" s="8">
        <f t="shared" si="6"/>
        <v>100.00004677871625</v>
      </c>
    </row>
    <row r="59" spans="1:26" ht="13.5">
      <c r="A59" s="37" t="s">
        <v>31</v>
      </c>
      <c r="B59" s="9">
        <f aca="true" t="shared" si="7" ref="B59:Z66">IF(B68=0,0,+(B77/B68)*100)</f>
        <v>99.99999102047055</v>
      </c>
      <c r="C59" s="9">
        <f t="shared" si="7"/>
        <v>0</v>
      </c>
      <c r="D59" s="2">
        <f t="shared" si="7"/>
        <v>100.0000442274156</v>
      </c>
      <c r="E59" s="10">
        <f t="shared" si="7"/>
        <v>100.0000442274156</v>
      </c>
      <c r="F59" s="10">
        <f t="shared" si="7"/>
        <v>0</v>
      </c>
      <c r="G59" s="10">
        <f t="shared" si="7"/>
        <v>0</v>
      </c>
      <c r="H59" s="10">
        <f t="shared" si="7"/>
        <v>1.5679288175735866</v>
      </c>
      <c r="I59" s="10">
        <f t="shared" si="7"/>
        <v>9.947538142006703</v>
      </c>
      <c r="J59" s="10">
        <f t="shared" si="7"/>
        <v>0</v>
      </c>
      <c r="K59" s="10">
        <f t="shared" si="7"/>
        <v>7707.423485999566</v>
      </c>
      <c r="L59" s="10">
        <f t="shared" si="7"/>
        <v>0</v>
      </c>
      <c r="M59" s="10">
        <f t="shared" si="7"/>
        <v>46627.08921206859</v>
      </c>
      <c r="N59" s="10">
        <f t="shared" si="7"/>
        <v>0</v>
      </c>
      <c r="O59" s="10">
        <f t="shared" si="7"/>
        <v>14872.950547626951</v>
      </c>
      <c r="P59" s="10">
        <f t="shared" si="7"/>
        <v>0</v>
      </c>
      <c r="Q59" s="10">
        <f t="shared" si="7"/>
        <v>26035.711915034848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55.85943283378651</v>
      </c>
      <c r="W59" s="10">
        <f t="shared" si="7"/>
        <v>100.00003931325638</v>
      </c>
      <c r="X59" s="10">
        <f t="shared" si="7"/>
        <v>0</v>
      </c>
      <c r="Y59" s="10">
        <f t="shared" si="7"/>
        <v>0</v>
      </c>
      <c r="Z59" s="11">
        <f t="shared" si="7"/>
        <v>100.0000442274156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100.00014634624644</v>
      </c>
      <c r="E60" s="13">
        <f t="shared" si="7"/>
        <v>100.00014634624644</v>
      </c>
      <c r="F60" s="13">
        <f t="shared" si="7"/>
        <v>0</v>
      </c>
      <c r="G60" s="13">
        <f t="shared" si="7"/>
        <v>0</v>
      </c>
      <c r="H60" s="13">
        <f t="shared" si="7"/>
        <v>15.653137505558027</v>
      </c>
      <c r="I60" s="13">
        <f t="shared" si="7"/>
        <v>15.653137505558027</v>
      </c>
      <c r="J60" s="13">
        <f t="shared" si="7"/>
        <v>2.9415823684464746</v>
      </c>
      <c r="K60" s="13">
        <f t="shared" si="7"/>
        <v>37.005934465330235</v>
      </c>
      <c r="L60" s="13">
        <f t="shared" si="7"/>
        <v>31.071137113763136</v>
      </c>
      <c r="M60" s="13">
        <f t="shared" si="7"/>
        <v>25.441218498819048</v>
      </c>
      <c r="N60" s="13">
        <f t="shared" si="7"/>
        <v>0</v>
      </c>
      <c r="O60" s="13">
        <f t="shared" si="7"/>
        <v>48.11451087389331</v>
      </c>
      <c r="P60" s="13">
        <f t="shared" si="7"/>
        <v>0</v>
      </c>
      <c r="Q60" s="13">
        <f t="shared" si="7"/>
        <v>111.7017703619322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38.22880193533078</v>
      </c>
      <c r="W60" s="13">
        <f t="shared" si="7"/>
        <v>100.00013008553124</v>
      </c>
      <c r="X60" s="13">
        <f t="shared" si="7"/>
        <v>0</v>
      </c>
      <c r="Y60" s="13">
        <f t="shared" si="7"/>
        <v>0</v>
      </c>
      <c r="Z60" s="14">
        <f t="shared" si="7"/>
        <v>100.00014634624644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15.653137505558027</v>
      </c>
      <c r="I64" s="13">
        <f t="shared" si="7"/>
        <v>15.653137505558027</v>
      </c>
      <c r="J64" s="13">
        <f t="shared" si="7"/>
        <v>2.9415823684464746</v>
      </c>
      <c r="K64" s="13">
        <f t="shared" si="7"/>
        <v>37.005934465330235</v>
      </c>
      <c r="L64" s="13">
        <f t="shared" si="7"/>
        <v>31.071137113763136</v>
      </c>
      <c r="M64" s="13">
        <f t="shared" si="7"/>
        <v>25.441218498819048</v>
      </c>
      <c r="N64" s="13">
        <f t="shared" si="7"/>
        <v>0</v>
      </c>
      <c r="O64" s="13">
        <f t="shared" si="7"/>
        <v>48.11451087389331</v>
      </c>
      <c r="P64" s="13">
        <f t="shared" si="7"/>
        <v>0</v>
      </c>
      <c r="Q64" s="13">
        <f t="shared" si="7"/>
        <v>111.7017703619322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38.22880193533078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99.99980933096141</v>
      </c>
      <c r="E66" s="16">
        <f t="shared" si="7"/>
        <v>99.99980933096141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9.938397559221904</v>
      </c>
      <c r="P66" s="16">
        <f t="shared" si="7"/>
        <v>0</v>
      </c>
      <c r="Q66" s="16">
        <f t="shared" si="7"/>
        <v>199.66264404671682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44.34965403226154</v>
      </c>
      <c r="W66" s="16">
        <f t="shared" si="7"/>
        <v>99.99983051637423</v>
      </c>
      <c r="X66" s="16">
        <f t="shared" si="7"/>
        <v>0</v>
      </c>
      <c r="Y66" s="16">
        <f t="shared" si="7"/>
        <v>0</v>
      </c>
      <c r="Z66" s="17">
        <f t="shared" si="7"/>
        <v>99.99980933096141</v>
      </c>
    </row>
    <row r="67" spans="1:26" ht="13.5" hidden="1">
      <c r="A67" s="41" t="s">
        <v>285</v>
      </c>
      <c r="B67" s="24">
        <v>17034506</v>
      </c>
      <c r="C67" s="24"/>
      <c r="D67" s="25">
        <v>19239519</v>
      </c>
      <c r="E67" s="26">
        <v>19239519</v>
      </c>
      <c r="F67" s="26"/>
      <c r="G67" s="26"/>
      <c r="H67" s="26">
        <v>11536869</v>
      </c>
      <c r="I67" s="26">
        <v>11536869</v>
      </c>
      <c r="J67" s="26">
        <v>294720</v>
      </c>
      <c r="K67" s="26">
        <v>523949</v>
      </c>
      <c r="L67" s="26">
        <v>1045052</v>
      </c>
      <c r="M67" s="26">
        <v>1863721</v>
      </c>
      <c r="N67" s="26"/>
      <c r="O67" s="26">
        <v>549119</v>
      </c>
      <c r="P67" s="26"/>
      <c r="Q67" s="26">
        <v>549119</v>
      </c>
      <c r="R67" s="26"/>
      <c r="S67" s="26"/>
      <c r="T67" s="26"/>
      <c r="U67" s="26"/>
      <c r="V67" s="26">
        <v>13949709</v>
      </c>
      <c r="W67" s="26">
        <v>14429640</v>
      </c>
      <c r="X67" s="26"/>
      <c r="Y67" s="25"/>
      <c r="Z67" s="27">
        <v>19239519</v>
      </c>
    </row>
    <row r="68" spans="1:26" ht="13.5" hidden="1">
      <c r="A68" s="37" t="s">
        <v>31</v>
      </c>
      <c r="B68" s="19">
        <v>11136441</v>
      </c>
      <c r="C68" s="19"/>
      <c r="D68" s="20">
        <v>13566246</v>
      </c>
      <c r="E68" s="21">
        <v>13566246</v>
      </c>
      <c r="F68" s="21"/>
      <c r="G68" s="21"/>
      <c r="H68" s="21">
        <v>11051267</v>
      </c>
      <c r="I68" s="21">
        <v>11051267</v>
      </c>
      <c r="J68" s="21"/>
      <c r="K68" s="21">
        <v>9214</v>
      </c>
      <c r="L68" s="21"/>
      <c r="M68" s="21">
        <v>9214</v>
      </c>
      <c r="N68" s="21"/>
      <c r="O68" s="21">
        <v>3013</v>
      </c>
      <c r="P68" s="21"/>
      <c r="Q68" s="21">
        <v>3013</v>
      </c>
      <c r="R68" s="21"/>
      <c r="S68" s="21"/>
      <c r="T68" s="21"/>
      <c r="U68" s="21"/>
      <c r="V68" s="21">
        <v>11063494</v>
      </c>
      <c r="W68" s="21">
        <v>10174685</v>
      </c>
      <c r="X68" s="21"/>
      <c r="Y68" s="20"/>
      <c r="Z68" s="23">
        <v>13566246</v>
      </c>
    </row>
    <row r="69" spans="1:26" ht="13.5" hidden="1">
      <c r="A69" s="38" t="s">
        <v>32</v>
      </c>
      <c r="B69" s="19">
        <v>3436176</v>
      </c>
      <c r="C69" s="19"/>
      <c r="D69" s="20">
        <v>4099866</v>
      </c>
      <c r="E69" s="21">
        <v>4099866</v>
      </c>
      <c r="F69" s="21"/>
      <c r="G69" s="21"/>
      <c r="H69" s="21">
        <v>287872</v>
      </c>
      <c r="I69" s="21">
        <v>287872</v>
      </c>
      <c r="J69" s="21">
        <v>289844</v>
      </c>
      <c r="K69" s="21">
        <v>281744</v>
      </c>
      <c r="L69" s="21">
        <v>579599</v>
      </c>
      <c r="M69" s="21">
        <v>1151187</v>
      </c>
      <c r="N69" s="21"/>
      <c r="O69" s="21">
        <v>288811</v>
      </c>
      <c r="P69" s="21"/>
      <c r="Q69" s="21">
        <v>288811</v>
      </c>
      <c r="R69" s="21"/>
      <c r="S69" s="21"/>
      <c r="T69" s="21"/>
      <c r="U69" s="21"/>
      <c r="V69" s="21">
        <v>1727870</v>
      </c>
      <c r="W69" s="21">
        <v>3074900</v>
      </c>
      <c r="X69" s="21"/>
      <c r="Y69" s="20"/>
      <c r="Z69" s="23">
        <v>4099866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>
        <v>287872</v>
      </c>
      <c r="I73" s="21">
        <v>287872</v>
      </c>
      <c r="J73" s="21">
        <v>289844</v>
      </c>
      <c r="K73" s="21">
        <v>281744</v>
      </c>
      <c r="L73" s="21">
        <v>579599</v>
      </c>
      <c r="M73" s="21">
        <v>1151187</v>
      </c>
      <c r="N73" s="21"/>
      <c r="O73" s="21">
        <v>288811</v>
      </c>
      <c r="P73" s="21"/>
      <c r="Q73" s="21">
        <v>288811</v>
      </c>
      <c r="R73" s="21"/>
      <c r="S73" s="21"/>
      <c r="T73" s="21"/>
      <c r="U73" s="21"/>
      <c r="V73" s="21">
        <v>1727870</v>
      </c>
      <c r="W73" s="21"/>
      <c r="X73" s="21"/>
      <c r="Y73" s="20"/>
      <c r="Z73" s="23"/>
    </row>
    <row r="74" spans="1:26" ht="13.5" hidden="1">
      <c r="A74" s="39" t="s">
        <v>107</v>
      </c>
      <c r="B74" s="19">
        <v>3436176</v>
      </c>
      <c r="C74" s="19"/>
      <c r="D74" s="20">
        <v>4099866</v>
      </c>
      <c r="E74" s="21">
        <v>4099866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3074900</v>
      </c>
      <c r="X74" s="21"/>
      <c r="Y74" s="20"/>
      <c r="Z74" s="23">
        <v>4099866</v>
      </c>
    </row>
    <row r="75" spans="1:26" ht="13.5" hidden="1">
      <c r="A75" s="40" t="s">
        <v>110</v>
      </c>
      <c r="B75" s="28">
        <v>2461889</v>
      </c>
      <c r="C75" s="28"/>
      <c r="D75" s="29">
        <v>1573407</v>
      </c>
      <c r="E75" s="30">
        <v>1573407</v>
      </c>
      <c r="F75" s="30"/>
      <c r="G75" s="30"/>
      <c r="H75" s="30">
        <v>197730</v>
      </c>
      <c r="I75" s="30">
        <v>197730</v>
      </c>
      <c r="J75" s="30">
        <v>4876</v>
      </c>
      <c r="K75" s="30">
        <v>232991</v>
      </c>
      <c r="L75" s="30">
        <v>465453</v>
      </c>
      <c r="M75" s="30">
        <v>703320</v>
      </c>
      <c r="N75" s="30"/>
      <c r="O75" s="30">
        <v>257295</v>
      </c>
      <c r="P75" s="30"/>
      <c r="Q75" s="30">
        <v>257295</v>
      </c>
      <c r="R75" s="30"/>
      <c r="S75" s="30"/>
      <c r="T75" s="30"/>
      <c r="U75" s="30"/>
      <c r="V75" s="30">
        <v>1158345</v>
      </c>
      <c r="W75" s="30">
        <v>1180055</v>
      </c>
      <c r="X75" s="30"/>
      <c r="Y75" s="29"/>
      <c r="Z75" s="31">
        <v>1573407</v>
      </c>
    </row>
    <row r="76" spans="1:26" ht="13.5" hidden="1">
      <c r="A76" s="42" t="s">
        <v>286</v>
      </c>
      <c r="B76" s="32">
        <v>17034505</v>
      </c>
      <c r="C76" s="32"/>
      <c r="D76" s="33">
        <v>19239528</v>
      </c>
      <c r="E76" s="34">
        <v>19239528</v>
      </c>
      <c r="F76" s="34">
        <v>926053</v>
      </c>
      <c r="G76" s="34"/>
      <c r="H76" s="34">
        <v>218337</v>
      </c>
      <c r="I76" s="34">
        <v>1144390</v>
      </c>
      <c r="J76" s="34">
        <v>416251</v>
      </c>
      <c r="K76" s="34">
        <v>814424</v>
      </c>
      <c r="L76" s="34">
        <v>3358421</v>
      </c>
      <c r="M76" s="34">
        <v>4589096</v>
      </c>
      <c r="N76" s="34">
        <v>279623</v>
      </c>
      <c r="O76" s="34">
        <v>612653</v>
      </c>
      <c r="P76" s="34">
        <v>728509</v>
      </c>
      <c r="Q76" s="34">
        <v>1620785</v>
      </c>
      <c r="R76" s="34"/>
      <c r="S76" s="34"/>
      <c r="T76" s="34"/>
      <c r="U76" s="34"/>
      <c r="V76" s="34">
        <v>7354271</v>
      </c>
      <c r="W76" s="34">
        <v>14429646</v>
      </c>
      <c r="X76" s="34"/>
      <c r="Y76" s="33"/>
      <c r="Z76" s="35">
        <v>19239528</v>
      </c>
    </row>
    <row r="77" spans="1:26" ht="13.5" hidden="1">
      <c r="A77" s="37" t="s">
        <v>31</v>
      </c>
      <c r="B77" s="19">
        <v>11136440</v>
      </c>
      <c r="C77" s="19"/>
      <c r="D77" s="20">
        <v>13566252</v>
      </c>
      <c r="E77" s="21">
        <v>13566252</v>
      </c>
      <c r="F77" s="21">
        <v>926053</v>
      </c>
      <c r="G77" s="21"/>
      <c r="H77" s="21">
        <v>173276</v>
      </c>
      <c r="I77" s="21">
        <v>1099329</v>
      </c>
      <c r="J77" s="21">
        <v>407725</v>
      </c>
      <c r="K77" s="21">
        <v>710162</v>
      </c>
      <c r="L77" s="21">
        <v>3178333</v>
      </c>
      <c r="M77" s="21">
        <v>4296220</v>
      </c>
      <c r="N77" s="21">
        <v>21784</v>
      </c>
      <c r="O77" s="21">
        <v>448122</v>
      </c>
      <c r="P77" s="21">
        <v>314550</v>
      </c>
      <c r="Q77" s="21">
        <v>784456</v>
      </c>
      <c r="R77" s="21"/>
      <c r="S77" s="21"/>
      <c r="T77" s="21"/>
      <c r="U77" s="21"/>
      <c r="V77" s="21">
        <v>6180005</v>
      </c>
      <c r="W77" s="21">
        <v>10174689</v>
      </c>
      <c r="X77" s="21"/>
      <c r="Y77" s="20"/>
      <c r="Z77" s="23">
        <v>13566252</v>
      </c>
    </row>
    <row r="78" spans="1:26" ht="13.5" hidden="1">
      <c r="A78" s="38" t="s">
        <v>32</v>
      </c>
      <c r="B78" s="19">
        <v>3436176</v>
      </c>
      <c r="C78" s="19"/>
      <c r="D78" s="20">
        <v>4099872</v>
      </c>
      <c r="E78" s="21">
        <v>4099872</v>
      </c>
      <c r="F78" s="21"/>
      <c r="G78" s="21"/>
      <c r="H78" s="21">
        <v>45061</v>
      </c>
      <c r="I78" s="21">
        <v>45061</v>
      </c>
      <c r="J78" s="21">
        <v>8526</v>
      </c>
      <c r="K78" s="21">
        <v>104262</v>
      </c>
      <c r="L78" s="21">
        <v>180088</v>
      </c>
      <c r="M78" s="21">
        <v>292876</v>
      </c>
      <c r="N78" s="21">
        <v>26983</v>
      </c>
      <c r="O78" s="21">
        <v>138960</v>
      </c>
      <c r="P78" s="21">
        <v>156664</v>
      </c>
      <c r="Q78" s="21">
        <v>322607</v>
      </c>
      <c r="R78" s="21"/>
      <c r="S78" s="21"/>
      <c r="T78" s="21"/>
      <c r="U78" s="21"/>
      <c r="V78" s="21">
        <v>660544</v>
      </c>
      <c r="W78" s="21">
        <v>3074904</v>
      </c>
      <c r="X78" s="21"/>
      <c r="Y78" s="20"/>
      <c r="Z78" s="23">
        <v>4099872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3436176</v>
      </c>
      <c r="C82" s="19"/>
      <c r="D82" s="20">
        <v>4099872</v>
      </c>
      <c r="E82" s="21">
        <v>4099872</v>
      </c>
      <c r="F82" s="21"/>
      <c r="G82" s="21"/>
      <c r="H82" s="21">
        <v>45061</v>
      </c>
      <c r="I82" s="21">
        <v>45061</v>
      </c>
      <c r="J82" s="21">
        <v>8526</v>
      </c>
      <c r="K82" s="21">
        <v>104262</v>
      </c>
      <c r="L82" s="21">
        <v>180088</v>
      </c>
      <c r="M82" s="21">
        <v>292876</v>
      </c>
      <c r="N82" s="21">
        <v>26983</v>
      </c>
      <c r="O82" s="21">
        <v>138960</v>
      </c>
      <c r="P82" s="21">
        <v>156664</v>
      </c>
      <c r="Q82" s="21">
        <v>322607</v>
      </c>
      <c r="R82" s="21"/>
      <c r="S82" s="21"/>
      <c r="T82" s="21"/>
      <c r="U82" s="21"/>
      <c r="V82" s="21">
        <v>660544</v>
      </c>
      <c r="W82" s="21">
        <v>3074904</v>
      </c>
      <c r="X82" s="21"/>
      <c r="Y82" s="20"/>
      <c r="Z82" s="23">
        <v>4099872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2461889</v>
      </c>
      <c r="C84" s="28"/>
      <c r="D84" s="29">
        <v>1573404</v>
      </c>
      <c r="E84" s="30">
        <v>1573404</v>
      </c>
      <c r="F84" s="30"/>
      <c r="G84" s="30"/>
      <c r="H84" s="30"/>
      <c r="I84" s="30"/>
      <c r="J84" s="30"/>
      <c r="K84" s="30"/>
      <c r="L84" s="30"/>
      <c r="M84" s="30"/>
      <c r="N84" s="30">
        <v>230856</v>
      </c>
      <c r="O84" s="30">
        <v>25571</v>
      </c>
      <c r="P84" s="30">
        <v>257295</v>
      </c>
      <c r="Q84" s="30">
        <v>513722</v>
      </c>
      <c r="R84" s="30"/>
      <c r="S84" s="30"/>
      <c r="T84" s="30"/>
      <c r="U84" s="30"/>
      <c r="V84" s="30">
        <v>513722</v>
      </c>
      <c r="W84" s="30">
        <v>1180053</v>
      </c>
      <c r="X84" s="30"/>
      <c r="Y84" s="29"/>
      <c r="Z84" s="31">
        <v>1573404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2730000</v>
      </c>
      <c r="F5" s="358">
        <f t="shared" si="0"/>
        <v>3935602</v>
      </c>
      <c r="G5" s="358">
        <f t="shared" si="0"/>
        <v>0</v>
      </c>
      <c r="H5" s="356">
        <f t="shared" si="0"/>
        <v>2908502</v>
      </c>
      <c r="I5" s="356">
        <f t="shared" si="0"/>
        <v>0</v>
      </c>
      <c r="J5" s="358">
        <f t="shared" si="0"/>
        <v>2908502</v>
      </c>
      <c r="K5" s="358">
        <f t="shared" si="0"/>
        <v>0</v>
      </c>
      <c r="L5" s="356">
        <f t="shared" si="0"/>
        <v>2141419</v>
      </c>
      <c r="M5" s="356">
        <f t="shared" si="0"/>
        <v>6926374</v>
      </c>
      <c r="N5" s="358">
        <f t="shared" si="0"/>
        <v>9067793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11976295</v>
      </c>
      <c r="X5" s="356">
        <f t="shared" si="0"/>
        <v>2951702</v>
      </c>
      <c r="Y5" s="358">
        <f t="shared" si="0"/>
        <v>9024593</v>
      </c>
      <c r="Z5" s="359">
        <f>+IF(X5&lt;&gt;0,+(Y5/X5)*100,0)</f>
        <v>305.74200918656425</v>
      </c>
      <c r="AA5" s="360">
        <f>+AA6+AA8+AA11+AA13+AA15</f>
        <v>3935602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2200000</v>
      </c>
      <c r="F6" s="59">
        <f t="shared" si="1"/>
        <v>3405602</v>
      </c>
      <c r="G6" s="59">
        <f t="shared" si="1"/>
        <v>0</v>
      </c>
      <c r="H6" s="60">
        <f t="shared" si="1"/>
        <v>2003934</v>
      </c>
      <c r="I6" s="60">
        <f t="shared" si="1"/>
        <v>0</v>
      </c>
      <c r="J6" s="59">
        <f t="shared" si="1"/>
        <v>2003934</v>
      </c>
      <c r="K6" s="59">
        <f t="shared" si="1"/>
        <v>0</v>
      </c>
      <c r="L6" s="60">
        <f t="shared" si="1"/>
        <v>1242511</v>
      </c>
      <c r="M6" s="60">
        <f t="shared" si="1"/>
        <v>5792145</v>
      </c>
      <c r="N6" s="59">
        <f t="shared" si="1"/>
        <v>7034656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9038590</v>
      </c>
      <c r="X6" s="60">
        <f t="shared" si="1"/>
        <v>2554202</v>
      </c>
      <c r="Y6" s="59">
        <f t="shared" si="1"/>
        <v>6484388</v>
      </c>
      <c r="Z6" s="61">
        <f>+IF(X6&lt;&gt;0,+(Y6/X6)*100,0)</f>
        <v>253.87138527023313</v>
      </c>
      <c r="AA6" s="62">
        <f t="shared" si="1"/>
        <v>3405602</v>
      </c>
    </row>
    <row r="7" spans="1:27" ht="13.5">
      <c r="A7" s="291" t="s">
        <v>228</v>
      </c>
      <c r="B7" s="142"/>
      <c r="C7" s="60"/>
      <c r="D7" s="340"/>
      <c r="E7" s="60">
        <v>2200000</v>
      </c>
      <c r="F7" s="59">
        <v>3405602</v>
      </c>
      <c r="G7" s="59"/>
      <c r="H7" s="60">
        <v>2003934</v>
      </c>
      <c r="I7" s="60"/>
      <c r="J7" s="59">
        <v>2003934</v>
      </c>
      <c r="K7" s="59"/>
      <c r="L7" s="60">
        <v>1242511</v>
      </c>
      <c r="M7" s="60">
        <v>5792145</v>
      </c>
      <c r="N7" s="59">
        <v>7034656</v>
      </c>
      <c r="O7" s="59"/>
      <c r="P7" s="60"/>
      <c r="Q7" s="60"/>
      <c r="R7" s="59"/>
      <c r="S7" s="59"/>
      <c r="T7" s="60"/>
      <c r="U7" s="60"/>
      <c r="V7" s="59"/>
      <c r="W7" s="59">
        <v>9038590</v>
      </c>
      <c r="X7" s="60">
        <v>2554202</v>
      </c>
      <c r="Y7" s="59">
        <v>6484388</v>
      </c>
      <c r="Z7" s="61">
        <v>253.87</v>
      </c>
      <c r="AA7" s="62">
        <v>3405602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530000</v>
      </c>
      <c r="F8" s="59">
        <f t="shared" si="2"/>
        <v>530000</v>
      </c>
      <c r="G8" s="59">
        <f t="shared" si="2"/>
        <v>0</v>
      </c>
      <c r="H8" s="60">
        <f t="shared" si="2"/>
        <v>904568</v>
      </c>
      <c r="I8" s="60">
        <f t="shared" si="2"/>
        <v>0</v>
      </c>
      <c r="J8" s="59">
        <f t="shared" si="2"/>
        <v>904568</v>
      </c>
      <c r="K8" s="59">
        <f t="shared" si="2"/>
        <v>0</v>
      </c>
      <c r="L8" s="60">
        <f t="shared" si="2"/>
        <v>898908</v>
      </c>
      <c r="M8" s="60">
        <f t="shared" si="2"/>
        <v>1134229</v>
      </c>
      <c r="N8" s="59">
        <f t="shared" si="2"/>
        <v>2033137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2937705</v>
      </c>
      <c r="X8" s="60">
        <f t="shared" si="2"/>
        <v>397500</v>
      </c>
      <c r="Y8" s="59">
        <f t="shared" si="2"/>
        <v>2540205</v>
      </c>
      <c r="Z8" s="61">
        <f>+IF(X8&lt;&gt;0,+(Y8/X8)*100,0)</f>
        <v>639.045283018868</v>
      </c>
      <c r="AA8" s="62">
        <f>SUM(AA9:AA10)</f>
        <v>530000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>
        <v>904568</v>
      </c>
      <c r="I9" s="60"/>
      <c r="J9" s="59">
        <v>904568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904568</v>
      </c>
      <c r="X9" s="60"/>
      <c r="Y9" s="59">
        <v>904568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530000</v>
      </c>
      <c r="F10" s="59">
        <v>530000</v>
      </c>
      <c r="G10" s="59"/>
      <c r="H10" s="60"/>
      <c r="I10" s="60"/>
      <c r="J10" s="59"/>
      <c r="K10" s="59"/>
      <c r="L10" s="60">
        <v>898908</v>
      </c>
      <c r="M10" s="60">
        <v>1134229</v>
      </c>
      <c r="N10" s="59">
        <v>2033137</v>
      </c>
      <c r="O10" s="59"/>
      <c r="P10" s="60"/>
      <c r="Q10" s="60"/>
      <c r="R10" s="59"/>
      <c r="S10" s="59"/>
      <c r="T10" s="60"/>
      <c r="U10" s="60"/>
      <c r="V10" s="59"/>
      <c r="W10" s="59">
        <v>2033137</v>
      </c>
      <c r="X10" s="60">
        <v>397500</v>
      </c>
      <c r="Y10" s="59">
        <v>1635637</v>
      </c>
      <c r="Z10" s="61">
        <v>411.48</v>
      </c>
      <c r="AA10" s="62">
        <v>530000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3338537</v>
      </c>
      <c r="F40" s="345">
        <f t="shared" si="9"/>
        <v>2294824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1721119</v>
      </c>
      <c r="Y40" s="345">
        <f t="shared" si="9"/>
        <v>-1721119</v>
      </c>
      <c r="Z40" s="336">
        <f>+IF(X40&lt;&gt;0,+(Y40/X40)*100,0)</f>
        <v>-100</v>
      </c>
      <c r="AA40" s="350">
        <f>SUM(AA41:AA49)</f>
        <v>2294824</v>
      </c>
    </row>
    <row r="41" spans="1:27" ht="13.5">
      <c r="A41" s="361" t="s">
        <v>247</v>
      </c>
      <c r="B41" s="142"/>
      <c r="C41" s="362"/>
      <c r="D41" s="363"/>
      <c r="E41" s="362">
        <v>1332106</v>
      </c>
      <c r="F41" s="364">
        <v>18302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13727</v>
      </c>
      <c r="Y41" s="364">
        <v>-13727</v>
      </c>
      <c r="Z41" s="365">
        <v>-100</v>
      </c>
      <c r="AA41" s="366">
        <v>18302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451391</v>
      </c>
      <c r="F44" s="53">
        <v>214292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160719</v>
      </c>
      <c r="Y44" s="53">
        <v>-160719</v>
      </c>
      <c r="Z44" s="94">
        <v>-100</v>
      </c>
      <c r="AA44" s="95">
        <v>214292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1555040</v>
      </c>
      <c r="F49" s="53">
        <v>2062230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1546673</v>
      </c>
      <c r="Y49" s="53">
        <v>-1546673</v>
      </c>
      <c r="Z49" s="94">
        <v>-100</v>
      </c>
      <c r="AA49" s="95">
        <v>2062230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6068537</v>
      </c>
      <c r="F60" s="264">
        <f t="shared" si="14"/>
        <v>6230426</v>
      </c>
      <c r="G60" s="264">
        <f t="shared" si="14"/>
        <v>0</v>
      </c>
      <c r="H60" s="219">
        <f t="shared" si="14"/>
        <v>2908502</v>
      </c>
      <c r="I60" s="219">
        <f t="shared" si="14"/>
        <v>0</v>
      </c>
      <c r="J60" s="264">
        <f t="shared" si="14"/>
        <v>2908502</v>
      </c>
      <c r="K60" s="264">
        <f t="shared" si="14"/>
        <v>0</v>
      </c>
      <c r="L60" s="219">
        <f t="shared" si="14"/>
        <v>2141419</v>
      </c>
      <c r="M60" s="219">
        <f t="shared" si="14"/>
        <v>6926374</v>
      </c>
      <c r="N60" s="264">
        <f t="shared" si="14"/>
        <v>9067793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11976295</v>
      </c>
      <c r="X60" s="219">
        <f t="shared" si="14"/>
        <v>4672821</v>
      </c>
      <c r="Y60" s="264">
        <f t="shared" si="14"/>
        <v>7303474</v>
      </c>
      <c r="Z60" s="337">
        <f>+IF(X60&lt;&gt;0,+(Y60/X60)*100,0)</f>
        <v>156.29689217712382</v>
      </c>
      <c r="AA60" s="232">
        <f>+AA57+AA54+AA51+AA40+AA37+AA34+AA22+AA5</f>
        <v>6230426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174705067</v>
      </c>
      <c r="D5" s="153">
        <f>SUM(D6:D8)</f>
        <v>0</v>
      </c>
      <c r="E5" s="154">
        <f t="shared" si="0"/>
        <v>185976308</v>
      </c>
      <c r="F5" s="100">
        <f t="shared" si="0"/>
        <v>197741625</v>
      </c>
      <c r="G5" s="100">
        <f t="shared" si="0"/>
        <v>68212531</v>
      </c>
      <c r="H5" s="100">
        <f t="shared" si="0"/>
        <v>374332</v>
      </c>
      <c r="I5" s="100">
        <f t="shared" si="0"/>
        <v>14031438</v>
      </c>
      <c r="J5" s="100">
        <f t="shared" si="0"/>
        <v>82618301</v>
      </c>
      <c r="K5" s="100">
        <f t="shared" si="0"/>
        <v>0</v>
      </c>
      <c r="L5" s="100">
        <f t="shared" si="0"/>
        <v>1149094</v>
      </c>
      <c r="M5" s="100">
        <f t="shared" si="0"/>
        <v>2250442</v>
      </c>
      <c r="N5" s="100">
        <f t="shared" si="0"/>
        <v>3399536</v>
      </c>
      <c r="O5" s="100">
        <f t="shared" si="0"/>
        <v>0</v>
      </c>
      <c r="P5" s="100">
        <f t="shared" si="0"/>
        <v>58442656</v>
      </c>
      <c r="Q5" s="100">
        <f t="shared" si="0"/>
        <v>42972302</v>
      </c>
      <c r="R5" s="100">
        <f t="shared" si="0"/>
        <v>101414958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187432795</v>
      </c>
      <c r="X5" s="100">
        <f t="shared" si="0"/>
        <v>148306220</v>
      </c>
      <c r="Y5" s="100">
        <f t="shared" si="0"/>
        <v>39126575</v>
      </c>
      <c r="Z5" s="137">
        <f>+IF(X5&lt;&gt;0,+(Y5/X5)*100,0)</f>
        <v>26.382288618778095</v>
      </c>
      <c r="AA5" s="153">
        <f>SUM(AA6:AA8)</f>
        <v>197741625</v>
      </c>
    </row>
    <row r="6" spans="1:27" ht="13.5">
      <c r="A6" s="138" t="s">
        <v>75</v>
      </c>
      <c r="B6" s="136"/>
      <c r="C6" s="155"/>
      <c r="D6" s="155"/>
      <c r="E6" s="156">
        <v>550000</v>
      </c>
      <c r="F6" s="60">
        <v>786650</v>
      </c>
      <c r="G6" s="60"/>
      <c r="H6" s="60"/>
      <c r="I6" s="60">
        <v>2178350</v>
      </c>
      <c r="J6" s="60">
        <v>2178350</v>
      </c>
      <c r="K6" s="60"/>
      <c r="L6" s="60"/>
      <c r="M6" s="60"/>
      <c r="N6" s="60"/>
      <c r="O6" s="60"/>
      <c r="P6" s="60">
        <v>2488917</v>
      </c>
      <c r="Q6" s="60"/>
      <c r="R6" s="60">
        <v>2488917</v>
      </c>
      <c r="S6" s="60"/>
      <c r="T6" s="60"/>
      <c r="U6" s="60"/>
      <c r="V6" s="60"/>
      <c r="W6" s="60">
        <v>4667267</v>
      </c>
      <c r="X6" s="60">
        <v>589988</v>
      </c>
      <c r="Y6" s="60">
        <v>4077279</v>
      </c>
      <c r="Z6" s="140">
        <v>691.08</v>
      </c>
      <c r="AA6" s="155">
        <v>786650</v>
      </c>
    </row>
    <row r="7" spans="1:27" ht="13.5">
      <c r="A7" s="138" t="s">
        <v>76</v>
      </c>
      <c r="B7" s="136"/>
      <c r="C7" s="157">
        <v>173672441</v>
      </c>
      <c r="D7" s="157"/>
      <c r="E7" s="158">
        <v>184226026</v>
      </c>
      <c r="F7" s="159">
        <v>191092666</v>
      </c>
      <c r="G7" s="159">
        <v>68207603</v>
      </c>
      <c r="H7" s="159">
        <v>374332</v>
      </c>
      <c r="I7" s="159">
        <v>11853088</v>
      </c>
      <c r="J7" s="159">
        <v>80435023</v>
      </c>
      <c r="K7" s="159"/>
      <c r="L7" s="159">
        <v>485792</v>
      </c>
      <c r="M7" s="159">
        <v>2242106</v>
      </c>
      <c r="N7" s="159">
        <v>2727898</v>
      </c>
      <c r="O7" s="159"/>
      <c r="P7" s="159">
        <v>55949810</v>
      </c>
      <c r="Q7" s="159">
        <v>42826615</v>
      </c>
      <c r="R7" s="159">
        <v>98776425</v>
      </c>
      <c r="S7" s="159"/>
      <c r="T7" s="159"/>
      <c r="U7" s="159"/>
      <c r="V7" s="159"/>
      <c r="W7" s="159">
        <v>181939346</v>
      </c>
      <c r="X7" s="159">
        <v>143319500</v>
      </c>
      <c r="Y7" s="159">
        <v>38619846</v>
      </c>
      <c r="Z7" s="141">
        <v>26.95</v>
      </c>
      <c r="AA7" s="157">
        <v>191092666</v>
      </c>
    </row>
    <row r="8" spans="1:27" ht="13.5">
      <c r="A8" s="138" t="s">
        <v>77</v>
      </c>
      <c r="B8" s="136"/>
      <c r="C8" s="155">
        <v>1032626</v>
      </c>
      <c r="D8" s="155"/>
      <c r="E8" s="156">
        <v>1200282</v>
      </c>
      <c r="F8" s="60">
        <v>5862309</v>
      </c>
      <c r="G8" s="60">
        <v>4928</v>
      </c>
      <c r="H8" s="60"/>
      <c r="I8" s="60"/>
      <c r="J8" s="60">
        <v>4928</v>
      </c>
      <c r="K8" s="60"/>
      <c r="L8" s="60">
        <v>663302</v>
      </c>
      <c r="M8" s="60">
        <v>8336</v>
      </c>
      <c r="N8" s="60">
        <v>671638</v>
      </c>
      <c r="O8" s="60"/>
      <c r="P8" s="60">
        <v>3929</v>
      </c>
      <c r="Q8" s="60">
        <v>145687</v>
      </c>
      <c r="R8" s="60">
        <v>149616</v>
      </c>
      <c r="S8" s="60"/>
      <c r="T8" s="60"/>
      <c r="U8" s="60"/>
      <c r="V8" s="60"/>
      <c r="W8" s="60">
        <v>826182</v>
      </c>
      <c r="X8" s="60">
        <v>4396732</v>
      </c>
      <c r="Y8" s="60">
        <v>-3570550</v>
      </c>
      <c r="Z8" s="140">
        <v>-81.21</v>
      </c>
      <c r="AA8" s="155">
        <v>5862309</v>
      </c>
    </row>
    <row r="9" spans="1:27" ht="13.5">
      <c r="A9" s="135" t="s">
        <v>78</v>
      </c>
      <c r="B9" s="136"/>
      <c r="C9" s="153">
        <f aca="true" t="shared" si="1" ref="C9:Y9">SUM(C10:C14)</f>
        <v>8479861</v>
      </c>
      <c r="D9" s="153">
        <f>SUM(D10:D14)</f>
        <v>0</v>
      </c>
      <c r="E9" s="154">
        <f t="shared" si="1"/>
        <v>11316551</v>
      </c>
      <c r="F9" s="100">
        <f t="shared" si="1"/>
        <v>11954773</v>
      </c>
      <c r="G9" s="100">
        <f t="shared" si="1"/>
        <v>388503</v>
      </c>
      <c r="H9" s="100">
        <f t="shared" si="1"/>
        <v>0</v>
      </c>
      <c r="I9" s="100">
        <f t="shared" si="1"/>
        <v>123962</v>
      </c>
      <c r="J9" s="100">
        <f t="shared" si="1"/>
        <v>512465</v>
      </c>
      <c r="K9" s="100">
        <f t="shared" si="1"/>
        <v>0</v>
      </c>
      <c r="L9" s="100">
        <f t="shared" si="1"/>
        <v>414332</v>
      </c>
      <c r="M9" s="100">
        <f t="shared" si="1"/>
        <v>998378</v>
      </c>
      <c r="N9" s="100">
        <f t="shared" si="1"/>
        <v>1412710</v>
      </c>
      <c r="O9" s="100">
        <f t="shared" si="1"/>
        <v>0</v>
      </c>
      <c r="P9" s="100">
        <f t="shared" si="1"/>
        <v>459207</v>
      </c>
      <c r="Q9" s="100">
        <f t="shared" si="1"/>
        <v>474887</v>
      </c>
      <c r="R9" s="100">
        <f t="shared" si="1"/>
        <v>934094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2859269</v>
      </c>
      <c r="X9" s="100">
        <f t="shared" si="1"/>
        <v>8966080</v>
      </c>
      <c r="Y9" s="100">
        <f t="shared" si="1"/>
        <v>-6106811</v>
      </c>
      <c r="Z9" s="137">
        <f>+IF(X9&lt;&gt;0,+(Y9/X9)*100,0)</f>
        <v>-68.11015516256825</v>
      </c>
      <c r="AA9" s="153">
        <f>SUM(AA10:AA14)</f>
        <v>11954773</v>
      </c>
    </row>
    <row r="10" spans="1:27" ht="13.5">
      <c r="A10" s="138" t="s">
        <v>79</v>
      </c>
      <c r="B10" s="136"/>
      <c r="C10" s="155">
        <v>8479861</v>
      </c>
      <c r="D10" s="155"/>
      <c r="E10" s="156">
        <v>11316551</v>
      </c>
      <c r="F10" s="60">
        <v>11954773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474887</v>
      </c>
      <c r="R10" s="60">
        <v>474887</v>
      </c>
      <c r="S10" s="60"/>
      <c r="T10" s="60"/>
      <c r="U10" s="60"/>
      <c r="V10" s="60"/>
      <c r="W10" s="60">
        <v>474887</v>
      </c>
      <c r="X10" s="60">
        <v>8966080</v>
      </c>
      <c r="Y10" s="60">
        <v>-8491193</v>
      </c>
      <c r="Z10" s="140">
        <v>-94.7</v>
      </c>
      <c r="AA10" s="155">
        <v>11954773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388503</v>
      </c>
      <c r="H12" s="60"/>
      <c r="I12" s="60">
        <v>123962</v>
      </c>
      <c r="J12" s="60">
        <v>512465</v>
      </c>
      <c r="K12" s="60"/>
      <c r="L12" s="60">
        <v>414332</v>
      </c>
      <c r="M12" s="60">
        <v>998378</v>
      </c>
      <c r="N12" s="60">
        <v>1412710</v>
      </c>
      <c r="O12" s="60"/>
      <c r="P12" s="60">
        <v>459207</v>
      </c>
      <c r="Q12" s="60"/>
      <c r="R12" s="60">
        <v>459207</v>
      </c>
      <c r="S12" s="60"/>
      <c r="T12" s="60"/>
      <c r="U12" s="60"/>
      <c r="V12" s="60"/>
      <c r="W12" s="60">
        <v>2384382</v>
      </c>
      <c r="X12" s="60"/>
      <c r="Y12" s="60">
        <v>2384382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58808246</v>
      </c>
      <c r="D15" s="153">
        <f>SUM(D16:D18)</f>
        <v>0</v>
      </c>
      <c r="E15" s="154">
        <f t="shared" si="2"/>
        <v>85853012</v>
      </c>
      <c r="F15" s="100">
        <f t="shared" si="2"/>
        <v>94373738</v>
      </c>
      <c r="G15" s="100">
        <f t="shared" si="2"/>
        <v>11797</v>
      </c>
      <c r="H15" s="100">
        <f t="shared" si="2"/>
        <v>0</v>
      </c>
      <c r="I15" s="100">
        <f t="shared" si="2"/>
        <v>906488</v>
      </c>
      <c r="J15" s="100">
        <f t="shared" si="2"/>
        <v>918285</v>
      </c>
      <c r="K15" s="100">
        <f t="shared" si="2"/>
        <v>53485</v>
      </c>
      <c r="L15" s="100">
        <f t="shared" si="2"/>
        <v>910332</v>
      </c>
      <c r="M15" s="100">
        <f t="shared" si="2"/>
        <v>2263678</v>
      </c>
      <c r="N15" s="100">
        <f t="shared" si="2"/>
        <v>3227495</v>
      </c>
      <c r="O15" s="100">
        <f t="shared" si="2"/>
        <v>0</v>
      </c>
      <c r="P15" s="100">
        <f t="shared" si="2"/>
        <v>22193</v>
      </c>
      <c r="Q15" s="100">
        <f t="shared" si="2"/>
        <v>104664</v>
      </c>
      <c r="R15" s="100">
        <f t="shared" si="2"/>
        <v>126857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4272637</v>
      </c>
      <c r="X15" s="100">
        <f t="shared" si="2"/>
        <v>70780304</v>
      </c>
      <c r="Y15" s="100">
        <f t="shared" si="2"/>
        <v>-66507667</v>
      </c>
      <c r="Z15" s="137">
        <f>+IF(X15&lt;&gt;0,+(Y15/X15)*100,0)</f>
        <v>-93.96352267715606</v>
      </c>
      <c r="AA15" s="153">
        <f>SUM(AA16:AA18)</f>
        <v>94373738</v>
      </c>
    </row>
    <row r="16" spans="1:27" ht="13.5">
      <c r="A16" s="138" t="s">
        <v>85</v>
      </c>
      <c r="B16" s="136"/>
      <c r="C16" s="155"/>
      <c r="D16" s="155"/>
      <c r="E16" s="156"/>
      <c r="F16" s="60">
        <v>450000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337500</v>
      </c>
      <c r="Y16" s="60">
        <v>-337500</v>
      </c>
      <c r="Z16" s="140">
        <v>-100</v>
      </c>
      <c r="AA16" s="155">
        <v>450000</v>
      </c>
    </row>
    <row r="17" spans="1:27" ht="13.5">
      <c r="A17" s="138" t="s">
        <v>86</v>
      </c>
      <c r="B17" s="136"/>
      <c r="C17" s="155">
        <v>58808246</v>
      </c>
      <c r="D17" s="155"/>
      <c r="E17" s="156">
        <v>85853012</v>
      </c>
      <c r="F17" s="60">
        <v>93923738</v>
      </c>
      <c r="G17" s="60">
        <v>11797</v>
      </c>
      <c r="H17" s="60"/>
      <c r="I17" s="60">
        <v>906488</v>
      </c>
      <c r="J17" s="60">
        <v>918285</v>
      </c>
      <c r="K17" s="60">
        <v>53485</v>
      </c>
      <c r="L17" s="60">
        <v>910332</v>
      </c>
      <c r="M17" s="60">
        <v>2263678</v>
      </c>
      <c r="N17" s="60">
        <v>3227495</v>
      </c>
      <c r="O17" s="60"/>
      <c r="P17" s="60">
        <v>22193</v>
      </c>
      <c r="Q17" s="60">
        <v>104664</v>
      </c>
      <c r="R17" s="60">
        <v>126857</v>
      </c>
      <c r="S17" s="60"/>
      <c r="T17" s="60"/>
      <c r="U17" s="60"/>
      <c r="V17" s="60"/>
      <c r="W17" s="60">
        <v>4272637</v>
      </c>
      <c r="X17" s="60">
        <v>70442804</v>
      </c>
      <c r="Y17" s="60">
        <v>-66170167</v>
      </c>
      <c r="Z17" s="140">
        <v>-93.93</v>
      </c>
      <c r="AA17" s="155">
        <v>93923738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292655</v>
      </c>
      <c r="J19" s="100">
        <f t="shared" si="3"/>
        <v>292655</v>
      </c>
      <c r="K19" s="100">
        <f t="shared" si="3"/>
        <v>294720</v>
      </c>
      <c r="L19" s="100">
        <f t="shared" si="3"/>
        <v>286782</v>
      </c>
      <c r="M19" s="100">
        <f t="shared" si="3"/>
        <v>589925</v>
      </c>
      <c r="N19" s="100">
        <f t="shared" si="3"/>
        <v>1171427</v>
      </c>
      <c r="O19" s="100">
        <f t="shared" si="3"/>
        <v>0</v>
      </c>
      <c r="P19" s="100">
        <f t="shared" si="3"/>
        <v>294411</v>
      </c>
      <c r="Q19" s="100">
        <f t="shared" si="3"/>
        <v>0</v>
      </c>
      <c r="R19" s="100">
        <f t="shared" si="3"/>
        <v>294411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1758493</v>
      </c>
      <c r="X19" s="100">
        <f t="shared" si="3"/>
        <v>0</v>
      </c>
      <c r="Y19" s="100">
        <f t="shared" si="3"/>
        <v>1758493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>
        <v>292655</v>
      </c>
      <c r="J23" s="60">
        <v>292655</v>
      </c>
      <c r="K23" s="60">
        <v>294720</v>
      </c>
      <c r="L23" s="60">
        <v>286782</v>
      </c>
      <c r="M23" s="60">
        <v>589925</v>
      </c>
      <c r="N23" s="60">
        <v>1171427</v>
      </c>
      <c r="O23" s="60"/>
      <c r="P23" s="60">
        <v>294411</v>
      </c>
      <c r="Q23" s="60"/>
      <c r="R23" s="60">
        <v>294411</v>
      </c>
      <c r="S23" s="60"/>
      <c r="T23" s="60"/>
      <c r="U23" s="60"/>
      <c r="V23" s="60"/>
      <c r="W23" s="60">
        <v>1758493</v>
      </c>
      <c r="X23" s="60"/>
      <c r="Y23" s="60">
        <v>1758493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241993174</v>
      </c>
      <c r="D25" s="168">
        <f>+D5+D9+D15+D19+D24</f>
        <v>0</v>
      </c>
      <c r="E25" s="169">
        <f t="shared" si="4"/>
        <v>283145871</v>
      </c>
      <c r="F25" s="73">
        <f t="shared" si="4"/>
        <v>304070136</v>
      </c>
      <c r="G25" s="73">
        <f t="shared" si="4"/>
        <v>68612831</v>
      </c>
      <c r="H25" s="73">
        <f t="shared" si="4"/>
        <v>374332</v>
      </c>
      <c r="I25" s="73">
        <f t="shared" si="4"/>
        <v>15354543</v>
      </c>
      <c r="J25" s="73">
        <f t="shared" si="4"/>
        <v>84341706</v>
      </c>
      <c r="K25" s="73">
        <f t="shared" si="4"/>
        <v>348205</v>
      </c>
      <c r="L25" s="73">
        <f t="shared" si="4"/>
        <v>2760540</v>
      </c>
      <c r="M25" s="73">
        <f t="shared" si="4"/>
        <v>6102423</v>
      </c>
      <c r="N25" s="73">
        <f t="shared" si="4"/>
        <v>9211168</v>
      </c>
      <c r="O25" s="73">
        <f t="shared" si="4"/>
        <v>0</v>
      </c>
      <c r="P25" s="73">
        <f t="shared" si="4"/>
        <v>59218467</v>
      </c>
      <c r="Q25" s="73">
        <f t="shared" si="4"/>
        <v>43551853</v>
      </c>
      <c r="R25" s="73">
        <f t="shared" si="4"/>
        <v>102770320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196323194</v>
      </c>
      <c r="X25" s="73">
        <f t="shared" si="4"/>
        <v>228052604</v>
      </c>
      <c r="Y25" s="73">
        <f t="shared" si="4"/>
        <v>-31729410</v>
      </c>
      <c r="Z25" s="170">
        <f>+IF(X25&lt;&gt;0,+(Y25/X25)*100,0)</f>
        <v>-13.913197851492193</v>
      </c>
      <c r="AA25" s="168">
        <f>+AA5+AA9+AA15+AA19+AA24</f>
        <v>304070136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123075671</v>
      </c>
      <c r="D28" s="153">
        <f>SUM(D29:D31)</f>
        <v>0</v>
      </c>
      <c r="E28" s="154">
        <f t="shared" si="5"/>
        <v>120391443</v>
      </c>
      <c r="F28" s="100">
        <f t="shared" si="5"/>
        <v>108096249</v>
      </c>
      <c r="G28" s="100">
        <f t="shared" si="5"/>
        <v>7883613</v>
      </c>
      <c r="H28" s="100">
        <f t="shared" si="5"/>
        <v>5578890</v>
      </c>
      <c r="I28" s="100">
        <f t="shared" si="5"/>
        <v>9634860</v>
      </c>
      <c r="J28" s="100">
        <f t="shared" si="5"/>
        <v>23097363</v>
      </c>
      <c r="K28" s="100">
        <f t="shared" si="5"/>
        <v>1429888</v>
      </c>
      <c r="L28" s="100">
        <f t="shared" si="5"/>
        <v>8575368</v>
      </c>
      <c r="M28" s="100">
        <f t="shared" si="5"/>
        <v>13322301</v>
      </c>
      <c r="N28" s="100">
        <f t="shared" si="5"/>
        <v>23327557</v>
      </c>
      <c r="O28" s="100">
        <f t="shared" si="5"/>
        <v>0</v>
      </c>
      <c r="P28" s="100">
        <f t="shared" si="5"/>
        <v>8331251</v>
      </c>
      <c r="Q28" s="100">
        <f t="shared" si="5"/>
        <v>10945950</v>
      </c>
      <c r="R28" s="100">
        <f t="shared" si="5"/>
        <v>19277201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65702121</v>
      </c>
      <c r="X28" s="100">
        <f t="shared" si="5"/>
        <v>81072187</v>
      </c>
      <c r="Y28" s="100">
        <f t="shared" si="5"/>
        <v>-15370066</v>
      </c>
      <c r="Z28" s="137">
        <f>+IF(X28&lt;&gt;0,+(Y28/X28)*100,0)</f>
        <v>-18.95849436009417</v>
      </c>
      <c r="AA28" s="153">
        <f>SUM(AA29:AA31)</f>
        <v>108096249</v>
      </c>
    </row>
    <row r="29" spans="1:27" ht="13.5">
      <c r="A29" s="138" t="s">
        <v>75</v>
      </c>
      <c r="B29" s="136"/>
      <c r="C29" s="155">
        <v>32146331</v>
      </c>
      <c r="D29" s="155"/>
      <c r="E29" s="156">
        <v>52874203</v>
      </c>
      <c r="F29" s="60">
        <v>35382144</v>
      </c>
      <c r="G29" s="60">
        <v>2496258</v>
      </c>
      <c r="H29" s="60">
        <v>2454591</v>
      </c>
      <c r="I29" s="60">
        <v>3246107</v>
      </c>
      <c r="J29" s="60">
        <v>8196956</v>
      </c>
      <c r="K29" s="60">
        <v>1429888</v>
      </c>
      <c r="L29" s="60">
        <v>3558072</v>
      </c>
      <c r="M29" s="60">
        <v>4312598</v>
      </c>
      <c r="N29" s="60">
        <v>9300558</v>
      </c>
      <c r="O29" s="60"/>
      <c r="P29" s="60">
        <v>3137913</v>
      </c>
      <c r="Q29" s="60">
        <v>5866115</v>
      </c>
      <c r="R29" s="60">
        <v>9004028</v>
      </c>
      <c r="S29" s="60"/>
      <c r="T29" s="60"/>
      <c r="U29" s="60"/>
      <c r="V29" s="60"/>
      <c r="W29" s="60">
        <v>26501542</v>
      </c>
      <c r="X29" s="60">
        <v>26536608</v>
      </c>
      <c r="Y29" s="60">
        <v>-35066</v>
      </c>
      <c r="Z29" s="140">
        <v>-0.13</v>
      </c>
      <c r="AA29" s="155">
        <v>35382144</v>
      </c>
    </row>
    <row r="30" spans="1:27" ht="13.5">
      <c r="A30" s="138" t="s">
        <v>76</v>
      </c>
      <c r="B30" s="136"/>
      <c r="C30" s="157">
        <v>61736501</v>
      </c>
      <c r="D30" s="157"/>
      <c r="E30" s="158">
        <v>36409551</v>
      </c>
      <c r="F30" s="159">
        <v>37327795</v>
      </c>
      <c r="G30" s="159">
        <v>3470563</v>
      </c>
      <c r="H30" s="159">
        <v>1338778</v>
      </c>
      <c r="I30" s="159">
        <v>3560451</v>
      </c>
      <c r="J30" s="159">
        <v>8369792</v>
      </c>
      <c r="K30" s="159"/>
      <c r="L30" s="159">
        <v>2497499</v>
      </c>
      <c r="M30" s="159">
        <v>5406107</v>
      </c>
      <c r="N30" s="159">
        <v>7903606</v>
      </c>
      <c r="O30" s="159"/>
      <c r="P30" s="159">
        <v>1960495</v>
      </c>
      <c r="Q30" s="159">
        <v>2820794</v>
      </c>
      <c r="R30" s="159">
        <v>4781289</v>
      </c>
      <c r="S30" s="159"/>
      <c r="T30" s="159"/>
      <c r="U30" s="159"/>
      <c r="V30" s="159"/>
      <c r="W30" s="159">
        <v>21054687</v>
      </c>
      <c r="X30" s="159">
        <v>27995846</v>
      </c>
      <c r="Y30" s="159">
        <v>-6941159</v>
      </c>
      <c r="Z30" s="141">
        <v>-24.79</v>
      </c>
      <c r="AA30" s="157">
        <v>37327795</v>
      </c>
    </row>
    <row r="31" spans="1:27" ht="13.5">
      <c r="A31" s="138" t="s">
        <v>77</v>
      </c>
      <c r="B31" s="136"/>
      <c r="C31" s="155">
        <v>29192839</v>
      </c>
      <c r="D31" s="155"/>
      <c r="E31" s="156">
        <v>31107689</v>
      </c>
      <c r="F31" s="60">
        <v>35386310</v>
      </c>
      <c r="G31" s="60">
        <v>1916792</v>
      </c>
      <c r="H31" s="60">
        <v>1785521</v>
      </c>
      <c r="I31" s="60">
        <v>2828302</v>
      </c>
      <c r="J31" s="60">
        <v>6530615</v>
      </c>
      <c r="K31" s="60"/>
      <c r="L31" s="60">
        <v>2519797</v>
      </c>
      <c r="M31" s="60">
        <v>3603596</v>
      </c>
      <c r="N31" s="60">
        <v>6123393</v>
      </c>
      <c r="O31" s="60"/>
      <c r="P31" s="60">
        <v>3232843</v>
      </c>
      <c r="Q31" s="60">
        <v>2259041</v>
      </c>
      <c r="R31" s="60">
        <v>5491884</v>
      </c>
      <c r="S31" s="60"/>
      <c r="T31" s="60"/>
      <c r="U31" s="60"/>
      <c r="V31" s="60"/>
      <c r="W31" s="60">
        <v>18145892</v>
      </c>
      <c r="X31" s="60">
        <v>26539733</v>
      </c>
      <c r="Y31" s="60">
        <v>-8393841</v>
      </c>
      <c r="Z31" s="140">
        <v>-31.63</v>
      </c>
      <c r="AA31" s="155">
        <v>35386310</v>
      </c>
    </row>
    <row r="32" spans="1:27" ht="13.5">
      <c r="A32" s="135" t="s">
        <v>78</v>
      </c>
      <c r="B32" s="136"/>
      <c r="C32" s="153">
        <f aca="true" t="shared" si="6" ref="C32:Y32">SUM(C33:C37)</f>
        <v>42549781</v>
      </c>
      <c r="D32" s="153">
        <f>SUM(D33:D37)</f>
        <v>0</v>
      </c>
      <c r="E32" s="154">
        <f t="shared" si="6"/>
        <v>48890582</v>
      </c>
      <c r="F32" s="100">
        <f t="shared" si="6"/>
        <v>41367956</v>
      </c>
      <c r="G32" s="100">
        <f t="shared" si="6"/>
        <v>1794999</v>
      </c>
      <c r="H32" s="100">
        <f t="shared" si="6"/>
        <v>1746751</v>
      </c>
      <c r="I32" s="100">
        <f t="shared" si="6"/>
        <v>2637164</v>
      </c>
      <c r="J32" s="100">
        <f t="shared" si="6"/>
        <v>6178914</v>
      </c>
      <c r="K32" s="100">
        <f t="shared" si="6"/>
        <v>0</v>
      </c>
      <c r="L32" s="100">
        <f t="shared" si="6"/>
        <v>2389606</v>
      </c>
      <c r="M32" s="100">
        <f t="shared" si="6"/>
        <v>2299501</v>
      </c>
      <c r="N32" s="100">
        <f t="shared" si="6"/>
        <v>4689107</v>
      </c>
      <c r="O32" s="100">
        <f t="shared" si="6"/>
        <v>0</v>
      </c>
      <c r="P32" s="100">
        <f t="shared" si="6"/>
        <v>2942310</v>
      </c>
      <c r="Q32" s="100">
        <f t="shared" si="6"/>
        <v>2186851</v>
      </c>
      <c r="R32" s="100">
        <f t="shared" si="6"/>
        <v>5129161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15997182</v>
      </c>
      <c r="X32" s="100">
        <f t="shared" si="6"/>
        <v>31025967</v>
      </c>
      <c r="Y32" s="100">
        <f t="shared" si="6"/>
        <v>-15028785</v>
      </c>
      <c r="Z32" s="137">
        <f>+IF(X32&lt;&gt;0,+(Y32/X32)*100,0)</f>
        <v>-48.4393766034754</v>
      </c>
      <c r="AA32" s="153">
        <f>SUM(AA33:AA37)</f>
        <v>41367956</v>
      </c>
    </row>
    <row r="33" spans="1:27" ht="13.5">
      <c r="A33" s="138" t="s">
        <v>79</v>
      </c>
      <c r="B33" s="136"/>
      <c r="C33" s="155">
        <v>42549781</v>
      </c>
      <c r="D33" s="155"/>
      <c r="E33" s="156">
        <v>48890582</v>
      </c>
      <c r="F33" s="60">
        <v>41367956</v>
      </c>
      <c r="G33" s="60">
        <v>103120</v>
      </c>
      <c r="H33" s="60">
        <v>77380</v>
      </c>
      <c r="I33" s="60">
        <v>136502</v>
      </c>
      <c r="J33" s="60">
        <v>317002</v>
      </c>
      <c r="K33" s="60"/>
      <c r="L33" s="60">
        <v>136834</v>
      </c>
      <c r="M33" s="60">
        <v>74186</v>
      </c>
      <c r="N33" s="60">
        <v>211020</v>
      </c>
      <c r="O33" s="60"/>
      <c r="P33" s="60">
        <v>304748</v>
      </c>
      <c r="Q33" s="60">
        <v>2186851</v>
      </c>
      <c r="R33" s="60">
        <v>2491599</v>
      </c>
      <c r="S33" s="60"/>
      <c r="T33" s="60"/>
      <c r="U33" s="60"/>
      <c r="V33" s="60"/>
      <c r="W33" s="60">
        <v>3019621</v>
      </c>
      <c r="X33" s="60">
        <v>31025967</v>
      </c>
      <c r="Y33" s="60">
        <v>-28006346</v>
      </c>
      <c r="Z33" s="140">
        <v>-90.27</v>
      </c>
      <c r="AA33" s="155">
        <v>41367956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1691879</v>
      </c>
      <c r="H35" s="60">
        <v>1669371</v>
      </c>
      <c r="I35" s="60">
        <v>2500662</v>
      </c>
      <c r="J35" s="60">
        <v>5861912</v>
      </c>
      <c r="K35" s="60"/>
      <c r="L35" s="60">
        <v>2252772</v>
      </c>
      <c r="M35" s="60">
        <v>2225315</v>
      </c>
      <c r="N35" s="60">
        <v>4478087</v>
      </c>
      <c r="O35" s="60"/>
      <c r="P35" s="60">
        <v>2637562</v>
      </c>
      <c r="Q35" s="60"/>
      <c r="R35" s="60">
        <v>2637562</v>
      </c>
      <c r="S35" s="60"/>
      <c r="T35" s="60"/>
      <c r="U35" s="60"/>
      <c r="V35" s="60"/>
      <c r="W35" s="60">
        <v>12977561</v>
      </c>
      <c r="X35" s="60"/>
      <c r="Y35" s="60">
        <v>12977561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26686280</v>
      </c>
      <c r="D38" s="153">
        <f>SUM(D39:D41)</f>
        <v>0</v>
      </c>
      <c r="E38" s="154">
        <f t="shared" si="7"/>
        <v>65586894</v>
      </c>
      <c r="F38" s="100">
        <f t="shared" si="7"/>
        <v>92523708</v>
      </c>
      <c r="G38" s="100">
        <f t="shared" si="7"/>
        <v>1711855</v>
      </c>
      <c r="H38" s="100">
        <f t="shared" si="7"/>
        <v>1715820</v>
      </c>
      <c r="I38" s="100">
        <f t="shared" si="7"/>
        <v>2989562</v>
      </c>
      <c r="J38" s="100">
        <f t="shared" si="7"/>
        <v>6417237</v>
      </c>
      <c r="K38" s="100">
        <f t="shared" si="7"/>
        <v>2550447</v>
      </c>
      <c r="L38" s="100">
        <f t="shared" si="7"/>
        <v>3177667</v>
      </c>
      <c r="M38" s="100">
        <f t="shared" si="7"/>
        <v>5349608</v>
      </c>
      <c r="N38" s="100">
        <f t="shared" si="7"/>
        <v>11077722</v>
      </c>
      <c r="O38" s="100">
        <f t="shared" si="7"/>
        <v>0</v>
      </c>
      <c r="P38" s="100">
        <f t="shared" si="7"/>
        <v>6546635</v>
      </c>
      <c r="Q38" s="100">
        <f t="shared" si="7"/>
        <v>3503496</v>
      </c>
      <c r="R38" s="100">
        <f t="shared" si="7"/>
        <v>10050131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27545090</v>
      </c>
      <c r="X38" s="100">
        <f t="shared" si="7"/>
        <v>69392781</v>
      </c>
      <c r="Y38" s="100">
        <f t="shared" si="7"/>
        <v>-41847691</v>
      </c>
      <c r="Z38" s="137">
        <f>+IF(X38&lt;&gt;0,+(Y38/X38)*100,0)</f>
        <v>-60.30553956325802</v>
      </c>
      <c r="AA38" s="153">
        <f>SUM(AA39:AA41)</f>
        <v>92523708</v>
      </c>
    </row>
    <row r="39" spans="1:27" ht="13.5">
      <c r="A39" s="138" t="s">
        <v>85</v>
      </c>
      <c r="B39" s="136"/>
      <c r="C39" s="155">
        <v>5387689</v>
      </c>
      <c r="D39" s="155"/>
      <c r="E39" s="156"/>
      <c r="F39" s="60">
        <v>21139963</v>
      </c>
      <c r="G39" s="60">
        <v>517939</v>
      </c>
      <c r="H39" s="60">
        <v>503182</v>
      </c>
      <c r="I39" s="60">
        <v>853337</v>
      </c>
      <c r="J39" s="60">
        <v>1874458</v>
      </c>
      <c r="K39" s="60">
        <v>571966</v>
      </c>
      <c r="L39" s="60">
        <v>799161</v>
      </c>
      <c r="M39" s="60">
        <v>797371</v>
      </c>
      <c r="N39" s="60">
        <v>2168498</v>
      </c>
      <c r="O39" s="60"/>
      <c r="P39" s="60">
        <v>893590</v>
      </c>
      <c r="Q39" s="60">
        <v>989746</v>
      </c>
      <c r="R39" s="60">
        <v>1883336</v>
      </c>
      <c r="S39" s="60"/>
      <c r="T39" s="60"/>
      <c r="U39" s="60"/>
      <c r="V39" s="60"/>
      <c r="W39" s="60">
        <v>5926292</v>
      </c>
      <c r="X39" s="60">
        <v>15854972</v>
      </c>
      <c r="Y39" s="60">
        <v>-9928680</v>
      </c>
      <c r="Z39" s="140">
        <v>-62.62</v>
      </c>
      <c r="AA39" s="155">
        <v>21139963</v>
      </c>
    </row>
    <row r="40" spans="1:27" ht="13.5">
      <c r="A40" s="138" t="s">
        <v>86</v>
      </c>
      <c r="B40" s="136"/>
      <c r="C40" s="155">
        <v>21298591</v>
      </c>
      <c r="D40" s="155"/>
      <c r="E40" s="156">
        <v>65586894</v>
      </c>
      <c r="F40" s="60">
        <v>71383745</v>
      </c>
      <c r="G40" s="60">
        <v>1193916</v>
      </c>
      <c r="H40" s="60">
        <v>1212638</v>
      </c>
      <c r="I40" s="60">
        <v>2136225</v>
      </c>
      <c r="J40" s="60">
        <v>4542779</v>
      </c>
      <c r="K40" s="60">
        <v>1978481</v>
      </c>
      <c r="L40" s="60">
        <v>2378506</v>
      </c>
      <c r="M40" s="60">
        <v>4552237</v>
      </c>
      <c r="N40" s="60">
        <v>8909224</v>
      </c>
      <c r="O40" s="60"/>
      <c r="P40" s="60">
        <v>5653045</v>
      </c>
      <c r="Q40" s="60">
        <v>2513750</v>
      </c>
      <c r="R40" s="60">
        <v>8166795</v>
      </c>
      <c r="S40" s="60"/>
      <c r="T40" s="60"/>
      <c r="U40" s="60"/>
      <c r="V40" s="60"/>
      <c r="W40" s="60">
        <v>21618798</v>
      </c>
      <c r="X40" s="60">
        <v>53537809</v>
      </c>
      <c r="Y40" s="60">
        <v>-31919011</v>
      </c>
      <c r="Z40" s="140">
        <v>-59.62</v>
      </c>
      <c r="AA40" s="155">
        <v>71383745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1363430</v>
      </c>
      <c r="H42" s="100">
        <f t="shared" si="8"/>
        <v>1250671</v>
      </c>
      <c r="I42" s="100">
        <f t="shared" si="8"/>
        <v>1597784</v>
      </c>
      <c r="J42" s="100">
        <f t="shared" si="8"/>
        <v>4211885</v>
      </c>
      <c r="K42" s="100">
        <f t="shared" si="8"/>
        <v>1235297</v>
      </c>
      <c r="L42" s="100">
        <f t="shared" si="8"/>
        <v>1675818</v>
      </c>
      <c r="M42" s="100">
        <f t="shared" si="8"/>
        <v>1873152</v>
      </c>
      <c r="N42" s="100">
        <f t="shared" si="8"/>
        <v>4784267</v>
      </c>
      <c r="O42" s="100">
        <f t="shared" si="8"/>
        <v>0</v>
      </c>
      <c r="P42" s="100">
        <f t="shared" si="8"/>
        <v>1170575</v>
      </c>
      <c r="Q42" s="100">
        <f t="shared" si="8"/>
        <v>1483820</v>
      </c>
      <c r="R42" s="100">
        <f t="shared" si="8"/>
        <v>2654395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11650547</v>
      </c>
      <c r="X42" s="100">
        <f t="shared" si="8"/>
        <v>0</v>
      </c>
      <c r="Y42" s="100">
        <f t="shared" si="8"/>
        <v>11650547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1363430</v>
      </c>
      <c r="H46" s="60">
        <v>1250671</v>
      </c>
      <c r="I46" s="60">
        <v>1597784</v>
      </c>
      <c r="J46" s="60">
        <v>4211885</v>
      </c>
      <c r="K46" s="60">
        <v>1235297</v>
      </c>
      <c r="L46" s="60">
        <v>1675818</v>
      </c>
      <c r="M46" s="60">
        <v>1873152</v>
      </c>
      <c r="N46" s="60">
        <v>4784267</v>
      </c>
      <c r="O46" s="60"/>
      <c r="P46" s="60">
        <v>1170575</v>
      </c>
      <c r="Q46" s="60">
        <v>1483820</v>
      </c>
      <c r="R46" s="60">
        <v>2654395</v>
      </c>
      <c r="S46" s="60"/>
      <c r="T46" s="60"/>
      <c r="U46" s="60"/>
      <c r="V46" s="60"/>
      <c r="W46" s="60">
        <v>11650547</v>
      </c>
      <c r="X46" s="60"/>
      <c r="Y46" s="60">
        <v>11650547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192311732</v>
      </c>
      <c r="D48" s="168">
        <f>+D28+D32+D38+D42+D47</f>
        <v>0</v>
      </c>
      <c r="E48" s="169">
        <f t="shared" si="9"/>
        <v>234868919</v>
      </c>
      <c r="F48" s="73">
        <f t="shared" si="9"/>
        <v>241987913</v>
      </c>
      <c r="G48" s="73">
        <f t="shared" si="9"/>
        <v>12753897</v>
      </c>
      <c r="H48" s="73">
        <f t="shared" si="9"/>
        <v>10292132</v>
      </c>
      <c r="I48" s="73">
        <f t="shared" si="9"/>
        <v>16859370</v>
      </c>
      <c r="J48" s="73">
        <f t="shared" si="9"/>
        <v>39905399</v>
      </c>
      <c r="K48" s="73">
        <f t="shared" si="9"/>
        <v>5215632</v>
      </c>
      <c r="L48" s="73">
        <f t="shared" si="9"/>
        <v>15818459</v>
      </c>
      <c r="M48" s="73">
        <f t="shared" si="9"/>
        <v>22844562</v>
      </c>
      <c r="N48" s="73">
        <f t="shared" si="9"/>
        <v>43878653</v>
      </c>
      <c r="O48" s="73">
        <f t="shared" si="9"/>
        <v>0</v>
      </c>
      <c r="P48" s="73">
        <f t="shared" si="9"/>
        <v>18990771</v>
      </c>
      <c r="Q48" s="73">
        <f t="shared" si="9"/>
        <v>18120117</v>
      </c>
      <c r="R48" s="73">
        <f t="shared" si="9"/>
        <v>37110888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120894940</v>
      </c>
      <c r="X48" s="73">
        <f t="shared" si="9"/>
        <v>181490935</v>
      </c>
      <c r="Y48" s="73">
        <f t="shared" si="9"/>
        <v>-60595995</v>
      </c>
      <c r="Z48" s="170">
        <f>+IF(X48&lt;&gt;0,+(Y48/X48)*100,0)</f>
        <v>-33.38789069547744</v>
      </c>
      <c r="AA48" s="168">
        <f>+AA28+AA32+AA38+AA42+AA47</f>
        <v>241987913</v>
      </c>
    </row>
    <row r="49" spans="1:27" ht="13.5">
      <c r="A49" s="148" t="s">
        <v>49</v>
      </c>
      <c r="B49" s="149"/>
      <c r="C49" s="171">
        <f aca="true" t="shared" si="10" ref="C49:Y49">+C25-C48</f>
        <v>49681442</v>
      </c>
      <c r="D49" s="171">
        <f>+D25-D48</f>
        <v>0</v>
      </c>
      <c r="E49" s="172">
        <f t="shared" si="10"/>
        <v>48276952</v>
      </c>
      <c r="F49" s="173">
        <f t="shared" si="10"/>
        <v>62082223</v>
      </c>
      <c r="G49" s="173">
        <f t="shared" si="10"/>
        <v>55858934</v>
      </c>
      <c r="H49" s="173">
        <f t="shared" si="10"/>
        <v>-9917800</v>
      </c>
      <c r="I49" s="173">
        <f t="shared" si="10"/>
        <v>-1504827</v>
      </c>
      <c r="J49" s="173">
        <f t="shared" si="10"/>
        <v>44436307</v>
      </c>
      <c r="K49" s="173">
        <f t="shared" si="10"/>
        <v>-4867427</v>
      </c>
      <c r="L49" s="173">
        <f t="shared" si="10"/>
        <v>-13057919</v>
      </c>
      <c r="M49" s="173">
        <f t="shared" si="10"/>
        <v>-16742139</v>
      </c>
      <c r="N49" s="173">
        <f t="shared" si="10"/>
        <v>-34667485</v>
      </c>
      <c r="O49" s="173">
        <f t="shared" si="10"/>
        <v>0</v>
      </c>
      <c r="P49" s="173">
        <f t="shared" si="10"/>
        <v>40227696</v>
      </c>
      <c r="Q49" s="173">
        <f t="shared" si="10"/>
        <v>25431736</v>
      </c>
      <c r="R49" s="173">
        <f t="shared" si="10"/>
        <v>65659432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75428254</v>
      </c>
      <c r="X49" s="173">
        <f>IF(F25=F48,0,X25-X48)</f>
        <v>46561669</v>
      </c>
      <c r="Y49" s="173">
        <f t="shared" si="10"/>
        <v>28866585</v>
      </c>
      <c r="Z49" s="174">
        <f>+IF(X49&lt;&gt;0,+(Y49/X49)*100,0)</f>
        <v>61.996456785086465</v>
      </c>
      <c r="AA49" s="171">
        <f>+AA25-AA48</f>
        <v>62082223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11136441</v>
      </c>
      <c r="D5" s="155">
        <v>0</v>
      </c>
      <c r="E5" s="156">
        <v>13566246</v>
      </c>
      <c r="F5" s="60">
        <v>13566246</v>
      </c>
      <c r="G5" s="60">
        <v>0</v>
      </c>
      <c r="H5" s="60">
        <v>0</v>
      </c>
      <c r="I5" s="60">
        <v>11051267</v>
      </c>
      <c r="J5" s="60">
        <v>11051267</v>
      </c>
      <c r="K5" s="60">
        <v>0</v>
      </c>
      <c r="L5" s="60">
        <v>9214</v>
      </c>
      <c r="M5" s="60">
        <v>0</v>
      </c>
      <c r="N5" s="60">
        <v>9214</v>
      </c>
      <c r="O5" s="60">
        <v>0</v>
      </c>
      <c r="P5" s="60">
        <v>3013</v>
      </c>
      <c r="Q5" s="60">
        <v>0</v>
      </c>
      <c r="R5" s="60">
        <v>3013</v>
      </c>
      <c r="S5" s="60">
        <v>0</v>
      </c>
      <c r="T5" s="60">
        <v>0</v>
      </c>
      <c r="U5" s="60">
        <v>0</v>
      </c>
      <c r="V5" s="60">
        <v>0</v>
      </c>
      <c r="W5" s="60">
        <v>11063494</v>
      </c>
      <c r="X5" s="60">
        <v>10174685</v>
      </c>
      <c r="Y5" s="60">
        <v>888809</v>
      </c>
      <c r="Z5" s="140">
        <v>8.74</v>
      </c>
      <c r="AA5" s="155">
        <v>13566246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287872</v>
      </c>
      <c r="J10" s="54">
        <v>287872</v>
      </c>
      <c r="K10" s="54">
        <v>289844</v>
      </c>
      <c r="L10" s="54">
        <v>281744</v>
      </c>
      <c r="M10" s="54">
        <v>579599</v>
      </c>
      <c r="N10" s="54">
        <v>1151187</v>
      </c>
      <c r="O10" s="54">
        <v>0</v>
      </c>
      <c r="P10" s="54">
        <v>288811</v>
      </c>
      <c r="Q10" s="54">
        <v>0</v>
      </c>
      <c r="R10" s="54">
        <v>288811</v>
      </c>
      <c r="S10" s="54">
        <v>0</v>
      </c>
      <c r="T10" s="54">
        <v>0</v>
      </c>
      <c r="U10" s="54">
        <v>0</v>
      </c>
      <c r="V10" s="54">
        <v>0</v>
      </c>
      <c r="W10" s="54">
        <v>1727870</v>
      </c>
      <c r="X10" s="54">
        <v>0</v>
      </c>
      <c r="Y10" s="54">
        <v>1727870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3436176</v>
      </c>
      <c r="D11" s="155">
        <v>0</v>
      </c>
      <c r="E11" s="156">
        <v>4099866</v>
      </c>
      <c r="F11" s="60">
        <v>4099866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3074900</v>
      </c>
      <c r="Y11" s="60">
        <v>-3074900</v>
      </c>
      <c r="Z11" s="140">
        <v>-100</v>
      </c>
      <c r="AA11" s="155">
        <v>4099866</v>
      </c>
    </row>
    <row r="12" spans="1:27" ht="13.5">
      <c r="A12" s="183" t="s">
        <v>108</v>
      </c>
      <c r="B12" s="185"/>
      <c r="C12" s="155">
        <v>2185675</v>
      </c>
      <c r="D12" s="155">
        <v>0</v>
      </c>
      <c r="E12" s="156">
        <v>2321987</v>
      </c>
      <c r="F12" s="60">
        <v>2321987</v>
      </c>
      <c r="G12" s="60">
        <v>10124</v>
      </c>
      <c r="H12" s="60">
        <v>0</v>
      </c>
      <c r="I12" s="60">
        <v>171761</v>
      </c>
      <c r="J12" s="60">
        <v>181885</v>
      </c>
      <c r="K12" s="60">
        <v>11518</v>
      </c>
      <c r="L12" s="60">
        <v>175339</v>
      </c>
      <c r="M12" s="60">
        <v>349403</v>
      </c>
      <c r="N12" s="60">
        <v>536260</v>
      </c>
      <c r="O12" s="60">
        <v>0</v>
      </c>
      <c r="P12" s="60">
        <v>178354</v>
      </c>
      <c r="Q12" s="60">
        <v>9538</v>
      </c>
      <c r="R12" s="60">
        <v>187892</v>
      </c>
      <c r="S12" s="60">
        <v>0</v>
      </c>
      <c r="T12" s="60">
        <v>0</v>
      </c>
      <c r="U12" s="60">
        <v>0</v>
      </c>
      <c r="V12" s="60">
        <v>0</v>
      </c>
      <c r="W12" s="60">
        <v>906037</v>
      </c>
      <c r="X12" s="60">
        <v>1741490</v>
      </c>
      <c r="Y12" s="60">
        <v>-835453</v>
      </c>
      <c r="Z12" s="140">
        <v>-47.97</v>
      </c>
      <c r="AA12" s="155">
        <v>2321987</v>
      </c>
    </row>
    <row r="13" spans="1:27" ht="13.5">
      <c r="A13" s="181" t="s">
        <v>109</v>
      </c>
      <c r="B13" s="185"/>
      <c r="C13" s="155">
        <v>3168873</v>
      </c>
      <c r="D13" s="155">
        <v>0</v>
      </c>
      <c r="E13" s="156">
        <v>2500000</v>
      </c>
      <c r="F13" s="60">
        <v>2500000</v>
      </c>
      <c r="G13" s="60">
        <v>0</v>
      </c>
      <c r="H13" s="60">
        <v>334365</v>
      </c>
      <c r="I13" s="60">
        <v>387335</v>
      </c>
      <c r="J13" s="60">
        <v>721700</v>
      </c>
      <c r="K13" s="60">
        <v>0</v>
      </c>
      <c r="L13" s="60">
        <v>0</v>
      </c>
      <c r="M13" s="60">
        <v>903163</v>
      </c>
      <c r="N13" s="60">
        <v>903163</v>
      </c>
      <c r="O13" s="60">
        <v>0</v>
      </c>
      <c r="P13" s="60">
        <v>465033</v>
      </c>
      <c r="Q13" s="60">
        <v>318037</v>
      </c>
      <c r="R13" s="60">
        <v>783070</v>
      </c>
      <c r="S13" s="60">
        <v>0</v>
      </c>
      <c r="T13" s="60">
        <v>0</v>
      </c>
      <c r="U13" s="60">
        <v>0</v>
      </c>
      <c r="V13" s="60">
        <v>0</v>
      </c>
      <c r="W13" s="60">
        <v>2407933</v>
      </c>
      <c r="X13" s="60">
        <v>1875000</v>
      </c>
      <c r="Y13" s="60">
        <v>532933</v>
      </c>
      <c r="Z13" s="140">
        <v>28.42</v>
      </c>
      <c r="AA13" s="155">
        <v>2500000</v>
      </c>
    </row>
    <row r="14" spans="1:27" ht="13.5">
      <c r="A14" s="181" t="s">
        <v>110</v>
      </c>
      <c r="B14" s="185"/>
      <c r="C14" s="155">
        <v>2461889</v>
      </c>
      <c r="D14" s="155">
        <v>0</v>
      </c>
      <c r="E14" s="156">
        <v>1573407</v>
      </c>
      <c r="F14" s="60">
        <v>1573407</v>
      </c>
      <c r="G14" s="60">
        <v>0</v>
      </c>
      <c r="H14" s="60">
        <v>0</v>
      </c>
      <c r="I14" s="60">
        <v>197730</v>
      </c>
      <c r="J14" s="60">
        <v>197730</v>
      </c>
      <c r="K14" s="60">
        <v>4876</v>
      </c>
      <c r="L14" s="60">
        <v>232991</v>
      </c>
      <c r="M14" s="60">
        <v>465453</v>
      </c>
      <c r="N14" s="60">
        <v>703320</v>
      </c>
      <c r="O14" s="60">
        <v>0</v>
      </c>
      <c r="P14" s="60">
        <v>257295</v>
      </c>
      <c r="Q14" s="60">
        <v>0</v>
      </c>
      <c r="R14" s="60">
        <v>257295</v>
      </c>
      <c r="S14" s="60">
        <v>0</v>
      </c>
      <c r="T14" s="60">
        <v>0</v>
      </c>
      <c r="U14" s="60">
        <v>0</v>
      </c>
      <c r="V14" s="60">
        <v>0</v>
      </c>
      <c r="W14" s="60">
        <v>1158345</v>
      </c>
      <c r="X14" s="60">
        <v>1180055</v>
      </c>
      <c r="Y14" s="60">
        <v>-21710</v>
      </c>
      <c r="Z14" s="140">
        <v>-1.84</v>
      </c>
      <c r="AA14" s="155">
        <v>1573407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1384495</v>
      </c>
      <c r="D16" s="155">
        <v>0</v>
      </c>
      <c r="E16" s="156">
        <v>1645940</v>
      </c>
      <c r="F16" s="60">
        <v>1645940</v>
      </c>
      <c r="G16" s="60">
        <v>81750</v>
      </c>
      <c r="H16" s="60">
        <v>0</v>
      </c>
      <c r="I16" s="60">
        <v>55600</v>
      </c>
      <c r="J16" s="60">
        <v>137350</v>
      </c>
      <c r="K16" s="60">
        <v>0</v>
      </c>
      <c r="L16" s="60">
        <v>57200</v>
      </c>
      <c r="M16" s="60">
        <v>373205</v>
      </c>
      <c r="N16" s="60">
        <v>430405</v>
      </c>
      <c r="O16" s="60">
        <v>0</v>
      </c>
      <c r="P16" s="60">
        <v>152750</v>
      </c>
      <c r="Q16" s="60">
        <v>110000</v>
      </c>
      <c r="R16" s="60">
        <v>262750</v>
      </c>
      <c r="S16" s="60">
        <v>0</v>
      </c>
      <c r="T16" s="60">
        <v>0</v>
      </c>
      <c r="U16" s="60">
        <v>0</v>
      </c>
      <c r="V16" s="60">
        <v>0</v>
      </c>
      <c r="W16" s="60">
        <v>830505</v>
      </c>
      <c r="X16" s="60">
        <v>1234455</v>
      </c>
      <c r="Y16" s="60">
        <v>-403950</v>
      </c>
      <c r="Z16" s="140">
        <v>-32.72</v>
      </c>
      <c r="AA16" s="155">
        <v>1645940</v>
      </c>
    </row>
    <row r="17" spans="1:27" ht="13.5">
      <c r="A17" s="181" t="s">
        <v>113</v>
      </c>
      <c r="B17" s="185"/>
      <c r="C17" s="155">
        <v>2900728</v>
      </c>
      <c r="D17" s="155">
        <v>0</v>
      </c>
      <c r="E17" s="156">
        <v>2937003</v>
      </c>
      <c r="F17" s="60">
        <v>1026497</v>
      </c>
      <c r="G17" s="60">
        <v>255864</v>
      </c>
      <c r="H17" s="60">
        <v>0</v>
      </c>
      <c r="I17" s="60">
        <v>64536</v>
      </c>
      <c r="J17" s="60">
        <v>320400</v>
      </c>
      <c r="K17" s="60">
        <v>0</v>
      </c>
      <c r="L17" s="60">
        <v>307885</v>
      </c>
      <c r="M17" s="60">
        <v>529290</v>
      </c>
      <c r="N17" s="60">
        <v>837175</v>
      </c>
      <c r="O17" s="60">
        <v>0</v>
      </c>
      <c r="P17" s="60">
        <v>265329</v>
      </c>
      <c r="Q17" s="60">
        <v>323871</v>
      </c>
      <c r="R17" s="60">
        <v>589200</v>
      </c>
      <c r="S17" s="60">
        <v>0</v>
      </c>
      <c r="T17" s="60">
        <v>0</v>
      </c>
      <c r="U17" s="60">
        <v>0</v>
      </c>
      <c r="V17" s="60">
        <v>0</v>
      </c>
      <c r="W17" s="60">
        <v>1746775</v>
      </c>
      <c r="X17" s="60">
        <v>769873</v>
      </c>
      <c r="Y17" s="60">
        <v>976902</v>
      </c>
      <c r="Z17" s="140">
        <v>126.89</v>
      </c>
      <c r="AA17" s="155">
        <v>1026497</v>
      </c>
    </row>
    <row r="18" spans="1:27" ht="13.5">
      <c r="A18" s="183" t="s">
        <v>114</v>
      </c>
      <c r="B18" s="182"/>
      <c r="C18" s="155">
        <v>777970</v>
      </c>
      <c r="D18" s="155">
        <v>0</v>
      </c>
      <c r="E18" s="156">
        <v>1026497</v>
      </c>
      <c r="F18" s="60">
        <v>2937002</v>
      </c>
      <c r="G18" s="60">
        <v>65451</v>
      </c>
      <c r="H18" s="60">
        <v>0</v>
      </c>
      <c r="I18" s="60">
        <v>15282</v>
      </c>
      <c r="J18" s="60">
        <v>80733</v>
      </c>
      <c r="K18" s="60">
        <v>0</v>
      </c>
      <c r="L18" s="60">
        <v>78159</v>
      </c>
      <c r="M18" s="60">
        <v>123603</v>
      </c>
      <c r="N18" s="60">
        <v>201762</v>
      </c>
      <c r="O18" s="60">
        <v>0</v>
      </c>
      <c r="P18" s="60">
        <v>60216</v>
      </c>
      <c r="Q18" s="60">
        <v>45087</v>
      </c>
      <c r="R18" s="60">
        <v>105303</v>
      </c>
      <c r="S18" s="60">
        <v>0</v>
      </c>
      <c r="T18" s="60">
        <v>0</v>
      </c>
      <c r="U18" s="60">
        <v>0</v>
      </c>
      <c r="V18" s="60">
        <v>0</v>
      </c>
      <c r="W18" s="60">
        <v>387798</v>
      </c>
      <c r="X18" s="60">
        <v>2202752</v>
      </c>
      <c r="Y18" s="60">
        <v>-1814954</v>
      </c>
      <c r="Z18" s="140">
        <v>-82.39</v>
      </c>
      <c r="AA18" s="155">
        <v>2937002</v>
      </c>
    </row>
    <row r="19" spans="1:27" ht="13.5">
      <c r="A19" s="181" t="s">
        <v>34</v>
      </c>
      <c r="B19" s="185"/>
      <c r="C19" s="155">
        <v>153277960</v>
      </c>
      <c r="D19" s="155">
        <v>0</v>
      </c>
      <c r="E19" s="156">
        <v>167913537</v>
      </c>
      <c r="F19" s="60">
        <v>175032532</v>
      </c>
      <c r="G19" s="60">
        <v>68183000</v>
      </c>
      <c r="H19" s="60">
        <v>0</v>
      </c>
      <c r="I19" s="60">
        <v>0</v>
      </c>
      <c r="J19" s="60">
        <v>68183000</v>
      </c>
      <c r="K19" s="60">
        <v>0</v>
      </c>
      <c r="L19" s="60">
        <v>225435</v>
      </c>
      <c r="M19" s="60">
        <v>0</v>
      </c>
      <c r="N19" s="60">
        <v>225435</v>
      </c>
      <c r="O19" s="60">
        <v>0</v>
      </c>
      <c r="P19" s="60">
        <v>54984000</v>
      </c>
      <c r="Q19" s="60">
        <v>42376092</v>
      </c>
      <c r="R19" s="60">
        <v>97360092</v>
      </c>
      <c r="S19" s="60">
        <v>0</v>
      </c>
      <c r="T19" s="60">
        <v>0</v>
      </c>
      <c r="U19" s="60">
        <v>0</v>
      </c>
      <c r="V19" s="60">
        <v>0</v>
      </c>
      <c r="W19" s="60">
        <v>165768527</v>
      </c>
      <c r="X19" s="60">
        <v>131274399</v>
      </c>
      <c r="Y19" s="60">
        <v>34494128</v>
      </c>
      <c r="Z19" s="140">
        <v>26.28</v>
      </c>
      <c r="AA19" s="155">
        <v>175032532</v>
      </c>
    </row>
    <row r="20" spans="1:27" ht="13.5">
      <c r="A20" s="181" t="s">
        <v>35</v>
      </c>
      <c r="B20" s="185"/>
      <c r="C20" s="155">
        <v>388248</v>
      </c>
      <c r="D20" s="155">
        <v>0</v>
      </c>
      <c r="E20" s="156">
        <v>492926</v>
      </c>
      <c r="F20" s="54">
        <v>492926</v>
      </c>
      <c r="G20" s="54">
        <v>16642</v>
      </c>
      <c r="H20" s="54">
        <v>0</v>
      </c>
      <c r="I20" s="54">
        <v>3083193</v>
      </c>
      <c r="J20" s="54">
        <v>3099835</v>
      </c>
      <c r="K20" s="54">
        <v>41967</v>
      </c>
      <c r="L20" s="54">
        <v>30638</v>
      </c>
      <c r="M20" s="54">
        <v>54062</v>
      </c>
      <c r="N20" s="54">
        <v>126667</v>
      </c>
      <c r="O20" s="54">
        <v>0</v>
      </c>
      <c r="P20" s="54">
        <v>34662</v>
      </c>
      <c r="Q20" s="54">
        <v>107382</v>
      </c>
      <c r="R20" s="54">
        <v>142044</v>
      </c>
      <c r="S20" s="54">
        <v>0</v>
      </c>
      <c r="T20" s="54">
        <v>0</v>
      </c>
      <c r="U20" s="54">
        <v>0</v>
      </c>
      <c r="V20" s="54">
        <v>0</v>
      </c>
      <c r="W20" s="54">
        <v>3368546</v>
      </c>
      <c r="X20" s="54">
        <v>369695</v>
      </c>
      <c r="Y20" s="54">
        <v>2998851</v>
      </c>
      <c r="Z20" s="184">
        <v>811.17</v>
      </c>
      <c r="AA20" s="130">
        <v>492926</v>
      </c>
    </row>
    <row r="21" spans="1:27" ht="13.5">
      <c r="A21" s="181" t="s">
        <v>115</v>
      </c>
      <c r="B21" s="185"/>
      <c r="C21" s="155">
        <v>48000</v>
      </c>
      <c r="D21" s="155">
        <v>0</v>
      </c>
      <c r="E21" s="156">
        <v>560000</v>
      </c>
      <c r="F21" s="60">
        <v>560000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421678</v>
      </c>
      <c r="M21" s="60">
        <v>0</v>
      </c>
      <c r="N21" s="60">
        <v>421678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421678</v>
      </c>
      <c r="X21" s="60">
        <v>420000</v>
      </c>
      <c r="Y21" s="60">
        <v>1678</v>
      </c>
      <c r="Z21" s="140">
        <v>0.4</v>
      </c>
      <c r="AA21" s="155">
        <v>560000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181166455</v>
      </c>
      <c r="D22" s="188">
        <f>SUM(D5:D21)</f>
        <v>0</v>
      </c>
      <c r="E22" s="189">
        <f t="shared" si="0"/>
        <v>198637409</v>
      </c>
      <c r="F22" s="190">
        <f t="shared" si="0"/>
        <v>205756403</v>
      </c>
      <c r="G22" s="190">
        <f t="shared" si="0"/>
        <v>68612831</v>
      </c>
      <c r="H22" s="190">
        <f t="shared" si="0"/>
        <v>334365</v>
      </c>
      <c r="I22" s="190">
        <f t="shared" si="0"/>
        <v>15314576</v>
      </c>
      <c r="J22" s="190">
        <f t="shared" si="0"/>
        <v>84261772</v>
      </c>
      <c r="K22" s="190">
        <f t="shared" si="0"/>
        <v>348205</v>
      </c>
      <c r="L22" s="190">
        <f t="shared" si="0"/>
        <v>1820283</v>
      </c>
      <c r="M22" s="190">
        <f t="shared" si="0"/>
        <v>3377778</v>
      </c>
      <c r="N22" s="190">
        <f t="shared" si="0"/>
        <v>5546266</v>
      </c>
      <c r="O22" s="190">
        <f t="shared" si="0"/>
        <v>0</v>
      </c>
      <c r="P22" s="190">
        <f t="shared" si="0"/>
        <v>56689463</v>
      </c>
      <c r="Q22" s="190">
        <f t="shared" si="0"/>
        <v>43290007</v>
      </c>
      <c r="R22" s="190">
        <f t="shared" si="0"/>
        <v>99979470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189787508</v>
      </c>
      <c r="X22" s="190">
        <f t="shared" si="0"/>
        <v>154317304</v>
      </c>
      <c r="Y22" s="190">
        <f t="shared" si="0"/>
        <v>35470204</v>
      </c>
      <c r="Z22" s="191">
        <f>+IF(X22&lt;&gt;0,+(Y22/X22)*100,0)</f>
        <v>22.985240851537945</v>
      </c>
      <c r="AA22" s="188">
        <f>SUM(AA5:AA21)</f>
        <v>205756403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88361097</v>
      </c>
      <c r="D25" s="155">
        <v>0</v>
      </c>
      <c r="E25" s="156">
        <v>113714597</v>
      </c>
      <c r="F25" s="60">
        <v>105517015</v>
      </c>
      <c r="G25" s="60">
        <v>10091442</v>
      </c>
      <c r="H25" s="60">
        <v>9993134</v>
      </c>
      <c r="I25" s="60">
        <v>13925639</v>
      </c>
      <c r="J25" s="60">
        <v>34010215</v>
      </c>
      <c r="K25" s="60">
        <v>3100830</v>
      </c>
      <c r="L25" s="60">
        <v>11510986</v>
      </c>
      <c r="M25" s="60">
        <v>11306735</v>
      </c>
      <c r="N25" s="60">
        <v>25918551</v>
      </c>
      <c r="O25" s="60">
        <v>0</v>
      </c>
      <c r="P25" s="60">
        <v>12743168</v>
      </c>
      <c r="Q25" s="60">
        <v>12275180</v>
      </c>
      <c r="R25" s="60">
        <v>25018348</v>
      </c>
      <c r="S25" s="60">
        <v>0</v>
      </c>
      <c r="T25" s="60">
        <v>0</v>
      </c>
      <c r="U25" s="60">
        <v>0</v>
      </c>
      <c r="V25" s="60">
        <v>0</v>
      </c>
      <c r="W25" s="60">
        <v>84947114</v>
      </c>
      <c r="X25" s="60">
        <v>79137761</v>
      </c>
      <c r="Y25" s="60">
        <v>5809353</v>
      </c>
      <c r="Z25" s="140">
        <v>7.34</v>
      </c>
      <c r="AA25" s="155">
        <v>105517015</v>
      </c>
    </row>
    <row r="26" spans="1:27" ht="13.5">
      <c r="A26" s="183" t="s">
        <v>38</v>
      </c>
      <c r="B26" s="182"/>
      <c r="C26" s="155">
        <v>20205686</v>
      </c>
      <c r="D26" s="155">
        <v>0</v>
      </c>
      <c r="E26" s="156">
        <v>21091173</v>
      </c>
      <c r="F26" s="60">
        <v>21433170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1857535</v>
      </c>
      <c r="R26" s="60">
        <v>1857535</v>
      </c>
      <c r="S26" s="60">
        <v>0</v>
      </c>
      <c r="T26" s="60">
        <v>0</v>
      </c>
      <c r="U26" s="60">
        <v>0</v>
      </c>
      <c r="V26" s="60">
        <v>0</v>
      </c>
      <c r="W26" s="60">
        <v>1857535</v>
      </c>
      <c r="X26" s="60">
        <v>16074878</v>
      </c>
      <c r="Y26" s="60">
        <v>-14217343</v>
      </c>
      <c r="Z26" s="140">
        <v>-88.44</v>
      </c>
      <c r="AA26" s="155">
        <v>21433170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4833185</v>
      </c>
      <c r="F27" s="60">
        <v>4836592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3627444</v>
      </c>
      <c r="Y27" s="60">
        <v>-3627444</v>
      </c>
      <c r="Z27" s="140">
        <v>-100</v>
      </c>
      <c r="AA27" s="155">
        <v>4836592</v>
      </c>
    </row>
    <row r="28" spans="1:27" ht="13.5">
      <c r="A28" s="183" t="s">
        <v>39</v>
      </c>
      <c r="B28" s="182"/>
      <c r="C28" s="155">
        <v>34312917</v>
      </c>
      <c r="D28" s="155">
        <v>0</v>
      </c>
      <c r="E28" s="156">
        <v>31544564</v>
      </c>
      <c r="F28" s="60">
        <v>31544564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23658423</v>
      </c>
      <c r="Y28" s="60">
        <v>-23658423</v>
      </c>
      <c r="Z28" s="140">
        <v>-100</v>
      </c>
      <c r="AA28" s="155">
        <v>31544564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3167889</v>
      </c>
      <c r="F29" s="60">
        <v>3311242</v>
      </c>
      <c r="G29" s="60">
        <v>219840</v>
      </c>
      <c r="H29" s="60">
        <v>0</v>
      </c>
      <c r="I29" s="60">
        <v>344863</v>
      </c>
      <c r="J29" s="60">
        <v>564703</v>
      </c>
      <c r="K29" s="60">
        <v>27213</v>
      </c>
      <c r="L29" s="60">
        <v>433789</v>
      </c>
      <c r="M29" s="60">
        <v>455825</v>
      </c>
      <c r="N29" s="60">
        <v>916827</v>
      </c>
      <c r="O29" s="60">
        <v>0</v>
      </c>
      <c r="P29" s="60">
        <v>315974</v>
      </c>
      <c r="Q29" s="60">
        <v>285029</v>
      </c>
      <c r="R29" s="60">
        <v>601003</v>
      </c>
      <c r="S29" s="60">
        <v>0</v>
      </c>
      <c r="T29" s="60">
        <v>0</v>
      </c>
      <c r="U29" s="60">
        <v>0</v>
      </c>
      <c r="V29" s="60">
        <v>0</v>
      </c>
      <c r="W29" s="60">
        <v>2082533</v>
      </c>
      <c r="X29" s="60">
        <v>2483432</v>
      </c>
      <c r="Y29" s="60">
        <v>-400899</v>
      </c>
      <c r="Z29" s="140">
        <v>-16.14</v>
      </c>
      <c r="AA29" s="155">
        <v>3311242</v>
      </c>
    </row>
    <row r="30" spans="1:27" ht="13.5">
      <c r="A30" s="183" t="s">
        <v>119</v>
      </c>
      <c r="B30" s="182"/>
      <c r="C30" s="155">
        <v>3237890</v>
      </c>
      <c r="D30" s="155">
        <v>0</v>
      </c>
      <c r="E30" s="156">
        <v>4000000</v>
      </c>
      <c r="F30" s="60">
        <v>4000000</v>
      </c>
      <c r="G30" s="60">
        <v>0</v>
      </c>
      <c r="H30" s="60">
        <v>0</v>
      </c>
      <c r="I30" s="60">
        <v>352660</v>
      </c>
      <c r="J30" s="60">
        <v>352660</v>
      </c>
      <c r="K30" s="60">
        <v>0</v>
      </c>
      <c r="L30" s="60">
        <v>304700</v>
      </c>
      <c r="M30" s="60">
        <v>1777761</v>
      </c>
      <c r="N30" s="60">
        <v>2082461</v>
      </c>
      <c r="O30" s="60">
        <v>0</v>
      </c>
      <c r="P30" s="60">
        <v>27764</v>
      </c>
      <c r="Q30" s="60">
        <v>596014</v>
      </c>
      <c r="R30" s="60">
        <v>623778</v>
      </c>
      <c r="S30" s="60">
        <v>0</v>
      </c>
      <c r="T30" s="60">
        <v>0</v>
      </c>
      <c r="U30" s="60">
        <v>0</v>
      </c>
      <c r="V30" s="60">
        <v>0</v>
      </c>
      <c r="W30" s="60">
        <v>3058899</v>
      </c>
      <c r="X30" s="60">
        <v>3000000</v>
      </c>
      <c r="Y30" s="60">
        <v>58899</v>
      </c>
      <c r="Z30" s="140">
        <v>1.96</v>
      </c>
      <c r="AA30" s="155">
        <v>4000000</v>
      </c>
    </row>
    <row r="31" spans="1:27" ht="13.5">
      <c r="A31" s="183" t="s">
        <v>120</v>
      </c>
      <c r="B31" s="182"/>
      <c r="C31" s="155">
        <v>4560954</v>
      </c>
      <c r="D31" s="155">
        <v>0</v>
      </c>
      <c r="E31" s="156">
        <v>6068536</v>
      </c>
      <c r="F31" s="60">
        <v>6230426</v>
      </c>
      <c r="G31" s="60">
        <v>24217</v>
      </c>
      <c r="H31" s="60">
        <v>0</v>
      </c>
      <c r="I31" s="60">
        <v>300775</v>
      </c>
      <c r="J31" s="60">
        <v>324992</v>
      </c>
      <c r="K31" s="60">
        <v>383375</v>
      </c>
      <c r="L31" s="60">
        <v>766084</v>
      </c>
      <c r="M31" s="60">
        <v>1020429</v>
      </c>
      <c r="N31" s="60">
        <v>2169888</v>
      </c>
      <c r="O31" s="60">
        <v>0</v>
      </c>
      <c r="P31" s="60">
        <v>4167423</v>
      </c>
      <c r="Q31" s="60">
        <v>468557</v>
      </c>
      <c r="R31" s="60">
        <v>4635980</v>
      </c>
      <c r="S31" s="60">
        <v>0</v>
      </c>
      <c r="T31" s="60">
        <v>0</v>
      </c>
      <c r="U31" s="60">
        <v>0</v>
      </c>
      <c r="V31" s="60">
        <v>0</v>
      </c>
      <c r="W31" s="60">
        <v>7130860</v>
      </c>
      <c r="X31" s="60">
        <v>4672820</v>
      </c>
      <c r="Y31" s="60">
        <v>2458040</v>
      </c>
      <c r="Z31" s="140">
        <v>52.6</v>
      </c>
      <c r="AA31" s="155">
        <v>6230426</v>
      </c>
    </row>
    <row r="32" spans="1:27" ht="13.5">
      <c r="A32" s="183" t="s">
        <v>121</v>
      </c>
      <c r="B32" s="182"/>
      <c r="C32" s="155">
        <v>8098904</v>
      </c>
      <c r="D32" s="155">
        <v>0</v>
      </c>
      <c r="E32" s="156">
        <v>5221423</v>
      </c>
      <c r="F32" s="60">
        <v>8762211</v>
      </c>
      <c r="G32" s="60">
        <v>1819315</v>
      </c>
      <c r="H32" s="60">
        <v>0</v>
      </c>
      <c r="I32" s="60">
        <v>990562</v>
      </c>
      <c r="J32" s="60">
        <v>2809877</v>
      </c>
      <c r="K32" s="60">
        <v>643837</v>
      </c>
      <c r="L32" s="60">
        <v>521555</v>
      </c>
      <c r="M32" s="60">
        <v>1990451</v>
      </c>
      <c r="N32" s="60">
        <v>3155843</v>
      </c>
      <c r="O32" s="60">
        <v>0</v>
      </c>
      <c r="P32" s="60">
        <v>87785</v>
      </c>
      <c r="Q32" s="60">
        <v>707182</v>
      </c>
      <c r="R32" s="60">
        <v>794967</v>
      </c>
      <c r="S32" s="60">
        <v>0</v>
      </c>
      <c r="T32" s="60">
        <v>0</v>
      </c>
      <c r="U32" s="60">
        <v>0</v>
      </c>
      <c r="V32" s="60">
        <v>0</v>
      </c>
      <c r="W32" s="60">
        <v>6760687</v>
      </c>
      <c r="X32" s="60">
        <v>6571658</v>
      </c>
      <c r="Y32" s="60">
        <v>189029</v>
      </c>
      <c r="Z32" s="140">
        <v>2.88</v>
      </c>
      <c r="AA32" s="155">
        <v>8762211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516206</v>
      </c>
      <c r="M33" s="60">
        <v>0</v>
      </c>
      <c r="N33" s="60">
        <v>516206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516206</v>
      </c>
      <c r="X33" s="60">
        <v>0</v>
      </c>
      <c r="Y33" s="60">
        <v>516206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33534284</v>
      </c>
      <c r="D34" s="155">
        <v>0</v>
      </c>
      <c r="E34" s="156">
        <v>45227552</v>
      </c>
      <c r="F34" s="60">
        <v>56352693</v>
      </c>
      <c r="G34" s="60">
        <v>599083</v>
      </c>
      <c r="H34" s="60">
        <v>298998</v>
      </c>
      <c r="I34" s="60">
        <v>944871</v>
      </c>
      <c r="J34" s="60">
        <v>1842952</v>
      </c>
      <c r="K34" s="60">
        <v>1060377</v>
      </c>
      <c r="L34" s="60">
        <v>1765139</v>
      </c>
      <c r="M34" s="60">
        <v>6269706</v>
      </c>
      <c r="N34" s="60">
        <v>9095222</v>
      </c>
      <c r="O34" s="60">
        <v>0</v>
      </c>
      <c r="P34" s="60">
        <v>1648657</v>
      </c>
      <c r="Q34" s="60">
        <v>1930620</v>
      </c>
      <c r="R34" s="60">
        <v>3579277</v>
      </c>
      <c r="S34" s="60">
        <v>0</v>
      </c>
      <c r="T34" s="60">
        <v>0</v>
      </c>
      <c r="U34" s="60">
        <v>0</v>
      </c>
      <c r="V34" s="60">
        <v>0</v>
      </c>
      <c r="W34" s="60">
        <v>14517451</v>
      </c>
      <c r="X34" s="60">
        <v>42264520</v>
      </c>
      <c r="Y34" s="60">
        <v>-27747069</v>
      </c>
      <c r="Z34" s="140">
        <v>-65.65</v>
      </c>
      <c r="AA34" s="155">
        <v>56352693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23655</v>
      </c>
      <c r="N35" s="60">
        <v>23655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23655</v>
      </c>
      <c r="X35" s="60">
        <v>0</v>
      </c>
      <c r="Y35" s="60">
        <v>23655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192311732</v>
      </c>
      <c r="D36" s="188">
        <f>SUM(D25:D35)</f>
        <v>0</v>
      </c>
      <c r="E36" s="189">
        <f t="shared" si="1"/>
        <v>234868919</v>
      </c>
      <c r="F36" s="190">
        <f t="shared" si="1"/>
        <v>241987913</v>
      </c>
      <c r="G36" s="190">
        <f t="shared" si="1"/>
        <v>12753897</v>
      </c>
      <c r="H36" s="190">
        <f t="shared" si="1"/>
        <v>10292132</v>
      </c>
      <c r="I36" s="190">
        <f t="shared" si="1"/>
        <v>16859370</v>
      </c>
      <c r="J36" s="190">
        <f t="shared" si="1"/>
        <v>39905399</v>
      </c>
      <c r="K36" s="190">
        <f t="shared" si="1"/>
        <v>5215632</v>
      </c>
      <c r="L36" s="190">
        <f t="shared" si="1"/>
        <v>15818459</v>
      </c>
      <c r="M36" s="190">
        <f t="shared" si="1"/>
        <v>22844562</v>
      </c>
      <c r="N36" s="190">
        <f t="shared" si="1"/>
        <v>43878653</v>
      </c>
      <c r="O36" s="190">
        <f t="shared" si="1"/>
        <v>0</v>
      </c>
      <c r="P36" s="190">
        <f t="shared" si="1"/>
        <v>18990771</v>
      </c>
      <c r="Q36" s="190">
        <f t="shared" si="1"/>
        <v>18120117</v>
      </c>
      <c r="R36" s="190">
        <f t="shared" si="1"/>
        <v>37110888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120894940</v>
      </c>
      <c r="X36" s="190">
        <f t="shared" si="1"/>
        <v>181490936</v>
      </c>
      <c r="Y36" s="190">
        <f t="shared" si="1"/>
        <v>-60595996</v>
      </c>
      <c r="Z36" s="191">
        <f>+IF(X36&lt;&gt;0,+(Y36/X36)*100,0)</f>
        <v>-33.38789106250463</v>
      </c>
      <c r="AA36" s="188">
        <f>SUM(AA25:AA35)</f>
        <v>241987913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-11145277</v>
      </c>
      <c r="D38" s="199">
        <f>+D22-D36</f>
        <v>0</v>
      </c>
      <c r="E38" s="200">
        <f t="shared" si="2"/>
        <v>-36231510</v>
      </c>
      <c r="F38" s="106">
        <f t="shared" si="2"/>
        <v>-36231510</v>
      </c>
      <c r="G38" s="106">
        <f t="shared" si="2"/>
        <v>55858934</v>
      </c>
      <c r="H38" s="106">
        <f t="shared" si="2"/>
        <v>-9957767</v>
      </c>
      <c r="I38" s="106">
        <f t="shared" si="2"/>
        <v>-1544794</v>
      </c>
      <c r="J38" s="106">
        <f t="shared" si="2"/>
        <v>44356373</v>
      </c>
      <c r="K38" s="106">
        <f t="shared" si="2"/>
        <v>-4867427</v>
      </c>
      <c r="L38" s="106">
        <f t="shared" si="2"/>
        <v>-13998176</v>
      </c>
      <c r="M38" s="106">
        <f t="shared" si="2"/>
        <v>-19466784</v>
      </c>
      <c r="N38" s="106">
        <f t="shared" si="2"/>
        <v>-38332387</v>
      </c>
      <c r="O38" s="106">
        <f t="shared" si="2"/>
        <v>0</v>
      </c>
      <c r="P38" s="106">
        <f t="shared" si="2"/>
        <v>37698692</v>
      </c>
      <c r="Q38" s="106">
        <f t="shared" si="2"/>
        <v>25169890</v>
      </c>
      <c r="R38" s="106">
        <f t="shared" si="2"/>
        <v>62868582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68892568</v>
      </c>
      <c r="X38" s="106">
        <f>IF(F22=F36,0,X22-X36)</f>
        <v>-27173632</v>
      </c>
      <c r="Y38" s="106">
        <f t="shared" si="2"/>
        <v>96066200</v>
      </c>
      <c r="Z38" s="201">
        <f>+IF(X38&lt;&gt;0,+(Y38/X38)*100,0)</f>
        <v>-353.52727232046124</v>
      </c>
      <c r="AA38" s="199">
        <f>+AA22-AA36</f>
        <v>-36231510</v>
      </c>
    </row>
    <row r="39" spans="1:27" ht="13.5">
      <c r="A39" s="181" t="s">
        <v>46</v>
      </c>
      <c r="B39" s="185"/>
      <c r="C39" s="155">
        <v>60826719</v>
      </c>
      <c r="D39" s="155">
        <v>0</v>
      </c>
      <c r="E39" s="156">
        <v>84508462</v>
      </c>
      <c r="F39" s="60">
        <v>98313733</v>
      </c>
      <c r="G39" s="60">
        <v>0</v>
      </c>
      <c r="H39" s="60">
        <v>39967</v>
      </c>
      <c r="I39" s="60">
        <v>39967</v>
      </c>
      <c r="J39" s="60">
        <v>79934</v>
      </c>
      <c r="K39" s="60">
        <v>0</v>
      </c>
      <c r="L39" s="60">
        <v>940257</v>
      </c>
      <c r="M39" s="60">
        <v>2724645</v>
      </c>
      <c r="N39" s="60">
        <v>3664902</v>
      </c>
      <c r="O39" s="60">
        <v>0</v>
      </c>
      <c r="P39" s="60">
        <v>2529004</v>
      </c>
      <c r="Q39" s="60">
        <v>261846</v>
      </c>
      <c r="R39" s="60">
        <v>2790850</v>
      </c>
      <c r="S39" s="60">
        <v>0</v>
      </c>
      <c r="T39" s="60">
        <v>0</v>
      </c>
      <c r="U39" s="60">
        <v>0</v>
      </c>
      <c r="V39" s="60">
        <v>0</v>
      </c>
      <c r="W39" s="60">
        <v>6535686</v>
      </c>
      <c r="X39" s="60">
        <v>73735300</v>
      </c>
      <c r="Y39" s="60">
        <v>-67199614</v>
      </c>
      <c r="Z39" s="140">
        <v>-91.14</v>
      </c>
      <c r="AA39" s="155">
        <v>98313733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49681442</v>
      </c>
      <c r="D42" s="206">
        <f>SUM(D38:D41)</f>
        <v>0</v>
      </c>
      <c r="E42" s="207">
        <f t="shared" si="3"/>
        <v>48276952</v>
      </c>
      <c r="F42" s="88">
        <f t="shared" si="3"/>
        <v>62082223</v>
      </c>
      <c r="G42" s="88">
        <f t="shared" si="3"/>
        <v>55858934</v>
      </c>
      <c r="H42" s="88">
        <f t="shared" si="3"/>
        <v>-9917800</v>
      </c>
      <c r="I42" s="88">
        <f t="shared" si="3"/>
        <v>-1504827</v>
      </c>
      <c r="J42" s="88">
        <f t="shared" si="3"/>
        <v>44436307</v>
      </c>
      <c r="K42" s="88">
        <f t="shared" si="3"/>
        <v>-4867427</v>
      </c>
      <c r="L42" s="88">
        <f t="shared" si="3"/>
        <v>-13057919</v>
      </c>
      <c r="M42" s="88">
        <f t="shared" si="3"/>
        <v>-16742139</v>
      </c>
      <c r="N42" s="88">
        <f t="shared" si="3"/>
        <v>-34667485</v>
      </c>
      <c r="O42" s="88">
        <f t="shared" si="3"/>
        <v>0</v>
      </c>
      <c r="P42" s="88">
        <f t="shared" si="3"/>
        <v>40227696</v>
      </c>
      <c r="Q42" s="88">
        <f t="shared" si="3"/>
        <v>25431736</v>
      </c>
      <c r="R42" s="88">
        <f t="shared" si="3"/>
        <v>65659432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75428254</v>
      </c>
      <c r="X42" s="88">
        <f t="shared" si="3"/>
        <v>46561668</v>
      </c>
      <c r="Y42" s="88">
        <f t="shared" si="3"/>
        <v>28866586</v>
      </c>
      <c r="Z42" s="208">
        <f>+IF(X42&lt;&gt;0,+(Y42/X42)*100,0)</f>
        <v>61.996460264267164</v>
      </c>
      <c r="AA42" s="206">
        <f>SUM(AA38:AA41)</f>
        <v>62082223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49681442</v>
      </c>
      <c r="D44" s="210">
        <f>+D42-D43</f>
        <v>0</v>
      </c>
      <c r="E44" s="211">
        <f t="shared" si="4"/>
        <v>48276952</v>
      </c>
      <c r="F44" s="77">
        <f t="shared" si="4"/>
        <v>62082223</v>
      </c>
      <c r="G44" s="77">
        <f t="shared" si="4"/>
        <v>55858934</v>
      </c>
      <c r="H44" s="77">
        <f t="shared" si="4"/>
        <v>-9917800</v>
      </c>
      <c r="I44" s="77">
        <f t="shared" si="4"/>
        <v>-1504827</v>
      </c>
      <c r="J44" s="77">
        <f t="shared" si="4"/>
        <v>44436307</v>
      </c>
      <c r="K44" s="77">
        <f t="shared" si="4"/>
        <v>-4867427</v>
      </c>
      <c r="L44" s="77">
        <f t="shared" si="4"/>
        <v>-13057919</v>
      </c>
      <c r="M44" s="77">
        <f t="shared" si="4"/>
        <v>-16742139</v>
      </c>
      <c r="N44" s="77">
        <f t="shared" si="4"/>
        <v>-34667485</v>
      </c>
      <c r="O44" s="77">
        <f t="shared" si="4"/>
        <v>0</v>
      </c>
      <c r="P44" s="77">
        <f t="shared" si="4"/>
        <v>40227696</v>
      </c>
      <c r="Q44" s="77">
        <f t="shared" si="4"/>
        <v>25431736</v>
      </c>
      <c r="R44" s="77">
        <f t="shared" si="4"/>
        <v>65659432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75428254</v>
      </c>
      <c r="X44" s="77">
        <f t="shared" si="4"/>
        <v>46561668</v>
      </c>
      <c r="Y44" s="77">
        <f t="shared" si="4"/>
        <v>28866586</v>
      </c>
      <c r="Z44" s="212">
        <f>+IF(X44&lt;&gt;0,+(Y44/X44)*100,0)</f>
        <v>61.996460264267164</v>
      </c>
      <c r="AA44" s="210">
        <f>+AA42-AA43</f>
        <v>62082223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49681442</v>
      </c>
      <c r="D46" s="206">
        <f>SUM(D44:D45)</f>
        <v>0</v>
      </c>
      <c r="E46" s="207">
        <f t="shared" si="5"/>
        <v>48276952</v>
      </c>
      <c r="F46" s="88">
        <f t="shared" si="5"/>
        <v>62082223</v>
      </c>
      <c r="G46" s="88">
        <f t="shared" si="5"/>
        <v>55858934</v>
      </c>
      <c r="H46" s="88">
        <f t="shared" si="5"/>
        <v>-9917800</v>
      </c>
      <c r="I46" s="88">
        <f t="shared" si="5"/>
        <v>-1504827</v>
      </c>
      <c r="J46" s="88">
        <f t="shared" si="5"/>
        <v>44436307</v>
      </c>
      <c r="K46" s="88">
        <f t="shared" si="5"/>
        <v>-4867427</v>
      </c>
      <c r="L46" s="88">
        <f t="shared" si="5"/>
        <v>-13057919</v>
      </c>
      <c r="M46" s="88">
        <f t="shared" si="5"/>
        <v>-16742139</v>
      </c>
      <c r="N46" s="88">
        <f t="shared" si="5"/>
        <v>-34667485</v>
      </c>
      <c r="O46" s="88">
        <f t="shared" si="5"/>
        <v>0</v>
      </c>
      <c r="P46" s="88">
        <f t="shared" si="5"/>
        <v>40227696</v>
      </c>
      <c r="Q46" s="88">
        <f t="shared" si="5"/>
        <v>25431736</v>
      </c>
      <c r="R46" s="88">
        <f t="shared" si="5"/>
        <v>65659432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75428254</v>
      </c>
      <c r="X46" s="88">
        <f t="shared" si="5"/>
        <v>46561668</v>
      </c>
      <c r="Y46" s="88">
        <f t="shared" si="5"/>
        <v>28866586</v>
      </c>
      <c r="Z46" s="208">
        <f>+IF(X46&lt;&gt;0,+(Y46/X46)*100,0)</f>
        <v>61.996460264267164</v>
      </c>
      <c r="AA46" s="206">
        <f>SUM(AA44:AA45)</f>
        <v>62082223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49681442</v>
      </c>
      <c r="D48" s="217">
        <f>SUM(D46:D47)</f>
        <v>0</v>
      </c>
      <c r="E48" s="218">
        <f t="shared" si="6"/>
        <v>48276952</v>
      </c>
      <c r="F48" s="219">
        <f t="shared" si="6"/>
        <v>62082223</v>
      </c>
      <c r="G48" s="219">
        <f t="shared" si="6"/>
        <v>55858934</v>
      </c>
      <c r="H48" s="220">
        <f t="shared" si="6"/>
        <v>-9917800</v>
      </c>
      <c r="I48" s="220">
        <f t="shared" si="6"/>
        <v>-1504827</v>
      </c>
      <c r="J48" s="220">
        <f t="shared" si="6"/>
        <v>44436307</v>
      </c>
      <c r="K48" s="220">
        <f t="shared" si="6"/>
        <v>-4867427</v>
      </c>
      <c r="L48" s="220">
        <f t="shared" si="6"/>
        <v>-13057919</v>
      </c>
      <c r="M48" s="219">
        <f t="shared" si="6"/>
        <v>-16742139</v>
      </c>
      <c r="N48" s="219">
        <f t="shared" si="6"/>
        <v>-34667485</v>
      </c>
      <c r="O48" s="220">
        <f t="shared" si="6"/>
        <v>0</v>
      </c>
      <c r="P48" s="220">
        <f t="shared" si="6"/>
        <v>40227696</v>
      </c>
      <c r="Q48" s="220">
        <f t="shared" si="6"/>
        <v>25431736</v>
      </c>
      <c r="R48" s="220">
        <f t="shared" si="6"/>
        <v>65659432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75428254</v>
      </c>
      <c r="X48" s="220">
        <f t="shared" si="6"/>
        <v>46561668</v>
      </c>
      <c r="Y48" s="220">
        <f t="shared" si="6"/>
        <v>28866586</v>
      </c>
      <c r="Z48" s="221">
        <f>+IF(X48&lt;&gt;0,+(Y48/X48)*100,0)</f>
        <v>61.996460264267164</v>
      </c>
      <c r="AA48" s="222">
        <f>SUM(AA46:AA47)</f>
        <v>62082223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1280000</v>
      </c>
      <c r="F5" s="100">
        <f t="shared" si="0"/>
        <v>7116854</v>
      </c>
      <c r="G5" s="100">
        <f t="shared" si="0"/>
        <v>13570</v>
      </c>
      <c r="H5" s="100">
        <f t="shared" si="0"/>
        <v>0</v>
      </c>
      <c r="I5" s="100">
        <f t="shared" si="0"/>
        <v>623351</v>
      </c>
      <c r="J5" s="100">
        <f t="shared" si="0"/>
        <v>636921</v>
      </c>
      <c r="K5" s="100">
        <f t="shared" si="0"/>
        <v>597660</v>
      </c>
      <c r="L5" s="100">
        <f t="shared" si="0"/>
        <v>0</v>
      </c>
      <c r="M5" s="100">
        <f t="shared" si="0"/>
        <v>0</v>
      </c>
      <c r="N5" s="100">
        <f t="shared" si="0"/>
        <v>597660</v>
      </c>
      <c r="O5" s="100">
        <f t="shared" si="0"/>
        <v>110164</v>
      </c>
      <c r="P5" s="100">
        <f t="shared" si="0"/>
        <v>764424</v>
      </c>
      <c r="Q5" s="100">
        <f t="shared" si="0"/>
        <v>95057</v>
      </c>
      <c r="R5" s="100">
        <f t="shared" si="0"/>
        <v>969645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2204226</v>
      </c>
      <c r="X5" s="100">
        <f t="shared" si="0"/>
        <v>5337641</v>
      </c>
      <c r="Y5" s="100">
        <f t="shared" si="0"/>
        <v>-3133415</v>
      </c>
      <c r="Z5" s="137">
        <f>+IF(X5&lt;&gt;0,+(Y5/X5)*100,0)</f>
        <v>-58.704116668768094</v>
      </c>
      <c r="AA5" s="153">
        <f>SUM(AA6:AA8)</f>
        <v>7116854</v>
      </c>
    </row>
    <row r="6" spans="1:27" ht="13.5">
      <c r="A6" s="138" t="s">
        <v>75</v>
      </c>
      <c r="B6" s="136"/>
      <c r="C6" s="155"/>
      <c r="D6" s="155"/>
      <c r="E6" s="156"/>
      <c r="F6" s="60">
        <v>1036650</v>
      </c>
      <c r="G6" s="60"/>
      <c r="H6" s="60"/>
      <c r="I6" s="60">
        <v>1996</v>
      </c>
      <c r="J6" s="60">
        <v>1996</v>
      </c>
      <c r="K6" s="60"/>
      <c r="L6" s="60"/>
      <c r="M6" s="60"/>
      <c r="N6" s="60"/>
      <c r="O6" s="60">
        <v>47502</v>
      </c>
      <c r="P6" s="60">
        <v>396288</v>
      </c>
      <c r="Q6" s="60">
        <v>49498</v>
      </c>
      <c r="R6" s="60">
        <v>493288</v>
      </c>
      <c r="S6" s="60"/>
      <c r="T6" s="60"/>
      <c r="U6" s="60"/>
      <c r="V6" s="60"/>
      <c r="W6" s="60">
        <v>495284</v>
      </c>
      <c r="X6" s="60">
        <v>777488</v>
      </c>
      <c r="Y6" s="60">
        <v>-282204</v>
      </c>
      <c r="Z6" s="140">
        <v>-36.3</v>
      </c>
      <c r="AA6" s="62">
        <v>1036650</v>
      </c>
    </row>
    <row r="7" spans="1:27" ht="13.5">
      <c r="A7" s="138" t="s">
        <v>76</v>
      </c>
      <c r="B7" s="136"/>
      <c r="C7" s="157"/>
      <c r="D7" s="157"/>
      <c r="E7" s="158">
        <v>480000</v>
      </c>
      <c r="F7" s="159">
        <v>227645</v>
      </c>
      <c r="G7" s="159">
        <v>7850</v>
      </c>
      <c r="H7" s="159"/>
      <c r="I7" s="159">
        <v>18920</v>
      </c>
      <c r="J7" s="159">
        <v>26770</v>
      </c>
      <c r="K7" s="159">
        <v>13664</v>
      </c>
      <c r="L7" s="159"/>
      <c r="M7" s="159"/>
      <c r="N7" s="159">
        <v>13664</v>
      </c>
      <c r="O7" s="159">
        <v>20661</v>
      </c>
      <c r="P7" s="159">
        <v>23067</v>
      </c>
      <c r="Q7" s="159">
        <v>14106</v>
      </c>
      <c r="R7" s="159">
        <v>57834</v>
      </c>
      <c r="S7" s="159"/>
      <c r="T7" s="159"/>
      <c r="U7" s="159"/>
      <c r="V7" s="159"/>
      <c r="W7" s="159">
        <v>98268</v>
      </c>
      <c r="X7" s="159">
        <v>170734</v>
      </c>
      <c r="Y7" s="159">
        <v>-72466</v>
      </c>
      <c r="Z7" s="141">
        <v>-42.44</v>
      </c>
      <c r="AA7" s="225">
        <v>227645</v>
      </c>
    </row>
    <row r="8" spans="1:27" ht="13.5">
      <c r="A8" s="138" t="s">
        <v>77</v>
      </c>
      <c r="B8" s="136"/>
      <c r="C8" s="155"/>
      <c r="D8" s="155"/>
      <c r="E8" s="156">
        <v>800000</v>
      </c>
      <c r="F8" s="60">
        <v>5852559</v>
      </c>
      <c r="G8" s="60">
        <v>5720</v>
      </c>
      <c r="H8" s="60"/>
      <c r="I8" s="60">
        <v>602435</v>
      </c>
      <c r="J8" s="60">
        <v>608155</v>
      </c>
      <c r="K8" s="60">
        <v>583996</v>
      </c>
      <c r="L8" s="60"/>
      <c r="M8" s="60"/>
      <c r="N8" s="60">
        <v>583996</v>
      </c>
      <c r="O8" s="60">
        <v>42001</v>
      </c>
      <c r="P8" s="60">
        <v>345069</v>
      </c>
      <c r="Q8" s="60">
        <v>31453</v>
      </c>
      <c r="R8" s="60">
        <v>418523</v>
      </c>
      <c r="S8" s="60"/>
      <c r="T8" s="60"/>
      <c r="U8" s="60"/>
      <c r="V8" s="60"/>
      <c r="W8" s="60">
        <v>1610674</v>
      </c>
      <c r="X8" s="60">
        <v>4389419</v>
      </c>
      <c r="Y8" s="60">
        <v>-2778745</v>
      </c>
      <c r="Z8" s="140">
        <v>-63.31</v>
      </c>
      <c r="AA8" s="62">
        <v>5852559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1900000</v>
      </c>
      <c r="F9" s="100">
        <f t="shared" si="1"/>
        <v>2147691</v>
      </c>
      <c r="G9" s="100">
        <f t="shared" si="1"/>
        <v>0</v>
      </c>
      <c r="H9" s="100">
        <f t="shared" si="1"/>
        <v>0</v>
      </c>
      <c r="I9" s="100">
        <f t="shared" si="1"/>
        <v>8776</v>
      </c>
      <c r="J9" s="100">
        <f t="shared" si="1"/>
        <v>8776</v>
      </c>
      <c r="K9" s="100">
        <f t="shared" si="1"/>
        <v>335701</v>
      </c>
      <c r="L9" s="100">
        <f t="shared" si="1"/>
        <v>0</v>
      </c>
      <c r="M9" s="100">
        <f t="shared" si="1"/>
        <v>0</v>
      </c>
      <c r="N9" s="100">
        <f t="shared" si="1"/>
        <v>335701</v>
      </c>
      <c r="O9" s="100">
        <f t="shared" si="1"/>
        <v>28073</v>
      </c>
      <c r="P9" s="100">
        <f t="shared" si="1"/>
        <v>199950</v>
      </c>
      <c r="Q9" s="100">
        <f t="shared" si="1"/>
        <v>32953</v>
      </c>
      <c r="R9" s="100">
        <f t="shared" si="1"/>
        <v>260976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605453</v>
      </c>
      <c r="X9" s="100">
        <f t="shared" si="1"/>
        <v>1610768</v>
      </c>
      <c r="Y9" s="100">
        <f t="shared" si="1"/>
        <v>-1005315</v>
      </c>
      <c r="Z9" s="137">
        <f>+IF(X9&lt;&gt;0,+(Y9/X9)*100,0)</f>
        <v>-62.412153705561565</v>
      </c>
      <c r="AA9" s="102">
        <f>SUM(AA10:AA14)</f>
        <v>2147691</v>
      </c>
    </row>
    <row r="10" spans="1:27" ht="13.5">
      <c r="A10" s="138" t="s">
        <v>79</v>
      </c>
      <c r="B10" s="136"/>
      <c r="C10" s="155"/>
      <c r="D10" s="155"/>
      <c r="E10" s="156">
        <v>1900000</v>
      </c>
      <c r="F10" s="60">
        <v>2147691</v>
      </c>
      <c r="G10" s="60"/>
      <c r="H10" s="60"/>
      <c r="I10" s="60">
        <v>8776</v>
      </c>
      <c r="J10" s="60">
        <v>8776</v>
      </c>
      <c r="K10" s="60">
        <v>335701</v>
      </c>
      <c r="L10" s="60"/>
      <c r="M10" s="60"/>
      <c r="N10" s="60">
        <v>335701</v>
      </c>
      <c r="O10" s="60">
        <v>28073</v>
      </c>
      <c r="P10" s="60">
        <v>199950</v>
      </c>
      <c r="Q10" s="60">
        <v>32953</v>
      </c>
      <c r="R10" s="60">
        <v>260976</v>
      </c>
      <c r="S10" s="60"/>
      <c r="T10" s="60"/>
      <c r="U10" s="60"/>
      <c r="V10" s="60"/>
      <c r="W10" s="60">
        <v>605453</v>
      </c>
      <c r="X10" s="60">
        <v>1610768</v>
      </c>
      <c r="Y10" s="60">
        <v>-1005315</v>
      </c>
      <c r="Z10" s="140">
        <v>-62.41</v>
      </c>
      <c r="AA10" s="62">
        <v>2147691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81328462</v>
      </c>
      <c r="F15" s="100">
        <f t="shared" si="2"/>
        <v>89049187</v>
      </c>
      <c r="G15" s="100">
        <f t="shared" si="2"/>
        <v>4820026</v>
      </c>
      <c r="H15" s="100">
        <f t="shared" si="2"/>
        <v>0</v>
      </c>
      <c r="I15" s="100">
        <f t="shared" si="2"/>
        <v>4898163</v>
      </c>
      <c r="J15" s="100">
        <f t="shared" si="2"/>
        <v>9718189</v>
      </c>
      <c r="K15" s="100">
        <f t="shared" si="2"/>
        <v>4264396</v>
      </c>
      <c r="L15" s="100">
        <f t="shared" si="2"/>
        <v>0</v>
      </c>
      <c r="M15" s="100">
        <f t="shared" si="2"/>
        <v>0</v>
      </c>
      <c r="N15" s="100">
        <f t="shared" si="2"/>
        <v>4264396</v>
      </c>
      <c r="O15" s="100">
        <f t="shared" si="2"/>
        <v>3209603</v>
      </c>
      <c r="P15" s="100">
        <f t="shared" si="2"/>
        <v>2290601</v>
      </c>
      <c r="Q15" s="100">
        <f t="shared" si="2"/>
        <v>1652325</v>
      </c>
      <c r="R15" s="100">
        <f t="shared" si="2"/>
        <v>7152529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21135114</v>
      </c>
      <c r="X15" s="100">
        <f t="shared" si="2"/>
        <v>66786890</v>
      </c>
      <c r="Y15" s="100">
        <f t="shared" si="2"/>
        <v>-45651776</v>
      </c>
      <c r="Z15" s="137">
        <f>+IF(X15&lt;&gt;0,+(Y15/X15)*100,0)</f>
        <v>-68.35439709799334</v>
      </c>
      <c r="AA15" s="102">
        <f>SUM(AA16:AA18)</f>
        <v>89049187</v>
      </c>
    </row>
    <row r="16" spans="1:27" ht="13.5">
      <c r="A16" s="138" t="s">
        <v>85</v>
      </c>
      <c r="B16" s="136"/>
      <c r="C16" s="155"/>
      <c r="D16" s="155"/>
      <c r="E16" s="156">
        <v>550000</v>
      </c>
      <c r="F16" s="60">
        <v>200000</v>
      </c>
      <c r="G16" s="60"/>
      <c r="H16" s="60"/>
      <c r="I16" s="60">
        <v>18207</v>
      </c>
      <c r="J16" s="60">
        <v>18207</v>
      </c>
      <c r="K16" s="60">
        <v>12750</v>
      </c>
      <c r="L16" s="60"/>
      <c r="M16" s="60"/>
      <c r="N16" s="60">
        <v>12750</v>
      </c>
      <c r="O16" s="60"/>
      <c r="P16" s="60">
        <v>20460</v>
      </c>
      <c r="Q16" s="60">
        <v>4011</v>
      </c>
      <c r="R16" s="60">
        <v>24471</v>
      </c>
      <c r="S16" s="60"/>
      <c r="T16" s="60"/>
      <c r="U16" s="60"/>
      <c r="V16" s="60"/>
      <c r="W16" s="60">
        <v>55428</v>
      </c>
      <c r="X16" s="60">
        <v>150000</v>
      </c>
      <c r="Y16" s="60">
        <v>-94572</v>
      </c>
      <c r="Z16" s="140">
        <v>-63.05</v>
      </c>
      <c r="AA16" s="62">
        <v>200000</v>
      </c>
    </row>
    <row r="17" spans="1:27" ht="13.5">
      <c r="A17" s="138" t="s">
        <v>86</v>
      </c>
      <c r="B17" s="136"/>
      <c r="C17" s="155"/>
      <c r="D17" s="155"/>
      <c r="E17" s="156">
        <v>80778462</v>
      </c>
      <c r="F17" s="60">
        <v>88849187</v>
      </c>
      <c r="G17" s="60">
        <v>4820026</v>
      </c>
      <c r="H17" s="60"/>
      <c r="I17" s="60">
        <v>4879956</v>
      </c>
      <c r="J17" s="60">
        <v>9699982</v>
      </c>
      <c r="K17" s="60">
        <v>4251646</v>
      </c>
      <c r="L17" s="60"/>
      <c r="M17" s="60"/>
      <c r="N17" s="60">
        <v>4251646</v>
      </c>
      <c r="O17" s="60">
        <v>3209603</v>
      </c>
      <c r="P17" s="60">
        <v>2270141</v>
      </c>
      <c r="Q17" s="60">
        <v>1648314</v>
      </c>
      <c r="R17" s="60">
        <v>7128058</v>
      </c>
      <c r="S17" s="60"/>
      <c r="T17" s="60"/>
      <c r="U17" s="60"/>
      <c r="V17" s="60"/>
      <c r="W17" s="60">
        <v>21079686</v>
      </c>
      <c r="X17" s="60">
        <v>66636890</v>
      </c>
      <c r="Y17" s="60">
        <v>-45557204</v>
      </c>
      <c r="Z17" s="140">
        <v>-68.37</v>
      </c>
      <c r="AA17" s="62">
        <v>88849187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84508462</v>
      </c>
      <c r="F25" s="219">
        <f t="shared" si="4"/>
        <v>98313732</v>
      </c>
      <c r="G25" s="219">
        <f t="shared" si="4"/>
        <v>4833596</v>
      </c>
      <c r="H25" s="219">
        <f t="shared" si="4"/>
        <v>0</v>
      </c>
      <c r="I25" s="219">
        <f t="shared" si="4"/>
        <v>5530290</v>
      </c>
      <c r="J25" s="219">
        <f t="shared" si="4"/>
        <v>10363886</v>
      </c>
      <c r="K25" s="219">
        <f t="shared" si="4"/>
        <v>5197757</v>
      </c>
      <c r="L25" s="219">
        <f t="shared" si="4"/>
        <v>0</v>
      </c>
      <c r="M25" s="219">
        <f t="shared" si="4"/>
        <v>0</v>
      </c>
      <c r="N25" s="219">
        <f t="shared" si="4"/>
        <v>5197757</v>
      </c>
      <c r="O25" s="219">
        <f t="shared" si="4"/>
        <v>3347840</v>
      </c>
      <c r="P25" s="219">
        <f t="shared" si="4"/>
        <v>3254975</v>
      </c>
      <c r="Q25" s="219">
        <f t="shared" si="4"/>
        <v>1780335</v>
      </c>
      <c r="R25" s="219">
        <f t="shared" si="4"/>
        <v>8383150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23944793</v>
      </c>
      <c r="X25" s="219">
        <f t="shared" si="4"/>
        <v>73735299</v>
      </c>
      <c r="Y25" s="219">
        <f t="shared" si="4"/>
        <v>-49790506</v>
      </c>
      <c r="Z25" s="231">
        <f>+IF(X25&lt;&gt;0,+(Y25/X25)*100,0)</f>
        <v>-67.52601084590435</v>
      </c>
      <c r="AA25" s="232">
        <f>+AA5+AA9+AA15+AA19+AA24</f>
        <v>98313732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84508462</v>
      </c>
      <c r="F28" s="60">
        <v>98313732</v>
      </c>
      <c r="G28" s="60">
        <v>4833596</v>
      </c>
      <c r="H28" s="60"/>
      <c r="I28" s="60">
        <v>5530290</v>
      </c>
      <c r="J28" s="60">
        <v>10363886</v>
      </c>
      <c r="K28" s="60">
        <v>5197757</v>
      </c>
      <c r="L28" s="60"/>
      <c r="M28" s="60"/>
      <c r="N28" s="60">
        <v>5197757</v>
      </c>
      <c r="O28" s="60">
        <v>3347840</v>
      </c>
      <c r="P28" s="60">
        <v>3254975</v>
      </c>
      <c r="Q28" s="60">
        <v>1780335</v>
      </c>
      <c r="R28" s="60">
        <v>8383150</v>
      </c>
      <c r="S28" s="60"/>
      <c r="T28" s="60"/>
      <c r="U28" s="60"/>
      <c r="V28" s="60"/>
      <c r="W28" s="60">
        <v>23944793</v>
      </c>
      <c r="X28" s="60">
        <v>73735299</v>
      </c>
      <c r="Y28" s="60">
        <v>-49790506</v>
      </c>
      <c r="Z28" s="140">
        <v>-67.53</v>
      </c>
      <c r="AA28" s="155">
        <v>98313732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84508462</v>
      </c>
      <c r="F32" s="77">
        <f t="shared" si="5"/>
        <v>98313732</v>
      </c>
      <c r="G32" s="77">
        <f t="shared" si="5"/>
        <v>4833596</v>
      </c>
      <c r="H32" s="77">
        <f t="shared" si="5"/>
        <v>0</v>
      </c>
      <c r="I32" s="77">
        <f t="shared" si="5"/>
        <v>5530290</v>
      </c>
      <c r="J32" s="77">
        <f t="shared" si="5"/>
        <v>10363886</v>
      </c>
      <c r="K32" s="77">
        <f t="shared" si="5"/>
        <v>5197757</v>
      </c>
      <c r="L32" s="77">
        <f t="shared" si="5"/>
        <v>0</v>
      </c>
      <c r="M32" s="77">
        <f t="shared" si="5"/>
        <v>0</v>
      </c>
      <c r="N32" s="77">
        <f t="shared" si="5"/>
        <v>5197757</v>
      </c>
      <c r="O32" s="77">
        <f t="shared" si="5"/>
        <v>3347840</v>
      </c>
      <c r="P32" s="77">
        <f t="shared" si="5"/>
        <v>3254975</v>
      </c>
      <c r="Q32" s="77">
        <f t="shared" si="5"/>
        <v>1780335</v>
      </c>
      <c r="R32" s="77">
        <f t="shared" si="5"/>
        <v>8383150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23944793</v>
      </c>
      <c r="X32" s="77">
        <f t="shared" si="5"/>
        <v>73735299</v>
      </c>
      <c r="Y32" s="77">
        <f t="shared" si="5"/>
        <v>-49790506</v>
      </c>
      <c r="Z32" s="212">
        <f>+IF(X32&lt;&gt;0,+(Y32/X32)*100,0)</f>
        <v>-67.52601084590435</v>
      </c>
      <c r="AA32" s="79">
        <f>SUM(AA28:AA31)</f>
        <v>98313732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84508462</v>
      </c>
      <c r="F36" s="220">
        <f t="shared" si="6"/>
        <v>98313732</v>
      </c>
      <c r="G36" s="220">
        <f t="shared" si="6"/>
        <v>4833596</v>
      </c>
      <c r="H36" s="220">
        <f t="shared" si="6"/>
        <v>0</v>
      </c>
      <c r="I36" s="220">
        <f t="shared" si="6"/>
        <v>5530290</v>
      </c>
      <c r="J36" s="220">
        <f t="shared" si="6"/>
        <v>10363886</v>
      </c>
      <c r="K36" s="220">
        <f t="shared" si="6"/>
        <v>5197757</v>
      </c>
      <c r="L36" s="220">
        <f t="shared" si="6"/>
        <v>0</v>
      </c>
      <c r="M36" s="220">
        <f t="shared" si="6"/>
        <v>0</v>
      </c>
      <c r="N36" s="220">
        <f t="shared" si="6"/>
        <v>5197757</v>
      </c>
      <c r="O36" s="220">
        <f t="shared" si="6"/>
        <v>3347840</v>
      </c>
      <c r="P36" s="220">
        <f t="shared" si="6"/>
        <v>3254975</v>
      </c>
      <c r="Q36" s="220">
        <f t="shared" si="6"/>
        <v>1780335</v>
      </c>
      <c r="R36" s="220">
        <f t="shared" si="6"/>
        <v>8383150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23944793</v>
      </c>
      <c r="X36" s="220">
        <f t="shared" si="6"/>
        <v>73735299</v>
      </c>
      <c r="Y36" s="220">
        <f t="shared" si="6"/>
        <v>-49790506</v>
      </c>
      <c r="Z36" s="221">
        <f>+IF(X36&lt;&gt;0,+(Y36/X36)*100,0)</f>
        <v>-67.52601084590435</v>
      </c>
      <c r="AA36" s="239">
        <f>SUM(AA32:AA35)</f>
        <v>98313732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61826464</v>
      </c>
      <c r="D6" s="155"/>
      <c r="E6" s="59">
        <v>49794641</v>
      </c>
      <c r="F6" s="60"/>
      <c r="G6" s="60">
        <v>152925636</v>
      </c>
      <c r="H6" s="60">
        <v>125328194</v>
      </c>
      <c r="I6" s="60">
        <v>105700112</v>
      </c>
      <c r="J6" s="60">
        <v>105700112</v>
      </c>
      <c r="K6" s="60">
        <v>87156434</v>
      </c>
      <c r="L6" s="60">
        <v>140699990</v>
      </c>
      <c r="M6" s="60">
        <v>117667051</v>
      </c>
      <c r="N6" s="60">
        <v>117667051</v>
      </c>
      <c r="O6" s="60">
        <v>102857903</v>
      </c>
      <c r="P6" s="60">
        <v>92165579</v>
      </c>
      <c r="Q6" s="60">
        <v>134625986</v>
      </c>
      <c r="R6" s="60">
        <v>134625986</v>
      </c>
      <c r="S6" s="60"/>
      <c r="T6" s="60"/>
      <c r="U6" s="60"/>
      <c r="V6" s="60"/>
      <c r="W6" s="60">
        <v>134625986</v>
      </c>
      <c r="X6" s="60"/>
      <c r="Y6" s="60">
        <v>134625986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>
        <v>45800630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34350473</v>
      </c>
      <c r="Y7" s="60">
        <v>-34350473</v>
      </c>
      <c r="Z7" s="140">
        <v>-100</v>
      </c>
      <c r="AA7" s="62">
        <v>45800630</v>
      </c>
    </row>
    <row r="8" spans="1:27" ht="13.5">
      <c r="A8" s="249" t="s">
        <v>145</v>
      </c>
      <c r="B8" s="182"/>
      <c r="C8" s="155">
        <v>5520851</v>
      </c>
      <c r="D8" s="155"/>
      <c r="E8" s="59">
        <v>112634081</v>
      </c>
      <c r="F8" s="60">
        <v>42402534</v>
      </c>
      <c r="G8" s="60">
        <v>93756896</v>
      </c>
      <c r="H8" s="60">
        <v>98493424</v>
      </c>
      <c r="I8" s="60">
        <v>98493424</v>
      </c>
      <c r="J8" s="60">
        <v>98493424</v>
      </c>
      <c r="K8" s="60">
        <v>93769768</v>
      </c>
      <c r="L8" s="60">
        <v>93769768</v>
      </c>
      <c r="M8" s="60"/>
      <c r="N8" s="60"/>
      <c r="O8" s="60">
        <v>100363583</v>
      </c>
      <c r="P8" s="60">
        <v>100919219</v>
      </c>
      <c r="Q8" s="60">
        <v>101621882</v>
      </c>
      <c r="R8" s="60">
        <v>101621882</v>
      </c>
      <c r="S8" s="60"/>
      <c r="T8" s="60"/>
      <c r="U8" s="60"/>
      <c r="V8" s="60"/>
      <c r="W8" s="60">
        <v>101621882</v>
      </c>
      <c r="X8" s="60">
        <v>31801901</v>
      </c>
      <c r="Y8" s="60">
        <v>69819981</v>
      </c>
      <c r="Z8" s="140">
        <v>219.55</v>
      </c>
      <c r="AA8" s="62">
        <v>42402534</v>
      </c>
    </row>
    <row r="9" spans="1:27" ht="13.5">
      <c r="A9" s="249" t="s">
        <v>146</v>
      </c>
      <c r="B9" s="182"/>
      <c r="C9" s="155">
        <v>18737318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86084633</v>
      </c>
      <c r="D12" s="168">
        <f>SUM(D6:D11)</f>
        <v>0</v>
      </c>
      <c r="E12" s="72">
        <f t="shared" si="0"/>
        <v>162428722</v>
      </c>
      <c r="F12" s="73">
        <f t="shared" si="0"/>
        <v>88203164</v>
      </c>
      <c r="G12" s="73">
        <f t="shared" si="0"/>
        <v>246682532</v>
      </c>
      <c r="H12" s="73">
        <f t="shared" si="0"/>
        <v>223821618</v>
      </c>
      <c r="I12" s="73">
        <f t="shared" si="0"/>
        <v>204193536</v>
      </c>
      <c r="J12" s="73">
        <f t="shared" si="0"/>
        <v>204193536</v>
      </c>
      <c r="K12" s="73">
        <f t="shared" si="0"/>
        <v>180926202</v>
      </c>
      <c r="L12" s="73">
        <f t="shared" si="0"/>
        <v>234469758</v>
      </c>
      <c r="M12" s="73">
        <f t="shared" si="0"/>
        <v>117667051</v>
      </c>
      <c r="N12" s="73">
        <f t="shared" si="0"/>
        <v>117667051</v>
      </c>
      <c r="O12" s="73">
        <f t="shared" si="0"/>
        <v>203221486</v>
      </c>
      <c r="P12" s="73">
        <f t="shared" si="0"/>
        <v>193084798</v>
      </c>
      <c r="Q12" s="73">
        <f t="shared" si="0"/>
        <v>236247868</v>
      </c>
      <c r="R12" s="73">
        <f t="shared" si="0"/>
        <v>236247868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236247868</v>
      </c>
      <c r="X12" s="73">
        <f t="shared" si="0"/>
        <v>66152374</v>
      </c>
      <c r="Y12" s="73">
        <f t="shared" si="0"/>
        <v>170095494</v>
      </c>
      <c r="Z12" s="170">
        <f>+IF(X12&lt;&gt;0,+(Y12/X12)*100,0)</f>
        <v>257.12681755003985</v>
      </c>
      <c r="AA12" s="74">
        <f>SUM(AA6:AA11)</f>
        <v>88203164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63014939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247318180</v>
      </c>
      <c r="D19" s="155"/>
      <c r="E19" s="59">
        <v>289035591</v>
      </c>
      <c r="F19" s="60">
        <v>148716363</v>
      </c>
      <c r="G19" s="60">
        <v>4820026</v>
      </c>
      <c r="H19" s="60">
        <v>7728528</v>
      </c>
      <c r="I19" s="60">
        <v>10868971</v>
      </c>
      <c r="J19" s="60">
        <v>10868971</v>
      </c>
      <c r="K19" s="60">
        <v>14216046</v>
      </c>
      <c r="L19" s="60">
        <v>16357465</v>
      </c>
      <c r="M19" s="60">
        <v>23283839</v>
      </c>
      <c r="N19" s="60">
        <v>23283839</v>
      </c>
      <c r="O19" s="60">
        <v>41283918</v>
      </c>
      <c r="P19" s="60">
        <v>35400656</v>
      </c>
      <c r="Q19" s="60">
        <v>37180993</v>
      </c>
      <c r="R19" s="60">
        <v>37180993</v>
      </c>
      <c r="S19" s="60"/>
      <c r="T19" s="60"/>
      <c r="U19" s="60"/>
      <c r="V19" s="60"/>
      <c r="W19" s="60">
        <v>37180993</v>
      </c>
      <c r="X19" s="60">
        <v>111537272</v>
      </c>
      <c r="Y19" s="60">
        <v>-74356279</v>
      </c>
      <c r="Z19" s="140">
        <v>-66.66</v>
      </c>
      <c r="AA19" s="62">
        <v>148716363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43750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310376869</v>
      </c>
      <c r="D24" s="168">
        <f>SUM(D15:D23)</f>
        <v>0</v>
      </c>
      <c r="E24" s="76">
        <f t="shared" si="1"/>
        <v>289035591</v>
      </c>
      <c r="F24" s="77">
        <f t="shared" si="1"/>
        <v>148716363</v>
      </c>
      <c r="G24" s="77">
        <f t="shared" si="1"/>
        <v>4820026</v>
      </c>
      <c r="H24" s="77">
        <f t="shared" si="1"/>
        <v>7728528</v>
      </c>
      <c r="I24" s="77">
        <f t="shared" si="1"/>
        <v>10868971</v>
      </c>
      <c r="J24" s="77">
        <f t="shared" si="1"/>
        <v>10868971</v>
      </c>
      <c r="K24" s="77">
        <f t="shared" si="1"/>
        <v>14216046</v>
      </c>
      <c r="L24" s="77">
        <f t="shared" si="1"/>
        <v>16357465</v>
      </c>
      <c r="M24" s="77">
        <f t="shared" si="1"/>
        <v>23283839</v>
      </c>
      <c r="N24" s="77">
        <f t="shared" si="1"/>
        <v>23283839</v>
      </c>
      <c r="O24" s="77">
        <f t="shared" si="1"/>
        <v>41283918</v>
      </c>
      <c r="P24" s="77">
        <f t="shared" si="1"/>
        <v>35400656</v>
      </c>
      <c r="Q24" s="77">
        <f t="shared" si="1"/>
        <v>37180993</v>
      </c>
      <c r="R24" s="77">
        <f t="shared" si="1"/>
        <v>37180993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37180993</v>
      </c>
      <c r="X24" s="77">
        <f t="shared" si="1"/>
        <v>111537272</v>
      </c>
      <c r="Y24" s="77">
        <f t="shared" si="1"/>
        <v>-74356279</v>
      </c>
      <c r="Z24" s="212">
        <f>+IF(X24&lt;&gt;0,+(Y24/X24)*100,0)</f>
        <v>-66.6649611082473</v>
      </c>
      <c r="AA24" s="79">
        <f>SUM(AA15:AA23)</f>
        <v>148716363</v>
      </c>
    </row>
    <row r="25" spans="1:27" ht="13.5">
      <c r="A25" s="250" t="s">
        <v>159</v>
      </c>
      <c r="B25" s="251"/>
      <c r="C25" s="168">
        <f aca="true" t="shared" si="2" ref="C25:Y25">+C12+C24</f>
        <v>396461502</v>
      </c>
      <c r="D25" s="168">
        <f>+D12+D24</f>
        <v>0</v>
      </c>
      <c r="E25" s="72">
        <f t="shared" si="2"/>
        <v>451464313</v>
      </c>
      <c r="F25" s="73">
        <f t="shared" si="2"/>
        <v>236919527</v>
      </c>
      <c r="G25" s="73">
        <f t="shared" si="2"/>
        <v>251502558</v>
      </c>
      <c r="H25" s="73">
        <f t="shared" si="2"/>
        <v>231550146</v>
      </c>
      <c r="I25" s="73">
        <f t="shared" si="2"/>
        <v>215062507</v>
      </c>
      <c r="J25" s="73">
        <f t="shared" si="2"/>
        <v>215062507</v>
      </c>
      <c r="K25" s="73">
        <f t="shared" si="2"/>
        <v>195142248</v>
      </c>
      <c r="L25" s="73">
        <f t="shared" si="2"/>
        <v>250827223</v>
      </c>
      <c r="M25" s="73">
        <f t="shared" si="2"/>
        <v>140950890</v>
      </c>
      <c r="N25" s="73">
        <f t="shared" si="2"/>
        <v>140950890</v>
      </c>
      <c r="O25" s="73">
        <f t="shared" si="2"/>
        <v>244505404</v>
      </c>
      <c r="P25" s="73">
        <f t="shared" si="2"/>
        <v>228485454</v>
      </c>
      <c r="Q25" s="73">
        <f t="shared" si="2"/>
        <v>273428861</v>
      </c>
      <c r="R25" s="73">
        <f t="shared" si="2"/>
        <v>273428861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273428861</v>
      </c>
      <c r="X25" s="73">
        <f t="shared" si="2"/>
        <v>177689646</v>
      </c>
      <c r="Y25" s="73">
        <f t="shared" si="2"/>
        <v>95739215</v>
      </c>
      <c r="Z25" s="170">
        <f>+IF(X25&lt;&gt;0,+(Y25/X25)*100,0)</f>
        <v>53.880018985461874</v>
      </c>
      <c r="AA25" s="74">
        <f>+AA12+AA24</f>
        <v>236919527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863548</v>
      </c>
      <c r="D30" s="155"/>
      <c r="E30" s="59">
        <v>854177</v>
      </c>
      <c r="F30" s="60">
        <v>584168</v>
      </c>
      <c r="G30" s="60"/>
      <c r="H30" s="60">
        <v>711516</v>
      </c>
      <c r="I30" s="60">
        <v>677002</v>
      </c>
      <c r="J30" s="60">
        <v>677002</v>
      </c>
      <c r="K30" s="60">
        <v>601780</v>
      </c>
      <c r="L30" s="60">
        <v>414368</v>
      </c>
      <c r="M30" s="60">
        <v>349870</v>
      </c>
      <c r="N30" s="60">
        <v>349870</v>
      </c>
      <c r="O30" s="60">
        <v>291558</v>
      </c>
      <c r="P30" s="60">
        <v>234587</v>
      </c>
      <c r="Q30" s="60">
        <v>175940</v>
      </c>
      <c r="R30" s="60">
        <v>175940</v>
      </c>
      <c r="S30" s="60"/>
      <c r="T30" s="60"/>
      <c r="U30" s="60"/>
      <c r="V30" s="60"/>
      <c r="W30" s="60">
        <v>175940</v>
      </c>
      <c r="X30" s="60">
        <v>438126</v>
      </c>
      <c r="Y30" s="60">
        <v>-262186</v>
      </c>
      <c r="Z30" s="140">
        <v>-59.84</v>
      </c>
      <c r="AA30" s="62">
        <v>584168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50768922</v>
      </c>
      <c r="D32" s="155"/>
      <c r="E32" s="59">
        <v>28239309</v>
      </c>
      <c r="F32" s="60">
        <v>25543075</v>
      </c>
      <c r="G32" s="60">
        <v>50182195</v>
      </c>
      <c r="H32" s="60">
        <v>47059311</v>
      </c>
      <c r="I32" s="60">
        <v>38690868</v>
      </c>
      <c r="J32" s="60">
        <v>38690868</v>
      </c>
      <c r="K32" s="60">
        <v>34268329</v>
      </c>
      <c r="L32" s="60">
        <v>52106441</v>
      </c>
      <c r="M32" s="60">
        <v>47274525</v>
      </c>
      <c r="N32" s="60">
        <v>47274525</v>
      </c>
      <c r="O32" s="60">
        <v>40388162</v>
      </c>
      <c r="P32" s="60">
        <v>38863112</v>
      </c>
      <c r="Q32" s="60">
        <v>54801884</v>
      </c>
      <c r="R32" s="60">
        <v>54801884</v>
      </c>
      <c r="S32" s="60"/>
      <c r="T32" s="60"/>
      <c r="U32" s="60"/>
      <c r="V32" s="60"/>
      <c r="W32" s="60">
        <v>54801884</v>
      </c>
      <c r="X32" s="60">
        <v>19157306</v>
      </c>
      <c r="Y32" s="60">
        <v>35644578</v>
      </c>
      <c r="Z32" s="140">
        <v>186.06</v>
      </c>
      <c r="AA32" s="62">
        <v>25543075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51632470</v>
      </c>
      <c r="D34" s="168">
        <f>SUM(D29:D33)</f>
        <v>0</v>
      </c>
      <c r="E34" s="72">
        <f t="shared" si="3"/>
        <v>29093486</v>
      </c>
      <c r="F34" s="73">
        <f t="shared" si="3"/>
        <v>26127243</v>
      </c>
      <c r="G34" s="73">
        <f t="shared" si="3"/>
        <v>50182195</v>
      </c>
      <c r="H34" s="73">
        <f t="shared" si="3"/>
        <v>47770827</v>
      </c>
      <c r="I34" s="73">
        <f t="shared" si="3"/>
        <v>39367870</v>
      </c>
      <c r="J34" s="73">
        <f t="shared" si="3"/>
        <v>39367870</v>
      </c>
      <c r="K34" s="73">
        <f t="shared" si="3"/>
        <v>34870109</v>
      </c>
      <c r="L34" s="73">
        <f t="shared" si="3"/>
        <v>52520809</v>
      </c>
      <c r="M34" s="73">
        <f t="shared" si="3"/>
        <v>47624395</v>
      </c>
      <c r="N34" s="73">
        <f t="shared" si="3"/>
        <v>47624395</v>
      </c>
      <c r="O34" s="73">
        <f t="shared" si="3"/>
        <v>40679720</v>
      </c>
      <c r="P34" s="73">
        <f t="shared" si="3"/>
        <v>39097699</v>
      </c>
      <c r="Q34" s="73">
        <f t="shared" si="3"/>
        <v>54977824</v>
      </c>
      <c r="R34" s="73">
        <f t="shared" si="3"/>
        <v>54977824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54977824</v>
      </c>
      <c r="X34" s="73">
        <f t="shared" si="3"/>
        <v>19595432</v>
      </c>
      <c r="Y34" s="73">
        <f t="shared" si="3"/>
        <v>35382392</v>
      </c>
      <c r="Z34" s="170">
        <f>+IF(X34&lt;&gt;0,+(Y34/X34)*100,0)</f>
        <v>180.5644907445776</v>
      </c>
      <c r="AA34" s="74">
        <f>SUM(AA29:AA33)</f>
        <v>26127243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1018622</v>
      </c>
      <c r="D37" s="155"/>
      <c r="E37" s="59"/>
      <c r="F37" s="60">
        <v>3204679</v>
      </c>
      <c r="G37" s="60"/>
      <c r="H37" s="60">
        <v>1311038</v>
      </c>
      <c r="I37" s="60">
        <v>1270330</v>
      </c>
      <c r="J37" s="60">
        <v>1270330</v>
      </c>
      <c r="K37" s="60">
        <v>1270329</v>
      </c>
      <c r="L37" s="60">
        <v>1382517</v>
      </c>
      <c r="M37" s="60">
        <v>1371793</v>
      </c>
      <c r="N37" s="60">
        <v>1371793</v>
      </c>
      <c r="O37" s="60">
        <v>1382519</v>
      </c>
      <c r="P37" s="60">
        <v>1380843</v>
      </c>
      <c r="Q37" s="60">
        <v>1380843</v>
      </c>
      <c r="R37" s="60">
        <v>1380843</v>
      </c>
      <c r="S37" s="60"/>
      <c r="T37" s="60"/>
      <c r="U37" s="60"/>
      <c r="V37" s="60"/>
      <c r="W37" s="60">
        <v>1380843</v>
      </c>
      <c r="X37" s="60">
        <v>2403509</v>
      </c>
      <c r="Y37" s="60">
        <v>-1022666</v>
      </c>
      <c r="Z37" s="140">
        <v>-42.55</v>
      </c>
      <c r="AA37" s="62">
        <v>3204679</v>
      </c>
    </row>
    <row r="38" spans="1:27" ht="13.5">
      <c r="A38" s="249" t="s">
        <v>165</v>
      </c>
      <c r="B38" s="182"/>
      <c r="C38" s="155">
        <v>25235807</v>
      </c>
      <c r="D38" s="155"/>
      <c r="E38" s="59">
        <v>1911250</v>
      </c>
      <c r="F38" s="60">
        <v>3726522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2794892</v>
      </c>
      <c r="Y38" s="60">
        <v>-2794892</v>
      </c>
      <c r="Z38" s="140">
        <v>-100</v>
      </c>
      <c r="AA38" s="62">
        <v>3726522</v>
      </c>
    </row>
    <row r="39" spans="1:27" ht="13.5">
      <c r="A39" s="250" t="s">
        <v>59</v>
      </c>
      <c r="B39" s="253"/>
      <c r="C39" s="168">
        <f aca="true" t="shared" si="4" ref="C39:Y39">SUM(C37:C38)</f>
        <v>26254429</v>
      </c>
      <c r="D39" s="168">
        <f>SUM(D37:D38)</f>
        <v>0</v>
      </c>
      <c r="E39" s="76">
        <f t="shared" si="4"/>
        <v>1911250</v>
      </c>
      <c r="F39" s="77">
        <f t="shared" si="4"/>
        <v>6931201</v>
      </c>
      <c r="G39" s="77">
        <f t="shared" si="4"/>
        <v>0</v>
      </c>
      <c r="H39" s="77">
        <f t="shared" si="4"/>
        <v>1311038</v>
      </c>
      <c r="I39" s="77">
        <f t="shared" si="4"/>
        <v>1270330</v>
      </c>
      <c r="J39" s="77">
        <f t="shared" si="4"/>
        <v>1270330</v>
      </c>
      <c r="K39" s="77">
        <f t="shared" si="4"/>
        <v>1270329</v>
      </c>
      <c r="L39" s="77">
        <f t="shared" si="4"/>
        <v>1382517</v>
      </c>
      <c r="M39" s="77">
        <f t="shared" si="4"/>
        <v>1371793</v>
      </c>
      <c r="N39" s="77">
        <f t="shared" si="4"/>
        <v>1371793</v>
      </c>
      <c r="O39" s="77">
        <f t="shared" si="4"/>
        <v>1382519</v>
      </c>
      <c r="P39" s="77">
        <f t="shared" si="4"/>
        <v>1380843</v>
      </c>
      <c r="Q39" s="77">
        <f t="shared" si="4"/>
        <v>1380843</v>
      </c>
      <c r="R39" s="77">
        <f t="shared" si="4"/>
        <v>1380843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1380843</v>
      </c>
      <c r="X39" s="77">
        <f t="shared" si="4"/>
        <v>5198401</v>
      </c>
      <c r="Y39" s="77">
        <f t="shared" si="4"/>
        <v>-3817558</v>
      </c>
      <c r="Z39" s="212">
        <f>+IF(X39&lt;&gt;0,+(Y39/X39)*100,0)</f>
        <v>-73.43715884942313</v>
      </c>
      <c r="AA39" s="79">
        <f>SUM(AA37:AA38)</f>
        <v>6931201</v>
      </c>
    </row>
    <row r="40" spans="1:27" ht="13.5">
      <c r="A40" s="250" t="s">
        <v>167</v>
      </c>
      <c r="B40" s="251"/>
      <c r="C40" s="168">
        <f aca="true" t="shared" si="5" ref="C40:Y40">+C34+C39</f>
        <v>77886899</v>
      </c>
      <c r="D40" s="168">
        <f>+D34+D39</f>
        <v>0</v>
      </c>
      <c r="E40" s="72">
        <f t="shared" si="5"/>
        <v>31004736</v>
      </c>
      <c r="F40" s="73">
        <f t="shared" si="5"/>
        <v>33058444</v>
      </c>
      <c r="G40" s="73">
        <f t="shared" si="5"/>
        <v>50182195</v>
      </c>
      <c r="H40" s="73">
        <f t="shared" si="5"/>
        <v>49081865</v>
      </c>
      <c r="I40" s="73">
        <f t="shared" si="5"/>
        <v>40638200</v>
      </c>
      <c r="J40" s="73">
        <f t="shared" si="5"/>
        <v>40638200</v>
      </c>
      <c r="K40" s="73">
        <f t="shared" si="5"/>
        <v>36140438</v>
      </c>
      <c r="L40" s="73">
        <f t="shared" si="5"/>
        <v>53903326</v>
      </c>
      <c r="M40" s="73">
        <f t="shared" si="5"/>
        <v>48996188</v>
      </c>
      <c r="N40" s="73">
        <f t="shared" si="5"/>
        <v>48996188</v>
      </c>
      <c r="O40" s="73">
        <f t="shared" si="5"/>
        <v>42062239</v>
      </c>
      <c r="P40" s="73">
        <f t="shared" si="5"/>
        <v>40478542</v>
      </c>
      <c r="Q40" s="73">
        <f t="shared" si="5"/>
        <v>56358667</v>
      </c>
      <c r="R40" s="73">
        <f t="shared" si="5"/>
        <v>56358667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56358667</v>
      </c>
      <c r="X40" s="73">
        <f t="shared" si="5"/>
        <v>24793833</v>
      </c>
      <c r="Y40" s="73">
        <f t="shared" si="5"/>
        <v>31564834</v>
      </c>
      <c r="Z40" s="170">
        <f>+IF(X40&lt;&gt;0,+(Y40/X40)*100,0)</f>
        <v>127.3092143518108</v>
      </c>
      <c r="AA40" s="74">
        <f>+AA34+AA39</f>
        <v>33058444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318574603</v>
      </c>
      <c r="D42" s="257">
        <f>+D25-D40</f>
        <v>0</v>
      </c>
      <c r="E42" s="258">
        <f t="shared" si="6"/>
        <v>420459577</v>
      </c>
      <c r="F42" s="259">
        <f t="shared" si="6"/>
        <v>203861083</v>
      </c>
      <c r="G42" s="259">
        <f t="shared" si="6"/>
        <v>201320363</v>
      </c>
      <c r="H42" s="259">
        <f t="shared" si="6"/>
        <v>182468281</v>
      </c>
      <c r="I42" s="259">
        <f t="shared" si="6"/>
        <v>174424307</v>
      </c>
      <c r="J42" s="259">
        <f t="shared" si="6"/>
        <v>174424307</v>
      </c>
      <c r="K42" s="259">
        <f t="shared" si="6"/>
        <v>159001810</v>
      </c>
      <c r="L42" s="259">
        <f t="shared" si="6"/>
        <v>196923897</v>
      </c>
      <c r="M42" s="259">
        <f t="shared" si="6"/>
        <v>91954702</v>
      </c>
      <c r="N42" s="259">
        <f t="shared" si="6"/>
        <v>91954702</v>
      </c>
      <c r="O42" s="259">
        <f t="shared" si="6"/>
        <v>202443165</v>
      </c>
      <c r="P42" s="259">
        <f t="shared" si="6"/>
        <v>188006912</v>
      </c>
      <c r="Q42" s="259">
        <f t="shared" si="6"/>
        <v>217070194</v>
      </c>
      <c r="R42" s="259">
        <f t="shared" si="6"/>
        <v>217070194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217070194</v>
      </c>
      <c r="X42" s="259">
        <f t="shared" si="6"/>
        <v>152895813</v>
      </c>
      <c r="Y42" s="259">
        <f t="shared" si="6"/>
        <v>64174381</v>
      </c>
      <c r="Z42" s="260">
        <f>+IF(X42&lt;&gt;0,+(Y42/X42)*100,0)</f>
        <v>41.97262157859091</v>
      </c>
      <c r="AA42" s="261">
        <f>+AA25-AA40</f>
        <v>203861083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318574603</v>
      </c>
      <c r="D45" s="155"/>
      <c r="E45" s="59">
        <v>420459577</v>
      </c>
      <c r="F45" s="60">
        <v>203861083</v>
      </c>
      <c r="G45" s="60">
        <v>201320363</v>
      </c>
      <c r="H45" s="60">
        <v>182468281</v>
      </c>
      <c r="I45" s="60">
        <v>174424307</v>
      </c>
      <c r="J45" s="60">
        <v>174424307</v>
      </c>
      <c r="K45" s="60">
        <v>159001810</v>
      </c>
      <c r="L45" s="60">
        <v>196923897</v>
      </c>
      <c r="M45" s="60">
        <v>91954702</v>
      </c>
      <c r="N45" s="60">
        <v>91954702</v>
      </c>
      <c r="O45" s="60">
        <v>202443165</v>
      </c>
      <c r="P45" s="60">
        <v>188006912</v>
      </c>
      <c r="Q45" s="60">
        <v>217070194</v>
      </c>
      <c r="R45" s="60">
        <v>217070194</v>
      </c>
      <c r="S45" s="60"/>
      <c r="T45" s="60"/>
      <c r="U45" s="60"/>
      <c r="V45" s="60"/>
      <c r="W45" s="60">
        <v>217070194</v>
      </c>
      <c r="X45" s="60">
        <v>152895812</v>
      </c>
      <c r="Y45" s="60">
        <v>64174382</v>
      </c>
      <c r="Z45" s="139">
        <v>41.97</v>
      </c>
      <c r="AA45" s="62">
        <v>203861083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318574603</v>
      </c>
      <c r="D48" s="217">
        <f>SUM(D45:D47)</f>
        <v>0</v>
      </c>
      <c r="E48" s="264">
        <f t="shared" si="7"/>
        <v>420459577</v>
      </c>
      <c r="F48" s="219">
        <f t="shared" si="7"/>
        <v>203861083</v>
      </c>
      <c r="G48" s="219">
        <f t="shared" si="7"/>
        <v>201320363</v>
      </c>
      <c r="H48" s="219">
        <f t="shared" si="7"/>
        <v>182468281</v>
      </c>
      <c r="I48" s="219">
        <f t="shared" si="7"/>
        <v>174424307</v>
      </c>
      <c r="J48" s="219">
        <f t="shared" si="7"/>
        <v>174424307</v>
      </c>
      <c r="K48" s="219">
        <f t="shared" si="7"/>
        <v>159001810</v>
      </c>
      <c r="L48" s="219">
        <f t="shared" si="7"/>
        <v>196923897</v>
      </c>
      <c r="M48" s="219">
        <f t="shared" si="7"/>
        <v>91954702</v>
      </c>
      <c r="N48" s="219">
        <f t="shared" si="7"/>
        <v>91954702</v>
      </c>
      <c r="O48" s="219">
        <f t="shared" si="7"/>
        <v>202443165</v>
      </c>
      <c r="P48" s="219">
        <f t="shared" si="7"/>
        <v>188006912</v>
      </c>
      <c r="Q48" s="219">
        <f t="shared" si="7"/>
        <v>217070194</v>
      </c>
      <c r="R48" s="219">
        <f t="shared" si="7"/>
        <v>217070194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217070194</v>
      </c>
      <c r="X48" s="219">
        <f t="shared" si="7"/>
        <v>152895812</v>
      </c>
      <c r="Y48" s="219">
        <f t="shared" si="7"/>
        <v>64174382</v>
      </c>
      <c r="Z48" s="265">
        <f>+IF(X48&lt;&gt;0,+(Y48/X48)*100,0)</f>
        <v>41.972622507148856</v>
      </c>
      <c r="AA48" s="232">
        <f>SUM(AA45:AA47)</f>
        <v>203861083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26121850</v>
      </c>
      <c r="D6" s="155"/>
      <c r="E6" s="59">
        <v>26650548</v>
      </c>
      <c r="F6" s="60">
        <v>26650476</v>
      </c>
      <c r="G6" s="60">
        <v>1355883</v>
      </c>
      <c r="H6" s="60">
        <v>199945</v>
      </c>
      <c r="I6" s="60">
        <v>767017</v>
      </c>
      <c r="J6" s="60">
        <v>2322845</v>
      </c>
      <c r="K6" s="60">
        <v>1056177</v>
      </c>
      <c r="L6" s="60">
        <v>1029880</v>
      </c>
      <c r="M6" s="60">
        <v>3906825</v>
      </c>
      <c r="N6" s="60">
        <v>5992882</v>
      </c>
      <c r="O6" s="60">
        <v>524089</v>
      </c>
      <c r="P6" s="60">
        <v>1446037</v>
      </c>
      <c r="Q6" s="60">
        <v>1007859</v>
      </c>
      <c r="R6" s="60">
        <v>2977985</v>
      </c>
      <c r="S6" s="60"/>
      <c r="T6" s="60"/>
      <c r="U6" s="60"/>
      <c r="V6" s="60"/>
      <c r="W6" s="60">
        <v>11293712</v>
      </c>
      <c r="X6" s="60">
        <v>19987857</v>
      </c>
      <c r="Y6" s="60">
        <v>-8694145</v>
      </c>
      <c r="Z6" s="140">
        <v>-43.5</v>
      </c>
      <c r="AA6" s="62">
        <v>26650476</v>
      </c>
    </row>
    <row r="7" spans="1:27" ht="13.5">
      <c r="A7" s="249" t="s">
        <v>178</v>
      </c>
      <c r="B7" s="182"/>
      <c r="C7" s="155">
        <v>165420000</v>
      </c>
      <c r="D7" s="155"/>
      <c r="E7" s="59">
        <v>167913540</v>
      </c>
      <c r="F7" s="60">
        <v>175032528</v>
      </c>
      <c r="G7" s="60">
        <v>69733000</v>
      </c>
      <c r="H7" s="60">
        <v>1290000</v>
      </c>
      <c r="I7" s="60">
        <v>68183000</v>
      </c>
      <c r="J7" s="60">
        <v>139206000</v>
      </c>
      <c r="K7" s="60"/>
      <c r="L7" s="60">
        <v>55284000</v>
      </c>
      <c r="M7" s="60"/>
      <c r="N7" s="60">
        <v>55284000</v>
      </c>
      <c r="O7" s="60"/>
      <c r="P7" s="60">
        <v>83131</v>
      </c>
      <c r="Q7" s="60">
        <v>42233000</v>
      </c>
      <c r="R7" s="60">
        <v>42316131</v>
      </c>
      <c r="S7" s="60"/>
      <c r="T7" s="60"/>
      <c r="U7" s="60"/>
      <c r="V7" s="60"/>
      <c r="W7" s="60">
        <v>236806131</v>
      </c>
      <c r="X7" s="60">
        <v>131274396</v>
      </c>
      <c r="Y7" s="60">
        <v>105531735</v>
      </c>
      <c r="Z7" s="140">
        <v>80.39</v>
      </c>
      <c r="AA7" s="62">
        <v>175032528</v>
      </c>
    </row>
    <row r="8" spans="1:27" ht="13.5">
      <c r="A8" s="249" t="s">
        <v>179</v>
      </c>
      <c r="B8" s="182"/>
      <c r="C8" s="155">
        <v>49932000</v>
      </c>
      <c r="D8" s="155"/>
      <c r="E8" s="59"/>
      <c r="F8" s="60">
        <v>98313732</v>
      </c>
      <c r="G8" s="60">
        <v>18682000</v>
      </c>
      <c r="H8" s="60">
        <v>4000000</v>
      </c>
      <c r="I8" s="60"/>
      <c r="J8" s="60">
        <v>22682000</v>
      </c>
      <c r="K8" s="60"/>
      <c r="L8" s="60">
        <v>18682000</v>
      </c>
      <c r="M8" s="60"/>
      <c r="N8" s="60">
        <v>18682000</v>
      </c>
      <c r="O8" s="60"/>
      <c r="P8" s="60"/>
      <c r="Q8" s="60">
        <v>18682000</v>
      </c>
      <c r="R8" s="60">
        <v>18682000</v>
      </c>
      <c r="S8" s="60"/>
      <c r="T8" s="60"/>
      <c r="U8" s="60"/>
      <c r="V8" s="60"/>
      <c r="W8" s="60">
        <v>60046000</v>
      </c>
      <c r="X8" s="60">
        <v>73735299</v>
      </c>
      <c r="Y8" s="60">
        <v>-13689299</v>
      </c>
      <c r="Z8" s="140">
        <v>-18.57</v>
      </c>
      <c r="AA8" s="62">
        <v>98313732</v>
      </c>
    </row>
    <row r="9" spans="1:27" ht="13.5">
      <c r="A9" s="249" t="s">
        <v>180</v>
      </c>
      <c r="B9" s="182"/>
      <c r="C9" s="155">
        <v>5939838</v>
      </c>
      <c r="D9" s="155"/>
      <c r="E9" s="59">
        <v>4073400</v>
      </c>
      <c r="F9" s="60">
        <v>4073400</v>
      </c>
      <c r="G9" s="60"/>
      <c r="H9" s="60">
        <v>387335</v>
      </c>
      <c r="I9" s="60">
        <v>339024</v>
      </c>
      <c r="J9" s="60">
        <v>726359</v>
      </c>
      <c r="K9" s="60">
        <v>281559</v>
      </c>
      <c r="L9" s="60">
        <v>93718</v>
      </c>
      <c r="M9" s="60">
        <v>523011</v>
      </c>
      <c r="N9" s="60">
        <v>898288</v>
      </c>
      <c r="O9" s="60">
        <v>578484</v>
      </c>
      <c r="P9" s="60">
        <v>336066</v>
      </c>
      <c r="Q9" s="60">
        <v>575332</v>
      </c>
      <c r="R9" s="60">
        <v>1489882</v>
      </c>
      <c r="S9" s="60"/>
      <c r="T9" s="60"/>
      <c r="U9" s="60"/>
      <c r="V9" s="60"/>
      <c r="W9" s="60">
        <v>3114529</v>
      </c>
      <c r="X9" s="60">
        <v>3055050</v>
      </c>
      <c r="Y9" s="60">
        <v>59479</v>
      </c>
      <c r="Z9" s="140">
        <v>1.95</v>
      </c>
      <c r="AA9" s="62">
        <v>4073400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-232618009</v>
      </c>
      <c r="D12" s="155"/>
      <c r="E12" s="59">
        <v>-197931168</v>
      </c>
      <c r="F12" s="60">
        <v>-237151308</v>
      </c>
      <c r="G12" s="60">
        <v>-11172769</v>
      </c>
      <c r="H12" s="60">
        <v>-9268648</v>
      </c>
      <c r="I12" s="60">
        <v>-11467609</v>
      </c>
      <c r="J12" s="60">
        <v>-31909026</v>
      </c>
      <c r="K12" s="60">
        <v>-8939081</v>
      </c>
      <c r="L12" s="60">
        <v>-13106610</v>
      </c>
      <c r="M12" s="60">
        <v>-23617328</v>
      </c>
      <c r="N12" s="60">
        <v>-45663019</v>
      </c>
      <c r="O12" s="60">
        <v>-12302011</v>
      </c>
      <c r="P12" s="60">
        <v>-15272874</v>
      </c>
      <c r="Q12" s="60">
        <v>-21364726</v>
      </c>
      <c r="R12" s="60">
        <v>-48939611</v>
      </c>
      <c r="S12" s="60"/>
      <c r="T12" s="60"/>
      <c r="U12" s="60"/>
      <c r="V12" s="60"/>
      <c r="W12" s="60">
        <v>-126511656</v>
      </c>
      <c r="X12" s="60">
        <v>-177863481</v>
      </c>
      <c r="Y12" s="60">
        <v>51351825</v>
      </c>
      <c r="Z12" s="140">
        <v>-28.87</v>
      </c>
      <c r="AA12" s="62">
        <v>-237151308</v>
      </c>
    </row>
    <row r="13" spans="1:27" ht="13.5">
      <c r="A13" s="249" t="s">
        <v>40</v>
      </c>
      <c r="B13" s="182"/>
      <c r="C13" s="155">
        <v>-442357</v>
      </c>
      <c r="D13" s="155"/>
      <c r="E13" s="59"/>
      <c r="F13" s="60">
        <v>-4833180</v>
      </c>
      <c r="G13" s="60">
        <v>-219840</v>
      </c>
      <c r="H13" s="60"/>
      <c r="I13" s="60">
        <v>-564702</v>
      </c>
      <c r="J13" s="60">
        <v>-784542</v>
      </c>
      <c r="K13" s="60">
        <v>-9310</v>
      </c>
      <c r="L13" s="60">
        <v>-433789</v>
      </c>
      <c r="M13" s="60">
        <v>-455824</v>
      </c>
      <c r="N13" s="60">
        <v>-898923</v>
      </c>
      <c r="O13" s="60">
        <v>-177809</v>
      </c>
      <c r="P13" s="60">
        <v>-214577</v>
      </c>
      <c r="Q13" s="60">
        <v>-385882</v>
      </c>
      <c r="R13" s="60">
        <v>-778268</v>
      </c>
      <c r="S13" s="60"/>
      <c r="T13" s="60"/>
      <c r="U13" s="60"/>
      <c r="V13" s="60"/>
      <c r="W13" s="60">
        <v>-2461733</v>
      </c>
      <c r="X13" s="60">
        <v>-3624885</v>
      </c>
      <c r="Y13" s="60">
        <v>1163152</v>
      </c>
      <c r="Z13" s="140">
        <v>-32.09</v>
      </c>
      <c r="AA13" s="62">
        <v>-4833180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14353322</v>
      </c>
      <c r="D15" s="168">
        <f>SUM(D6:D14)</f>
        <v>0</v>
      </c>
      <c r="E15" s="72">
        <f t="shared" si="0"/>
        <v>706320</v>
      </c>
      <c r="F15" s="73">
        <f t="shared" si="0"/>
        <v>62085648</v>
      </c>
      <c r="G15" s="73">
        <f t="shared" si="0"/>
        <v>78378274</v>
      </c>
      <c r="H15" s="73">
        <f t="shared" si="0"/>
        <v>-3391368</v>
      </c>
      <c r="I15" s="73">
        <f t="shared" si="0"/>
        <v>57256730</v>
      </c>
      <c r="J15" s="73">
        <f t="shared" si="0"/>
        <v>132243636</v>
      </c>
      <c r="K15" s="73">
        <f t="shared" si="0"/>
        <v>-7610655</v>
      </c>
      <c r="L15" s="73">
        <f t="shared" si="0"/>
        <v>61549199</v>
      </c>
      <c r="M15" s="73">
        <f t="shared" si="0"/>
        <v>-19643316</v>
      </c>
      <c r="N15" s="73">
        <f t="shared" si="0"/>
        <v>34295228</v>
      </c>
      <c r="O15" s="73">
        <f t="shared" si="0"/>
        <v>-11377247</v>
      </c>
      <c r="P15" s="73">
        <f t="shared" si="0"/>
        <v>-13622217</v>
      </c>
      <c r="Q15" s="73">
        <f t="shared" si="0"/>
        <v>40747583</v>
      </c>
      <c r="R15" s="73">
        <f t="shared" si="0"/>
        <v>15748119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182286983</v>
      </c>
      <c r="X15" s="73">
        <f t="shared" si="0"/>
        <v>46564236</v>
      </c>
      <c r="Y15" s="73">
        <f t="shared" si="0"/>
        <v>135722747</v>
      </c>
      <c r="Z15" s="170">
        <f>+IF(X15&lt;&gt;0,+(Y15/X15)*100,0)</f>
        <v>291.47422713002317</v>
      </c>
      <c r="AA15" s="74">
        <f>SUM(AA6:AA14)</f>
        <v>62085648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20976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-84508464</v>
      </c>
      <c r="F24" s="60">
        <v>98313732</v>
      </c>
      <c r="G24" s="60"/>
      <c r="H24" s="60">
        <v>-2908502</v>
      </c>
      <c r="I24" s="60">
        <v>-2767892</v>
      </c>
      <c r="J24" s="60">
        <v>-5676394</v>
      </c>
      <c r="K24" s="60">
        <v>-3347075</v>
      </c>
      <c r="L24" s="60">
        <v>-2141419</v>
      </c>
      <c r="M24" s="60">
        <v>-11335376</v>
      </c>
      <c r="N24" s="60">
        <v>-16823870</v>
      </c>
      <c r="O24" s="60">
        <v>-12658812</v>
      </c>
      <c r="P24" s="60">
        <v>-11549590</v>
      </c>
      <c r="Q24" s="60">
        <v>-2380068</v>
      </c>
      <c r="R24" s="60">
        <v>-26588470</v>
      </c>
      <c r="S24" s="60"/>
      <c r="T24" s="60"/>
      <c r="U24" s="60"/>
      <c r="V24" s="60"/>
      <c r="W24" s="60">
        <v>-49088734</v>
      </c>
      <c r="X24" s="60">
        <v>73735299</v>
      </c>
      <c r="Y24" s="60">
        <v>-122824033</v>
      </c>
      <c r="Z24" s="140">
        <v>-166.57</v>
      </c>
      <c r="AA24" s="62">
        <v>98313732</v>
      </c>
    </row>
    <row r="25" spans="1:27" ht="13.5">
      <c r="A25" s="250" t="s">
        <v>191</v>
      </c>
      <c r="B25" s="251"/>
      <c r="C25" s="168">
        <f aca="true" t="shared" si="1" ref="C25:Y25">SUM(C19:C24)</f>
        <v>20976</v>
      </c>
      <c r="D25" s="168">
        <f>SUM(D19:D24)</f>
        <v>0</v>
      </c>
      <c r="E25" s="72">
        <f t="shared" si="1"/>
        <v>-84508464</v>
      </c>
      <c r="F25" s="73">
        <f t="shared" si="1"/>
        <v>98313732</v>
      </c>
      <c r="G25" s="73">
        <f t="shared" si="1"/>
        <v>0</v>
      </c>
      <c r="H25" s="73">
        <f t="shared" si="1"/>
        <v>-2908502</v>
      </c>
      <c r="I25" s="73">
        <f t="shared" si="1"/>
        <v>-2767892</v>
      </c>
      <c r="J25" s="73">
        <f t="shared" si="1"/>
        <v>-5676394</v>
      </c>
      <c r="K25" s="73">
        <f t="shared" si="1"/>
        <v>-3347075</v>
      </c>
      <c r="L25" s="73">
        <f t="shared" si="1"/>
        <v>-2141419</v>
      </c>
      <c r="M25" s="73">
        <f t="shared" si="1"/>
        <v>-11335376</v>
      </c>
      <c r="N25" s="73">
        <f t="shared" si="1"/>
        <v>-16823870</v>
      </c>
      <c r="O25" s="73">
        <f t="shared" si="1"/>
        <v>-12658812</v>
      </c>
      <c r="P25" s="73">
        <f t="shared" si="1"/>
        <v>-11549590</v>
      </c>
      <c r="Q25" s="73">
        <f t="shared" si="1"/>
        <v>-2380068</v>
      </c>
      <c r="R25" s="73">
        <f t="shared" si="1"/>
        <v>-26588470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-49088734</v>
      </c>
      <c r="X25" s="73">
        <f t="shared" si="1"/>
        <v>73735299</v>
      </c>
      <c r="Y25" s="73">
        <f t="shared" si="1"/>
        <v>-122824033</v>
      </c>
      <c r="Z25" s="170">
        <f>+IF(X25&lt;&gt;0,+(Y25/X25)*100,0)</f>
        <v>-166.57426587501868</v>
      </c>
      <c r="AA25" s="74">
        <f>SUM(AA19:AA24)</f>
        <v>98313732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>
        <v>-560004</v>
      </c>
      <c r="G33" s="60">
        <v>-75827</v>
      </c>
      <c r="H33" s="60">
        <v>-75827</v>
      </c>
      <c r="I33" s="60">
        <v>-75827</v>
      </c>
      <c r="J33" s="60">
        <v>-227481</v>
      </c>
      <c r="K33" s="60">
        <v>-75827</v>
      </c>
      <c r="L33" s="60">
        <v>-75827</v>
      </c>
      <c r="M33" s="60">
        <v>-75827</v>
      </c>
      <c r="N33" s="60">
        <v>-227481</v>
      </c>
      <c r="O33" s="60">
        <v>-75827</v>
      </c>
      <c r="P33" s="60">
        <v>-75827</v>
      </c>
      <c r="Q33" s="60">
        <v>-75827</v>
      </c>
      <c r="R33" s="60">
        <v>-227481</v>
      </c>
      <c r="S33" s="60"/>
      <c r="T33" s="60"/>
      <c r="U33" s="60"/>
      <c r="V33" s="60"/>
      <c r="W33" s="60">
        <v>-682443</v>
      </c>
      <c r="X33" s="60">
        <v>-420003</v>
      </c>
      <c r="Y33" s="60">
        <v>-262440</v>
      </c>
      <c r="Z33" s="140">
        <v>62.49</v>
      </c>
      <c r="AA33" s="62">
        <v>-560004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-560004</v>
      </c>
      <c r="G34" s="73">
        <f t="shared" si="2"/>
        <v>-75827</v>
      </c>
      <c r="H34" s="73">
        <f t="shared" si="2"/>
        <v>-75827</v>
      </c>
      <c r="I34" s="73">
        <f t="shared" si="2"/>
        <v>-75827</v>
      </c>
      <c r="J34" s="73">
        <f t="shared" si="2"/>
        <v>-227481</v>
      </c>
      <c r="K34" s="73">
        <f t="shared" si="2"/>
        <v>-75827</v>
      </c>
      <c r="L34" s="73">
        <f t="shared" si="2"/>
        <v>-75827</v>
      </c>
      <c r="M34" s="73">
        <f t="shared" si="2"/>
        <v>-75827</v>
      </c>
      <c r="N34" s="73">
        <f t="shared" si="2"/>
        <v>-227481</v>
      </c>
      <c r="O34" s="73">
        <f t="shared" si="2"/>
        <v>-75827</v>
      </c>
      <c r="P34" s="73">
        <f t="shared" si="2"/>
        <v>-75827</v>
      </c>
      <c r="Q34" s="73">
        <f t="shared" si="2"/>
        <v>-75827</v>
      </c>
      <c r="R34" s="73">
        <f t="shared" si="2"/>
        <v>-227481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-682443</v>
      </c>
      <c r="X34" s="73">
        <f t="shared" si="2"/>
        <v>-420003</v>
      </c>
      <c r="Y34" s="73">
        <f t="shared" si="2"/>
        <v>-262440</v>
      </c>
      <c r="Z34" s="170">
        <f>+IF(X34&lt;&gt;0,+(Y34/X34)*100,0)</f>
        <v>62.485267962371694</v>
      </c>
      <c r="AA34" s="74">
        <f>SUM(AA29:AA33)</f>
        <v>-560004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14374298</v>
      </c>
      <c r="D36" s="153">
        <f>+D15+D25+D34</f>
        <v>0</v>
      </c>
      <c r="E36" s="99">
        <f t="shared" si="3"/>
        <v>-83802144</v>
      </c>
      <c r="F36" s="100">
        <f t="shared" si="3"/>
        <v>159839376</v>
      </c>
      <c r="G36" s="100">
        <f t="shared" si="3"/>
        <v>78302447</v>
      </c>
      <c r="H36" s="100">
        <f t="shared" si="3"/>
        <v>-6375697</v>
      </c>
      <c r="I36" s="100">
        <f t="shared" si="3"/>
        <v>54413011</v>
      </c>
      <c r="J36" s="100">
        <f t="shared" si="3"/>
        <v>126339761</v>
      </c>
      <c r="K36" s="100">
        <f t="shared" si="3"/>
        <v>-11033557</v>
      </c>
      <c r="L36" s="100">
        <f t="shared" si="3"/>
        <v>59331953</v>
      </c>
      <c r="M36" s="100">
        <f t="shared" si="3"/>
        <v>-31054519</v>
      </c>
      <c r="N36" s="100">
        <f t="shared" si="3"/>
        <v>17243877</v>
      </c>
      <c r="O36" s="100">
        <f t="shared" si="3"/>
        <v>-24111886</v>
      </c>
      <c r="P36" s="100">
        <f t="shared" si="3"/>
        <v>-25247634</v>
      </c>
      <c r="Q36" s="100">
        <f t="shared" si="3"/>
        <v>38291688</v>
      </c>
      <c r="R36" s="100">
        <f t="shared" si="3"/>
        <v>-11067832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132515806</v>
      </c>
      <c r="X36" s="100">
        <f t="shared" si="3"/>
        <v>119879532</v>
      </c>
      <c r="Y36" s="100">
        <f t="shared" si="3"/>
        <v>12636274</v>
      </c>
      <c r="Z36" s="137">
        <f>+IF(X36&lt;&gt;0,+(Y36/X36)*100,0)</f>
        <v>10.540810252746065</v>
      </c>
      <c r="AA36" s="102">
        <f>+AA15+AA25+AA34</f>
        <v>159839376</v>
      </c>
    </row>
    <row r="37" spans="1:27" ht="13.5">
      <c r="A37" s="249" t="s">
        <v>199</v>
      </c>
      <c r="B37" s="182"/>
      <c r="C37" s="153"/>
      <c r="D37" s="153"/>
      <c r="E37" s="99">
        <v>129596860</v>
      </c>
      <c r="F37" s="100">
        <v>60112170</v>
      </c>
      <c r="G37" s="100"/>
      <c r="H37" s="100">
        <v>78302447</v>
      </c>
      <c r="I37" s="100">
        <v>71926750</v>
      </c>
      <c r="J37" s="100"/>
      <c r="K37" s="100">
        <v>126339761</v>
      </c>
      <c r="L37" s="100">
        <v>115306204</v>
      </c>
      <c r="M37" s="100">
        <v>174638157</v>
      </c>
      <c r="N37" s="100">
        <v>126339761</v>
      </c>
      <c r="O37" s="100">
        <v>143583638</v>
      </c>
      <c r="P37" s="100">
        <v>119471752</v>
      </c>
      <c r="Q37" s="100">
        <v>94224118</v>
      </c>
      <c r="R37" s="100">
        <v>143583638</v>
      </c>
      <c r="S37" s="100"/>
      <c r="T37" s="100"/>
      <c r="U37" s="100"/>
      <c r="V37" s="100"/>
      <c r="W37" s="100"/>
      <c r="X37" s="100">
        <v>60112170</v>
      </c>
      <c r="Y37" s="100">
        <v>-60112170</v>
      </c>
      <c r="Z37" s="137">
        <v>-100</v>
      </c>
      <c r="AA37" s="102">
        <v>60112170</v>
      </c>
    </row>
    <row r="38" spans="1:27" ht="13.5">
      <c r="A38" s="269" t="s">
        <v>200</v>
      </c>
      <c r="B38" s="256"/>
      <c r="C38" s="257">
        <v>14374298</v>
      </c>
      <c r="D38" s="257"/>
      <c r="E38" s="258">
        <v>45794716</v>
      </c>
      <c r="F38" s="259">
        <v>219951545</v>
      </c>
      <c r="G38" s="259">
        <v>78302447</v>
      </c>
      <c r="H38" s="259">
        <v>71926750</v>
      </c>
      <c r="I38" s="259">
        <v>126339761</v>
      </c>
      <c r="J38" s="259">
        <v>126339761</v>
      </c>
      <c r="K38" s="259">
        <v>115306204</v>
      </c>
      <c r="L38" s="259">
        <v>174638157</v>
      </c>
      <c r="M38" s="259">
        <v>143583638</v>
      </c>
      <c r="N38" s="259">
        <v>143583638</v>
      </c>
      <c r="O38" s="259">
        <v>119471752</v>
      </c>
      <c r="P38" s="259">
        <v>94224118</v>
      </c>
      <c r="Q38" s="259">
        <v>132515806</v>
      </c>
      <c r="R38" s="259">
        <v>132515806</v>
      </c>
      <c r="S38" s="259"/>
      <c r="T38" s="259"/>
      <c r="U38" s="259"/>
      <c r="V38" s="259"/>
      <c r="W38" s="259">
        <v>132515806</v>
      </c>
      <c r="X38" s="259">
        <v>179991701</v>
      </c>
      <c r="Y38" s="259">
        <v>-47475895</v>
      </c>
      <c r="Z38" s="260">
        <v>-26.38</v>
      </c>
      <c r="AA38" s="261">
        <v>219951545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31280000</v>
      </c>
      <c r="F5" s="106">
        <f t="shared" si="0"/>
        <v>40985392</v>
      </c>
      <c r="G5" s="106">
        <f t="shared" si="0"/>
        <v>13570</v>
      </c>
      <c r="H5" s="106">
        <f t="shared" si="0"/>
        <v>0</v>
      </c>
      <c r="I5" s="106">
        <f t="shared" si="0"/>
        <v>650334</v>
      </c>
      <c r="J5" s="106">
        <f t="shared" si="0"/>
        <v>663904</v>
      </c>
      <c r="K5" s="106">
        <f t="shared" si="0"/>
        <v>946111</v>
      </c>
      <c r="L5" s="106">
        <f t="shared" si="0"/>
        <v>0</v>
      </c>
      <c r="M5" s="106">
        <f t="shared" si="0"/>
        <v>0</v>
      </c>
      <c r="N5" s="106">
        <f t="shared" si="0"/>
        <v>946111</v>
      </c>
      <c r="O5" s="106">
        <f t="shared" si="0"/>
        <v>138237</v>
      </c>
      <c r="P5" s="106">
        <f t="shared" si="0"/>
        <v>984834</v>
      </c>
      <c r="Q5" s="106">
        <f t="shared" si="0"/>
        <v>132021</v>
      </c>
      <c r="R5" s="106">
        <f t="shared" si="0"/>
        <v>1255092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2865107</v>
      </c>
      <c r="X5" s="106">
        <f t="shared" si="0"/>
        <v>30739045</v>
      </c>
      <c r="Y5" s="106">
        <f t="shared" si="0"/>
        <v>-27873938</v>
      </c>
      <c r="Z5" s="201">
        <f>+IF(X5&lt;&gt;0,+(Y5/X5)*100,0)</f>
        <v>-90.6792582528182</v>
      </c>
      <c r="AA5" s="199">
        <f>SUM(AA11:AA18)</f>
        <v>40985392</v>
      </c>
    </row>
    <row r="6" spans="1:27" ht="13.5">
      <c r="A6" s="291" t="s">
        <v>204</v>
      </c>
      <c r="B6" s="142"/>
      <c r="C6" s="62"/>
      <c r="D6" s="156"/>
      <c r="E6" s="60">
        <v>3500000</v>
      </c>
      <c r="F6" s="60">
        <v>5577318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4182989</v>
      </c>
      <c r="Y6" s="60">
        <v>-4182989</v>
      </c>
      <c r="Z6" s="140">
        <v>-100</v>
      </c>
      <c r="AA6" s="155">
        <v>5577318</v>
      </c>
    </row>
    <row r="7" spans="1:27" ht="13.5">
      <c r="A7" s="291" t="s">
        <v>205</v>
      </c>
      <c r="B7" s="142"/>
      <c r="C7" s="62"/>
      <c r="D7" s="156"/>
      <c r="E7" s="60">
        <v>20000000</v>
      </c>
      <c r="F7" s="60">
        <v>20000000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15000000</v>
      </c>
      <c r="Y7" s="60">
        <v>-15000000</v>
      </c>
      <c r="Z7" s="140">
        <v>-100</v>
      </c>
      <c r="AA7" s="155">
        <v>20000000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>
        <v>4000000</v>
      </c>
      <c r="F9" s="60">
        <v>4000000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3000000</v>
      </c>
      <c r="Y9" s="60">
        <v>-3000000</v>
      </c>
      <c r="Z9" s="140">
        <v>-100</v>
      </c>
      <c r="AA9" s="155">
        <v>4000000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27500000</v>
      </c>
      <c r="F11" s="295">
        <f t="shared" si="1"/>
        <v>29577318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22182989</v>
      </c>
      <c r="Y11" s="295">
        <f t="shared" si="1"/>
        <v>-22182989</v>
      </c>
      <c r="Z11" s="296">
        <f>+IF(X11&lt;&gt;0,+(Y11/X11)*100,0)</f>
        <v>-100</v>
      </c>
      <c r="AA11" s="297">
        <f>SUM(AA6:AA10)</f>
        <v>29577318</v>
      </c>
    </row>
    <row r="12" spans="1:27" ht="13.5">
      <c r="A12" s="298" t="s">
        <v>210</v>
      </c>
      <c r="B12" s="136"/>
      <c r="C12" s="62"/>
      <c r="D12" s="156"/>
      <c r="E12" s="60"/>
      <c r="F12" s="60">
        <v>242813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4011</v>
      </c>
      <c r="R12" s="60">
        <v>4011</v>
      </c>
      <c r="S12" s="60"/>
      <c r="T12" s="60"/>
      <c r="U12" s="60"/>
      <c r="V12" s="60"/>
      <c r="W12" s="60">
        <v>4011</v>
      </c>
      <c r="X12" s="60">
        <v>182110</v>
      </c>
      <c r="Y12" s="60">
        <v>-178099</v>
      </c>
      <c r="Z12" s="140">
        <v>-97.8</v>
      </c>
      <c r="AA12" s="155">
        <v>242813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3280000</v>
      </c>
      <c r="F15" s="60">
        <v>8249407</v>
      </c>
      <c r="G15" s="60">
        <v>13570</v>
      </c>
      <c r="H15" s="60"/>
      <c r="I15" s="60">
        <v>650334</v>
      </c>
      <c r="J15" s="60">
        <v>663904</v>
      </c>
      <c r="K15" s="60">
        <v>946111</v>
      </c>
      <c r="L15" s="60"/>
      <c r="M15" s="60"/>
      <c r="N15" s="60">
        <v>946111</v>
      </c>
      <c r="O15" s="60">
        <v>138237</v>
      </c>
      <c r="P15" s="60">
        <v>984834</v>
      </c>
      <c r="Q15" s="60">
        <v>128010</v>
      </c>
      <c r="R15" s="60">
        <v>1251081</v>
      </c>
      <c r="S15" s="60"/>
      <c r="T15" s="60"/>
      <c r="U15" s="60"/>
      <c r="V15" s="60"/>
      <c r="W15" s="60">
        <v>2861096</v>
      </c>
      <c r="X15" s="60">
        <v>6187055</v>
      </c>
      <c r="Y15" s="60">
        <v>-3325959</v>
      </c>
      <c r="Z15" s="140">
        <v>-53.76</v>
      </c>
      <c r="AA15" s="155">
        <v>8249407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500000</v>
      </c>
      <c r="F18" s="82">
        <v>2915854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2186891</v>
      </c>
      <c r="Y18" s="82">
        <v>-2186891</v>
      </c>
      <c r="Z18" s="270">
        <v>-100</v>
      </c>
      <c r="AA18" s="278">
        <v>2915854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53228462</v>
      </c>
      <c r="F20" s="100">
        <f t="shared" si="2"/>
        <v>57328340</v>
      </c>
      <c r="G20" s="100">
        <f t="shared" si="2"/>
        <v>4820026</v>
      </c>
      <c r="H20" s="100">
        <f t="shared" si="2"/>
        <v>0</v>
      </c>
      <c r="I20" s="100">
        <f t="shared" si="2"/>
        <v>4879956</v>
      </c>
      <c r="J20" s="100">
        <f t="shared" si="2"/>
        <v>9699982</v>
      </c>
      <c r="K20" s="100">
        <f t="shared" si="2"/>
        <v>4251646</v>
      </c>
      <c r="L20" s="100">
        <f t="shared" si="2"/>
        <v>0</v>
      </c>
      <c r="M20" s="100">
        <f t="shared" si="2"/>
        <v>0</v>
      </c>
      <c r="N20" s="100">
        <f t="shared" si="2"/>
        <v>4251646</v>
      </c>
      <c r="O20" s="100">
        <f t="shared" si="2"/>
        <v>3209603</v>
      </c>
      <c r="P20" s="100">
        <f t="shared" si="2"/>
        <v>2270141</v>
      </c>
      <c r="Q20" s="100">
        <f t="shared" si="2"/>
        <v>1648314</v>
      </c>
      <c r="R20" s="100">
        <f t="shared" si="2"/>
        <v>7128058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21079686</v>
      </c>
      <c r="X20" s="100">
        <f t="shared" si="2"/>
        <v>42996256</v>
      </c>
      <c r="Y20" s="100">
        <f t="shared" si="2"/>
        <v>-21916570</v>
      </c>
      <c r="Z20" s="137">
        <f>+IF(X20&lt;&gt;0,+(Y20/X20)*100,0)</f>
        <v>-50.973205667023656</v>
      </c>
      <c r="AA20" s="153">
        <f>SUM(AA26:AA33)</f>
        <v>57328340</v>
      </c>
    </row>
    <row r="21" spans="1:27" ht="13.5">
      <c r="A21" s="291" t="s">
        <v>204</v>
      </c>
      <c r="B21" s="142"/>
      <c r="C21" s="62"/>
      <c r="D21" s="156"/>
      <c r="E21" s="60">
        <v>50228462</v>
      </c>
      <c r="F21" s="60">
        <v>50228462</v>
      </c>
      <c r="G21" s="60">
        <v>4820026</v>
      </c>
      <c r="H21" s="60"/>
      <c r="I21" s="60">
        <v>4879956</v>
      </c>
      <c r="J21" s="60">
        <v>9699982</v>
      </c>
      <c r="K21" s="60">
        <v>4251646</v>
      </c>
      <c r="L21" s="60"/>
      <c r="M21" s="60"/>
      <c r="N21" s="60">
        <v>4251646</v>
      </c>
      <c r="O21" s="60">
        <v>3209603</v>
      </c>
      <c r="P21" s="60">
        <v>2270141</v>
      </c>
      <c r="Q21" s="60">
        <v>1648314</v>
      </c>
      <c r="R21" s="60">
        <v>7128058</v>
      </c>
      <c r="S21" s="60"/>
      <c r="T21" s="60"/>
      <c r="U21" s="60"/>
      <c r="V21" s="60"/>
      <c r="W21" s="60">
        <v>21079686</v>
      </c>
      <c r="X21" s="60">
        <v>37671347</v>
      </c>
      <c r="Y21" s="60">
        <v>-16591661</v>
      </c>
      <c r="Z21" s="140">
        <v>-44.04</v>
      </c>
      <c r="AA21" s="155">
        <v>50228462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50228462</v>
      </c>
      <c r="F26" s="295">
        <f t="shared" si="3"/>
        <v>50228462</v>
      </c>
      <c r="G26" s="295">
        <f t="shared" si="3"/>
        <v>4820026</v>
      </c>
      <c r="H26" s="295">
        <f t="shared" si="3"/>
        <v>0</v>
      </c>
      <c r="I26" s="295">
        <f t="shared" si="3"/>
        <v>4879956</v>
      </c>
      <c r="J26" s="295">
        <f t="shared" si="3"/>
        <v>9699982</v>
      </c>
      <c r="K26" s="295">
        <f t="shared" si="3"/>
        <v>4251646</v>
      </c>
      <c r="L26" s="295">
        <f t="shared" si="3"/>
        <v>0</v>
      </c>
      <c r="M26" s="295">
        <f t="shared" si="3"/>
        <v>0</v>
      </c>
      <c r="N26" s="295">
        <f t="shared" si="3"/>
        <v>4251646</v>
      </c>
      <c r="O26" s="295">
        <f t="shared" si="3"/>
        <v>3209603</v>
      </c>
      <c r="P26" s="295">
        <f t="shared" si="3"/>
        <v>2270141</v>
      </c>
      <c r="Q26" s="295">
        <f t="shared" si="3"/>
        <v>1648314</v>
      </c>
      <c r="R26" s="295">
        <f t="shared" si="3"/>
        <v>7128058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21079686</v>
      </c>
      <c r="X26" s="295">
        <f t="shared" si="3"/>
        <v>37671347</v>
      </c>
      <c r="Y26" s="295">
        <f t="shared" si="3"/>
        <v>-16591661</v>
      </c>
      <c r="Z26" s="296">
        <f>+IF(X26&lt;&gt;0,+(Y26/X26)*100,0)</f>
        <v>-44.043184864082505</v>
      </c>
      <c r="AA26" s="297">
        <f>SUM(AA21:AA25)</f>
        <v>50228462</v>
      </c>
    </row>
    <row r="27" spans="1:27" ht="13.5">
      <c r="A27" s="298" t="s">
        <v>210</v>
      </c>
      <c r="B27" s="147"/>
      <c r="C27" s="62"/>
      <c r="D27" s="156"/>
      <c r="E27" s="60">
        <v>3000000</v>
      </c>
      <c r="F27" s="60">
        <v>6172142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4629107</v>
      </c>
      <c r="Y27" s="60">
        <v>-4629107</v>
      </c>
      <c r="Z27" s="140">
        <v>-100</v>
      </c>
      <c r="AA27" s="155">
        <v>6172142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>
        <v>927736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695802</v>
      </c>
      <c r="Y30" s="60">
        <v>-695802</v>
      </c>
      <c r="Z30" s="140">
        <v>-100</v>
      </c>
      <c r="AA30" s="155">
        <v>927736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53728462</v>
      </c>
      <c r="F36" s="60">
        <f t="shared" si="4"/>
        <v>55805780</v>
      </c>
      <c r="G36" s="60">
        <f t="shared" si="4"/>
        <v>4820026</v>
      </c>
      <c r="H36" s="60">
        <f t="shared" si="4"/>
        <v>0</v>
      </c>
      <c r="I36" s="60">
        <f t="shared" si="4"/>
        <v>4879956</v>
      </c>
      <c r="J36" s="60">
        <f t="shared" si="4"/>
        <v>9699982</v>
      </c>
      <c r="K36" s="60">
        <f t="shared" si="4"/>
        <v>4251646</v>
      </c>
      <c r="L36" s="60">
        <f t="shared" si="4"/>
        <v>0</v>
      </c>
      <c r="M36" s="60">
        <f t="shared" si="4"/>
        <v>0</v>
      </c>
      <c r="N36" s="60">
        <f t="shared" si="4"/>
        <v>4251646</v>
      </c>
      <c r="O36" s="60">
        <f t="shared" si="4"/>
        <v>3209603</v>
      </c>
      <c r="P36" s="60">
        <f t="shared" si="4"/>
        <v>2270141</v>
      </c>
      <c r="Q36" s="60">
        <f t="shared" si="4"/>
        <v>1648314</v>
      </c>
      <c r="R36" s="60">
        <f t="shared" si="4"/>
        <v>7128058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21079686</v>
      </c>
      <c r="X36" s="60">
        <f t="shared" si="4"/>
        <v>41854336</v>
      </c>
      <c r="Y36" s="60">
        <f t="shared" si="4"/>
        <v>-20774650</v>
      </c>
      <c r="Z36" s="140">
        <f aca="true" t="shared" si="5" ref="Z36:Z49">+IF(X36&lt;&gt;0,+(Y36/X36)*100,0)</f>
        <v>-49.635598089526496</v>
      </c>
      <c r="AA36" s="155">
        <f>AA6+AA21</f>
        <v>55805780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20000000</v>
      </c>
      <c r="F37" s="60">
        <f t="shared" si="4"/>
        <v>20000000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15000000</v>
      </c>
      <c r="Y37" s="60">
        <f t="shared" si="4"/>
        <v>-15000000</v>
      </c>
      <c r="Z37" s="140">
        <f t="shared" si="5"/>
        <v>-100</v>
      </c>
      <c r="AA37" s="155">
        <f>AA7+AA22</f>
        <v>20000000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4000000</v>
      </c>
      <c r="F39" s="60">
        <f t="shared" si="4"/>
        <v>4000000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3000000</v>
      </c>
      <c r="Y39" s="60">
        <f t="shared" si="4"/>
        <v>-3000000</v>
      </c>
      <c r="Z39" s="140">
        <f t="shared" si="5"/>
        <v>-100</v>
      </c>
      <c r="AA39" s="155">
        <f>AA9+AA24</f>
        <v>4000000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77728462</v>
      </c>
      <c r="F41" s="295">
        <f t="shared" si="6"/>
        <v>79805780</v>
      </c>
      <c r="G41" s="295">
        <f t="shared" si="6"/>
        <v>4820026</v>
      </c>
      <c r="H41" s="295">
        <f t="shared" si="6"/>
        <v>0</v>
      </c>
      <c r="I41" s="295">
        <f t="shared" si="6"/>
        <v>4879956</v>
      </c>
      <c r="J41" s="295">
        <f t="shared" si="6"/>
        <v>9699982</v>
      </c>
      <c r="K41" s="295">
        <f t="shared" si="6"/>
        <v>4251646</v>
      </c>
      <c r="L41" s="295">
        <f t="shared" si="6"/>
        <v>0</v>
      </c>
      <c r="M41" s="295">
        <f t="shared" si="6"/>
        <v>0</v>
      </c>
      <c r="N41" s="295">
        <f t="shared" si="6"/>
        <v>4251646</v>
      </c>
      <c r="O41" s="295">
        <f t="shared" si="6"/>
        <v>3209603</v>
      </c>
      <c r="P41" s="295">
        <f t="shared" si="6"/>
        <v>2270141</v>
      </c>
      <c r="Q41" s="295">
        <f t="shared" si="6"/>
        <v>1648314</v>
      </c>
      <c r="R41" s="295">
        <f t="shared" si="6"/>
        <v>7128058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21079686</v>
      </c>
      <c r="X41" s="295">
        <f t="shared" si="6"/>
        <v>59854336</v>
      </c>
      <c r="Y41" s="295">
        <f t="shared" si="6"/>
        <v>-38774650</v>
      </c>
      <c r="Z41" s="296">
        <f t="shared" si="5"/>
        <v>-64.78168933325065</v>
      </c>
      <c r="AA41" s="297">
        <f>SUM(AA36:AA40)</f>
        <v>79805780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3000000</v>
      </c>
      <c r="F42" s="54">
        <f t="shared" si="7"/>
        <v>6414955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4011</v>
      </c>
      <c r="R42" s="54">
        <f t="shared" si="7"/>
        <v>4011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4011</v>
      </c>
      <c r="X42" s="54">
        <f t="shared" si="7"/>
        <v>4811217</v>
      </c>
      <c r="Y42" s="54">
        <f t="shared" si="7"/>
        <v>-4807206</v>
      </c>
      <c r="Z42" s="184">
        <f t="shared" si="5"/>
        <v>-99.91663231984755</v>
      </c>
      <c r="AA42" s="130">
        <f aca="true" t="shared" si="8" ref="AA42:AA48">AA12+AA27</f>
        <v>6414955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3280000</v>
      </c>
      <c r="F45" s="54">
        <f t="shared" si="7"/>
        <v>9177143</v>
      </c>
      <c r="G45" s="54">
        <f t="shared" si="7"/>
        <v>13570</v>
      </c>
      <c r="H45" s="54">
        <f t="shared" si="7"/>
        <v>0</v>
      </c>
      <c r="I45" s="54">
        <f t="shared" si="7"/>
        <v>650334</v>
      </c>
      <c r="J45" s="54">
        <f t="shared" si="7"/>
        <v>663904</v>
      </c>
      <c r="K45" s="54">
        <f t="shared" si="7"/>
        <v>946111</v>
      </c>
      <c r="L45" s="54">
        <f t="shared" si="7"/>
        <v>0</v>
      </c>
      <c r="M45" s="54">
        <f t="shared" si="7"/>
        <v>0</v>
      </c>
      <c r="N45" s="54">
        <f t="shared" si="7"/>
        <v>946111</v>
      </c>
      <c r="O45" s="54">
        <f t="shared" si="7"/>
        <v>138237</v>
      </c>
      <c r="P45" s="54">
        <f t="shared" si="7"/>
        <v>984834</v>
      </c>
      <c r="Q45" s="54">
        <f t="shared" si="7"/>
        <v>128010</v>
      </c>
      <c r="R45" s="54">
        <f t="shared" si="7"/>
        <v>1251081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2861096</v>
      </c>
      <c r="X45" s="54">
        <f t="shared" si="7"/>
        <v>6882857</v>
      </c>
      <c r="Y45" s="54">
        <f t="shared" si="7"/>
        <v>-4021761</v>
      </c>
      <c r="Z45" s="184">
        <f t="shared" si="5"/>
        <v>-58.431564101941966</v>
      </c>
      <c r="AA45" s="130">
        <f t="shared" si="8"/>
        <v>9177143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500000</v>
      </c>
      <c r="F48" s="54">
        <f t="shared" si="7"/>
        <v>2915854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2186891</v>
      </c>
      <c r="Y48" s="54">
        <f t="shared" si="7"/>
        <v>-2186891</v>
      </c>
      <c r="Z48" s="184">
        <f t="shared" si="5"/>
        <v>-100</v>
      </c>
      <c r="AA48" s="130">
        <f t="shared" si="8"/>
        <v>2915854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84508462</v>
      </c>
      <c r="F49" s="220">
        <f t="shared" si="9"/>
        <v>98313732</v>
      </c>
      <c r="G49" s="220">
        <f t="shared" si="9"/>
        <v>4833596</v>
      </c>
      <c r="H49" s="220">
        <f t="shared" si="9"/>
        <v>0</v>
      </c>
      <c r="I49" s="220">
        <f t="shared" si="9"/>
        <v>5530290</v>
      </c>
      <c r="J49" s="220">
        <f t="shared" si="9"/>
        <v>10363886</v>
      </c>
      <c r="K49" s="220">
        <f t="shared" si="9"/>
        <v>5197757</v>
      </c>
      <c r="L49" s="220">
        <f t="shared" si="9"/>
        <v>0</v>
      </c>
      <c r="M49" s="220">
        <f t="shared" si="9"/>
        <v>0</v>
      </c>
      <c r="N49" s="220">
        <f t="shared" si="9"/>
        <v>5197757</v>
      </c>
      <c r="O49" s="220">
        <f t="shared" si="9"/>
        <v>3347840</v>
      </c>
      <c r="P49" s="220">
        <f t="shared" si="9"/>
        <v>3254975</v>
      </c>
      <c r="Q49" s="220">
        <f t="shared" si="9"/>
        <v>1780335</v>
      </c>
      <c r="R49" s="220">
        <f t="shared" si="9"/>
        <v>8383150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23944793</v>
      </c>
      <c r="X49" s="220">
        <f t="shared" si="9"/>
        <v>73735301</v>
      </c>
      <c r="Y49" s="220">
        <f t="shared" si="9"/>
        <v>-49790508</v>
      </c>
      <c r="Z49" s="221">
        <f t="shared" si="5"/>
        <v>-67.52601172673046</v>
      </c>
      <c r="AA49" s="222">
        <f>SUM(AA41:AA48)</f>
        <v>98313732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6068537</v>
      </c>
      <c r="F51" s="54">
        <f t="shared" si="10"/>
        <v>6230426</v>
      </c>
      <c r="G51" s="54">
        <f t="shared" si="10"/>
        <v>0</v>
      </c>
      <c r="H51" s="54">
        <f t="shared" si="10"/>
        <v>2908502</v>
      </c>
      <c r="I51" s="54">
        <f t="shared" si="10"/>
        <v>0</v>
      </c>
      <c r="J51" s="54">
        <f t="shared" si="10"/>
        <v>2908502</v>
      </c>
      <c r="K51" s="54">
        <f t="shared" si="10"/>
        <v>0</v>
      </c>
      <c r="L51" s="54">
        <f t="shared" si="10"/>
        <v>2141419</v>
      </c>
      <c r="M51" s="54">
        <f t="shared" si="10"/>
        <v>6926374</v>
      </c>
      <c r="N51" s="54">
        <f t="shared" si="10"/>
        <v>9067793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11976295</v>
      </c>
      <c r="X51" s="54">
        <f t="shared" si="10"/>
        <v>4672820</v>
      </c>
      <c r="Y51" s="54">
        <f t="shared" si="10"/>
        <v>7303475</v>
      </c>
      <c r="Z51" s="184">
        <f>+IF(X51&lt;&gt;0,+(Y51/X51)*100,0)</f>
        <v>156.29694702556486</v>
      </c>
      <c r="AA51" s="130">
        <f>SUM(AA57:AA61)</f>
        <v>6230426</v>
      </c>
    </row>
    <row r="52" spans="1:27" ht="13.5">
      <c r="A52" s="310" t="s">
        <v>204</v>
      </c>
      <c r="B52" s="142"/>
      <c r="C52" s="62"/>
      <c r="D52" s="156"/>
      <c r="E52" s="60">
        <v>2200000</v>
      </c>
      <c r="F52" s="60">
        <v>3405602</v>
      </c>
      <c r="G52" s="60"/>
      <c r="H52" s="60">
        <v>2003934</v>
      </c>
      <c r="I52" s="60"/>
      <c r="J52" s="60">
        <v>2003934</v>
      </c>
      <c r="K52" s="60"/>
      <c r="L52" s="60">
        <v>1242511</v>
      </c>
      <c r="M52" s="60">
        <v>5792145</v>
      </c>
      <c r="N52" s="60">
        <v>7034656</v>
      </c>
      <c r="O52" s="60"/>
      <c r="P52" s="60"/>
      <c r="Q52" s="60"/>
      <c r="R52" s="60"/>
      <c r="S52" s="60"/>
      <c r="T52" s="60"/>
      <c r="U52" s="60"/>
      <c r="V52" s="60"/>
      <c r="W52" s="60">
        <v>9038590</v>
      </c>
      <c r="X52" s="60">
        <v>2554202</v>
      </c>
      <c r="Y52" s="60">
        <v>6484388</v>
      </c>
      <c r="Z52" s="140">
        <v>253.87</v>
      </c>
      <c r="AA52" s="155">
        <v>3405602</v>
      </c>
    </row>
    <row r="53" spans="1:27" ht="13.5">
      <c r="A53" s="310" t="s">
        <v>205</v>
      </c>
      <c r="B53" s="142"/>
      <c r="C53" s="62"/>
      <c r="D53" s="156"/>
      <c r="E53" s="60">
        <v>530000</v>
      </c>
      <c r="F53" s="60">
        <v>530000</v>
      </c>
      <c r="G53" s="60"/>
      <c r="H53" s="60">
        <v>904568</v>
      </c>
      <c r="I53" s="60"/>
      <c r="J53" s="60">
        <v>904568</v>
      </c>
      <c r="K53" s="60"/>
      <c r="L53" s="60">
        <v>898908</v>
      </c>
      <c r="M53" s="60">
        <v>1134229</v>
      </c>
      <c r="N53" s="60">
        <v>2033137</v>
      </c>
      <c r="O53" s="60"/>
      <c r="P53" s="60"/>
      <c r="Q53" s="60"/>
      <c r="R53" s="60"/>
      <c r="S53" s="60"/>
      <c r="T53" s="60"/>
      <c r="U53" s="60"/>
      <c r="V53" s="60"/>
      <c r="W53" s="60">
        <v>2937705</v>
      </c>
      <c r="X53" s="60">
        <v>397500</v>
      </c>
      <c r="Y53" s="60">
        <v>2540205</v>
      </c>
      <c r="Z53" s="140">
        <v>639.05</v>
      </c>
      <c r="AA53" s="155">
        <v>530000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2730000</v>
      </c>
      <c r="F57" s="295">
        <f t="shared" si="11"/>
        <v>3935602</v>
      </c>
      <c r="G57" s="295">
        <f t="shared" si="11"/>
        <v>0</v>
      </c>
      <c r="H57" s="295">
        <f t="shared" si="11"/>
        <v>2908502</v>
      </c>
      <c r="I57" s="295">
        <f t="shared" si="11"/>
        <v>0</v>
      </c>
      <c r="J57" s="295">
        <f t="shared" si="11"/>
        <v>2908502</v>
      </c>
      <c r="K57" s="295">
        <f t="shared" si="11"/>
        <v>0</v>
      </c>
      <c r="L57" s="295">
        <f t="shared" si="11"/>
        <v>2141419</v>
      </c>
      <c r="M57" s="295">
        <f t="shared" si="11"/>
        <v>6926374</v>
      </c>
      <c r="N57" s="295">
        <f t="shared" si="11"/>
        <v>9067793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11976295</v>
      </c>
      <c r="X57" s="295">
        <f t="shared" si="11"/>
        <v>2951702</v>
      </c>
      <c r="Y57" s="295">
        <f t="shared" si="11"/>
        <v>9024593</v>
      </c>
      <c r="Z57" s="296">
        <f>+IF(X57&lt;&gt;0,+(Y57/X57)*100,0)</f>
        <v>305.74200918656425</v>
      </c>
      <c r="AA57" s="297">
        <f>SUM(AA52:AA56)</f>
        <v>3935602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3338537</v>
      </c>
      <c r="F61" s="60">
        <v>2294824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1721118</v>
      </c>
      <c r="Y61" s="60">
        <v>-1721118</v>
      </c>
      <c r="Z61" s="140">
        <v>-100</v>
      </c>
      <c r="AA61" s="155">
        <v>2294824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24216</v>
      </c>
      <c r="H66" s="275"/>
      <c r="I66" s="275">
        <v>300775</v>
      </c>
      <c r="J66" s="275">
        <v>324991</v>
      </c>
      <c r="K66" s="275">
        <v>438434</v>
      </c>
      <c r="L66" s="275">
        <v>766085</v>
      </c>
      <c r="M66" s="275">
        <v>476156</v>
      </c>
      <c r="N66" s="275">
        <v>1680675</v>
      </c>
      <c r="O66" s="275">
        <v>182296</v>
      </c>
      <c r="P66" s="275">
        <v>519973</v>
      </c>
      <c r="Q66" s="275">
        <v>145557</v>
      </c>
      <c r="R66" s="275">
        <v>847826</v>
      </c>
      <c r="S66" s="275"/>
      <c r="T66" s="275"/>
      <c r="U66" s="275"/>
      <c r="V66" s="275"/>
      <c r="W66" s="275">
        <v>2853492</v>
      </c>
      <c r="X66" s="275"/>
      <c r="Y66" s="275">
        <v>2853492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24216</v>
      </c>
      <c r="H69" s="220">
        <f t="shared" si="12"/>
        <v>0</v>
      </c>
      <c r="I69" s="220">
        <f t="shared" si="12"/>
        <v>300775</v>
      </c>
      <c r="J69" s="220">
        <f t="shared" si="12"/>
        <v>324991</v>
      </c>
      <c r="K69" s="220">
        <f t="shared" si="12"/>
        <v>438434</v>
      </c>
      <c r="L69" s="220">
        <f t="shared" si="12"/>
        <v>766085</v>
      </c>
      <c r="M69" s="220">
        <f t="shared" si="12"/>
        <v>476156</v>
      </c>
      <c r="N69" s="220">
        <f t="shared" si="12"/>
        <v>1680675</v>
      </c>
      <c r="O69" s="220">
        <f t="shared" si="12"/>
        <v>182296</v>
      </c>
      <c r="P69" s="220">
        <f t="shared" si="12"/>
        <v>519973</v>
      </c>
      <c r="Q69" s="220">
        <f t="shared" si="12"/>
        <v>145557</v>
      </c>
      <c r="R69" s="220">
        <f t="shared" si="12"/>
        <v>847826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2853492</v>
      </c>
      <c r="X69" s="220">
        <f t="shared" si="12"/>
        <v>0</v>
      </c>
      <c r="Y69" s="220">
        <f t="shared" si="12"/>
        <v>2853492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27500000</v>
      </c>
      <c r="F5" s="358">
        <f t="shared" si="0"/>
        <v>29577318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22182989</v>
      </c>
      <c r="Y5" s="358">
        <f t="shared" si="0"/>
        <v>-22182989</v>
      </c>
      <c r="Z5" s="359">
        <f>+IF(X5&lt;&gt;0,+(Y5/X5)*100,0)</f>
        <v>-100</v>
      </c>
      <c r="AA5" s="360">
        <f>+AA6+AA8+AA11+AA13+AA15</f>
        <v>29577318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3500000</v>
      </c>
      <c r="F6" s="59">
        <f t="shared" si="1"/>
        <v>5577318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4182989</v>
      </c>
      <c r="Y6" s="59">
        <f t="shared" si="1"/>
        <v>-4182989</v>
      </c>
      <c r="Z6" s="61">
        <f>+IF(X6&lt;&gt;0,+(Y6/X6)*100,0)</f>
        <v>-100</v>
      </c>
      <c r="AA6" s="62">
        <f t="shared" si="1"/>
        <v>5577318</v>
      </c>
    </row>
    <row r="7" spans="1:27" ht="13.5">
      <c r="A7" s="291" t="s">
        <v>228</v>
      </c>
      <c r="B7" s="142"/>
      <c r="C7" s="60"/>
      <c r="D7" s="340"/>
      <c r="E7" s="60">
        <v>3500000</v>
      </c>
      <c r="F7" s="59">
        <v>5577318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4182989</v>
      </c>
      <c r="Y7" s="59">
        <v>-4182989</v>
      </c>
      <c r="Z7" s="61">
        <v>-100</v>
      </c>
      <c r="AA7" s="62">
        <v>5577318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20000000</v>
      </c>
      <c r="F8" s="59">
        <f t="shared" si="2"/>
        <v>20000000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15000000</v>
      </c>
      <c r="Y8" s="59">
        <f t="shared" si="2"/>
        <v>-15000000</v>
      </c>
      <c r="Z8" s="61">
        <f>+IF(X8&lt;&gt;0,+(Y8/X8)*100,0)</f>
        <v>-100</v>
      </c>
      <c r="AA8" s="62">
        <f>SUM(AA9:AA10)</f>
        <v>20000000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20000000</v>
      </c>
      <c r="F10" s="59">
        <v>20000000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15000000</v>
      </c>
      <c r="Y10" s="59">
        <v>-15000000</v>
      </c>
      <c r="Z10" s="61">
        <v>-100</v>
      </c>
      <c r="AA10" s="62">
        <v>20000000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4000000</v>
      </c>
      <c r="F13" s="342">
        <f t="shared" si="4"/>
        <v>4000000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3000000</v>
      </c>
      <c r="Y13" s="342">
        <f t="shared" si="4"/>
        <v>-3000000</v>
      </c>
      <c r="Z13" s="335">
        <f>+IF(X13&lt;&gt;0,+(Y13/X13)*100,0)</f>
        <v>-100</v>
      </c>
      <c r="AA13" s="273">
        <f t="shared" si="4"/>
        <v>4000000</v>
      </c>
    </row>
    <row r="14" spans="1:27" ht="13.5">
      <c r="A14" s="291" t="s">
        <v>232</v>
      </c>
      <c r="B14" s="136"/>
      <c r="C14" s="60"/>
      <c r="D14" s="340"/>
      <c r="E14" s="60">
        <v>4000000</v>
      </c>
      <c r="F14" s="59">
        <v>4000000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3000000</v>
      </c>
      <c r="Y14" s="59">
        <v>-3000000</v>
      </c>
      <c r="Z14" s="61">
        <v>-100</v>
      </c>
      <c r="AA14" s="62">
        <v>4000000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242813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4011</v>
      </c>
      <c r="R22" s="345">
        <f t="shared" si="6"/>
        <v>4011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4011</v>
      </c>
      <c r="X22" s="343">
        <f t="shared" si="6"/>
        <v>182110</v>
      </c>
      <c r="Y22" s="345">
        <f t="shared" si="6"/>
        <v>-178099</v>
      </c>
      <c r="Z22" s="336">
        <f>+IF(X22&lt;&gt;0,+(Y22/X22)*100,0)</f>
        <v>-97.79748503651639</v>
      </c>
      <c r="AA22" s="350">
        <f>SUM(AA23:AA32)</f>
        <v>242813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142813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107110</v>
      </c>
      <c r="Y24" s="59">
        <v>-107110</v>
      </c>
      <c r="Z24" s="61">
        <v>-100</v>
      </c>
      <c r="AA24" s="62">
        <v>142813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4011</v>
      </c>
      <c r="R32" s="59">
        <v>4011</v>
      </c>
      <c r="S32" s="59"/>
      <c r="T32" s="60"/>
      <c r="U32" s="60"/>
      <c r="V32" s="59"/>
      <c r="W32" s="59">
        <v>4011</v>
      </c>
      <c r="X32" s="60">
        <v>75000</v>
      </c>
      <c r="Y32" s="59">
        <v>-70989</v>
      </c>
      <c r="Z32" s="61">
        <v>-94.65</v>
      </c>
      <c r="AA32" s="62">
        <v>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3280000</v>
      </c>
      <c r="F40" s="345">
        <f t="shared" si="9"/>
        <v>8249407</v>
      </c>
      <c r="G40" s="345">
        <f t="shared" si="9"/>
        <v>13570</v>
      </c>
      <c r="H40" s="343">
        <f t="shared" si="9"/>
        <v>0</v>
      </c>
      <c r="I40" s="343">
        <f t="shared" si="9"/>
        <v>650334</v>
      </c>
      <c r="J40" s="345">
        <f t="shared" si="9"/>
        <v>663904</v>
      </c>
      <c r="K40" s="345">
        <f t="shared" si="9"/>
        <v>946111</v>
      </c>
      <c r="L40" s="343">
        <f t="shared" si="9"/>
        <v>0</v>
      </c>
      <c r="M40" s="343">
        <f t="shared" si="9"/>
        <v>0</v>
      </c>
      <c r="N40" s="345">
        <f t="shared" si="9"/>
        <v>946111</v>
      </c>
      <c r="O40" s="345">
        <f t="shared" si="9"/>
        <v>138237</v>
      </c>
      <c r="P40" s="343">
        <f t="shared" si="9"/>
        <v>984834</v>
      </c>
      <c r="Q40" s="343">
        <f t="shared" si="9"/>
        <v>128010</v>
      </c>
      <c r="R40" s="345">
        <f t="shared" si="9"/>
        <v>1251081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2861096</v>
      </c>
      <c r="X40" s="343">
        <f t="shared" si="9"/>
        <v>6187055</v>
      </c>
      <c r="Y40" s="345">
        <f t="shared" si="9"/>
        <v>-3325959</v>
      </c>
      <c r="Z40" s="336">
        <f>+IF(X40&lt;&gt;0,+(Y40/X40)*100,0)</f>
        <v>-53.75673886849236</v>
      </c>
      <c r="AA40" s="350">
        <f>SUM(AA41:AA49)</f>
        <v>8249407</v>
      </c>
    </row>
    <row r="41" spans="1:27" ht="13.5">
      <c r="A41" s="361" t="s">
        <v>247</v>
      </c>
      <c r="B41" s="142"/>
      <c r="C41" s="362"/>
      <c r="D41" s="363"/>
      <c r="E41" s="362"/>
      <c r="F41" s="364">
        <v>60000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396288</v>
      </c>
      <c r="Q41" s="362"/>
      <c r="R41" s="364">
        <v>396288</v>
      </c>
      <c r="S41" s="364"/>
      <c r="T41" s="362"/>
      <c r="U41" s="362"/>
      <c r="V41" s="364"/>
      <c r="W41" s="364">
        <v>396288</v>
      </c>
      <c r="X41" s="362">
        <v>45000</v>
      </c>
      <c r="Y41" s="364">
        <v>351288</v>
      </c>
      <c r="Z41" s="365">
        <v>780.64</v>
      </c>
      <c r="AA41" s="366">
        <v>60000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>
        <v>5793407</v>
      </c>
      <c r="G43" s="370"/>
      <c r="H43" s="305"/>
      <c r="I43" s="305">
        <v>18207</v>
      </c>
      <c r="J43" s="370">
        <v>18207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18207</v>
      </c>
      <c r="X43" s="305">
        <v>4345055</v>
      </c>
      <c r="Y43" s="370">
        <v>-4326848</v>
      </c>
      <c r="Z43" s="371">
        <v>-99.58</v>
      </c>
      <c r="AA43" s="303">
        <v>5793407</v>
      </c>
    </row>
    <row r="44" spans="1:27" ht="13.5">
      <c r="A44" s="361" t="s">
        <v>250</v>
      </c>
      <c r="B44" s="136"/>
      <c r="C44" s="60"/>
      <c r="D44" s="368"/>
      <c r="E44" s="54">
        <v>1430000</v>
      </c>
      <c r="F44" s="53">
        <v>1726000</v>
      </c>
      <c r="G44" s="53">
        <v>13570</v>
      </c>
      <c r="H44" s="54"/>
      <c r="I44" s="54">
        <v>632127</v>
      </c>
      <c r="J44" s="53">
        <v>645697</v>
      </c>
      <c r="K44" s="53">
        <v>197386</v>
      </c>
      <c r="L44" s="54"/>
      <c r="M44" s="54"/>
      <c r="N44" s="53">
        <v>197386</v>
      </c>
      <c r="O44" s="53">
        <v>116820</v>
      </c>
      <c r="P44" s="54">
        <v>43527</v>
      </c>
      <c r="Q44" s="54">
        <v>121711</v>
      </c>
      <c r="R44" s="53">
        <v>282058</v>
      </c>
      <c r="S44" s="53"/>
      <c r="T44" s="54"/>
      <c r="U44" s="54"/>
      <c r="V44" s="53"/>
      <c r="W44" s="53">
        <v>1125141</v>
      </c>
      <c r="X44" s="54">
        <v>1294500</v>
      </c>
      <c r="Y44" s="53">
        <v>-169359</v>
      </c>
      <c r="Z44" s="94">
        <v>-13.08</v>
      </c>
      <c r="AA44" s="95">
        <v>1726000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1850000</v>
      </c>
      <c r="F49" s="53">
        <v>670000</v>
      </c>
      <c r="G49" s="53"/>
      <c r="H49" s="54"/>
      <c r="I49" s="54"/>
      <c r="J49" s="53"/>
      <c r="K49" s="53">
        <v>748725</v>
      </c>
      <c r="L49" s="54"/>
      <c r="M49" s="54"/>
      <c r="N49" s="53">
        <v>748725</v>
      </c>
      <c r="O49" s="53">
        <v>21417</v>
      </c>
      <c r="P49" s="54">
        <v>545019</v>
      </c>
      <c r="Q49" s="54">
        <v>6299</v>
      </c>
      <c r="R49" s="53">
        <v>572735</v>
      </c>
      <c r="S49" s="53"/>
      <c r="T49" s="54"/>
      <c r="U49" s="54"/>
      <c r="V49" s="53"/>
      <c r="W49" s="53">
        <v>1321460</v>
      </c>
      <c r="X49" s="54">
        <v>502500</v>
      </c>
      <c r="Y49" s="53">
        <v>818960</v>
      </c>
      <c r="Z49" s="94">
        <v>162.98</v>
      </c>
      <c r="AA49" s="95">
        <v>670000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500000</v>
      </c>
      <c r="F57" s="345">
        <f t="shared" si="13"/>
        <v>2915854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2186891</v>
      </c>
      <c r="Y57" s="345">
        <f t="shared" si="13"/>
        <v>-2186891</v>
      </c>
      <c r="Z57" s="336">
        <f>+IF(X57&lt;&gt;0,+(Y57/X57)*100,0)</f>
        <v>-100</v>
      </c>
      <c r="AA57" s="350">
        <f t="shared" si="13"/>
        <v>2915854</v>
      </c>
    </row>
    <row r="58" spans="1:27" ht="13.5">
      <c r="A58" s="361" t="s">
        <v>216</v>
      </c>
      <c r="B58" s="136"/>
      <c r="C58" s="60"/>
      <c r="D58" s="340"/>
      <c r="E58" s="60">
        <v>500000</v>
      </c>
      <c r="F58" s="59">
        <v>2915854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2186891</v>
      </c>
      <c r="Y58" s="59">
        <v>-2186891</v>
      </c>
      <c r="Z58" s="61">
        <v>-100</v>
      </c>
      <c r="AA58" s="62">
        <v>2915854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31280000</v>
      </c>
      <c r="F60" s="264">
        <f t="shared" si="14"/>
        <v>40985392</v>
      </c>
      <c r="G60" s="264">
        <f t="shared" si="14"/>
        <v>13570</v>
      </c>
      <c r="H60" s="219">
        <f t="shared" si="14"/>
        <v>0</v>
      </c>
      <c r="I60" s="219">
        <f t="shared" si="14"/>
        <v>650334</v>
      </c>
      <c r="J60" s="264">
        <f t="shared" si="14"/>
        <v>663904</v>
      </c>
      <c r="K60" s="264">
        <f t="shared" si="14"/>
        <v>946111</v>
      </c>
      <c r="L60" s="219">
        <f t="shared" si="14"/>
        <v>0</v>
      </c>
      <c r="M60" s="219">
        <f t="shared" si="14"/>
        <v>0</v>
      </c>
      <c r="N60" s="264">
        <f t="shared" si="14"/>
        <v>946111</v>
      </c>
      <c r="O60" s="264">
        <f t="shared" si="14"/>
        <v>138237</v>
      </c>
      <c r="P60" s="219">
        <f t="shared" si="14"/>
        <v>984834</v>
      </c>
      <c r="Q60" s="219">
        <f t="shared" si="14"/>
        <v>132021</v>
      </c>
      <c r="R60" s="264">
        <f t="shared" si="14"/>
        <v>1255092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2865107</v>
      </c>
      <c r="X60" s="219">
        <f t="shared" si="14"/>
        <v>30739045</v>
      </c>
      <c r="Y60" s="264">
        <f t="shared" si="14"/>
        <v>-27873938</v>
      </c>
      <c r="Z60" s="337">
        <f>+IF(X60&lt;&gt;0,+(Y60/X60)*100,0)</f>
        <v>-90.6792582528182</v>
      </c>
      <c r="AA60" s="232">
        <f>+AA57+AA54+AA51+AA40+AA37+AA34+AA22+AA5</f>
        <v>40985392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50228462</v>
      </c>
      <c r="F5" s="358">
        <f t="shared" si="0"/>
        <v>50228462</v>
      </c>
      <c r="G5" s="358">
        <f t="shared" si="0"/>
        <v>4820026</v>
      </c>
      <c r="H5" s="356">
        <f t="shared" si="0"/>
        <v>0</v>
      </c>
      <c r="I5" s="356">
        <f t="shared" si="0"/>
        <v>4879956</v>
      </c>
      <c r="J5" s="358">
        <f t="shared" si="0"/>
        <v>9699982</v>
      </c>
      <c r="K5" s="358">
        <f t="shared" si="0"/>
        <v>4251646</v>
      </c>
      <c r="L5" s="356">
        <f t="shared" si="0"/>
        <v>0</v>
      </c>
      <c r="M5" s="356">
        <f t="shared" si="0"/>
        <v>0</v>
      </c>
      <c r="N5" s="358">
        <f t="shared" si="0"/>
        <v>4251646</v>
      </c>
      <c r="O5" s="358">
        <f t="shared" si="0"/>
        <v>3209603</v>
      </c>
      <c r="P5" s="356">
        <f t="shared" si="0"/>
        <v>2270141</v>
      </c>
      <c r="Q5" s="356">
        <f t="shared" si="0"/>
        <v>1648314</v>
      </c>
      <c r="R5" s="358">
        <f t="shared" si="0"/>
        <v>7128058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21079686</v>
      </c>
      <c r="X5" s="356">
        <f t="shared" si="0"/>
        <v>37671347</v>
      </c>
      <c r="Y5" s="358">
        <f t="shared" si="0"/>
        <v>-16591661</v>
      </c>
      <c r="Z5" s="359">
        <f>+IF(X5&lt;&gt;0,+(Y5/X5)*100,0)</f>
        <v>-44.043184864082505</v>
      </c>
      <c r="AA5" s="360">
        <f>+AA6+AA8+AA11+AA13+AA15</f>
        <v>50228462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50228462</v>
      </c>
      <c r="F6" s="59">
        <f t="shared" si="1"/>
        <v>50228462</v>
      </c>
      <c r="G6" s="59">
        <f t="shared" si="1"/>
        <v>4820026</v>
      </c>
      <c r="H6" s="60">
        <f t="shared" si="1"/>
        <v>0</v>
      </c>
      <c r="I6" s="60">
        <f t="shared" si="1"/>
        <v>4879956</v>
      </c>
      <c r="J6" s="59">
        <f t="shared" si="1"/>
        <v>9699982</v>
      </c>
      <c r="K6" s="59">
        <f t="shared" si="1"/>
        <v>4251646</v>
      </c>
      <c r="L6" s="60">
        <f t="shared" si="1"/>
        <v>0</v>
      </c>
      <c r="M6" s="60">
        <f t="shared" si="1"/>
        <v>0</v>
      </c>
      <c r="N6" s="59">
        <f t="shared" si="1"/>
        <v>4251646</v>
      </c>
      <c r="O6" s="59">
        <f t="shared" si="1"/>
        <v>3209603</v>
      </c>
      <c r="P6" s="60">
        <f t="shared" si="1"/>
        <v>2270141</v>
      </c>
      <c r="Q6" s="60">
        <f t="shared" si="1"/>
        <v>1648314</v>
      </c>
      <c r="R6" s="59">
        <f t="shared" si="1"/>
        <v>7128058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21079686</v>
      </c>
      <c r="X6" s="60">
        <f t="shared" si="1"/>
        <v>37671347</v>
      </c>
      <c r="Y6" s="59">
        <f t="shared" si="1"/>
        <v>-16591661</v>
      </c>
      <c r="Z6" s="61">
        <f>+IF(X6&lt;&gt;0,+(Y6/X6)*100,0)</f>
        <v>-44.043184864082505</v>
      </c>
      <c r="AA6" s="62">
        <f t="shared" si="1"/>
        <v>50228462</v>
      </c>
    </row>
    <row r="7" spans="1:27" ht="13.5">
      <c r="A7" s="291" t="s">
        <v>228</v>
      </c>
      <c r="B7" s="142"/>
      <c r="C7" s="60"/>
      <c r="D7" s="340"/>
      <c r="E7" s="60">
        <v>50228462</v>
      </c>
      <c r="F7" s="59">
        <v>50228462</v>
      </c>
      <c r="G7" s="59">
        <v>4820026</v>
      </c>
      <c r="H7" s="60"/>
      <c r="I7" s="60">
        <v>4879956</v>
      </c>
      <c r="J7" s="59">
        <v>9699982</v>
      </c>
      <c r="K7" s="59">
        <v>4251646</v>
      </c>
      <c r="L7" s="60"/>
      <c r="M7" s="60"/>
      <c r="N7" s="59">
        <v>4251646</v>
      </c>
      <c r="O7" s="59">
        <v>3209603</v>
      </c>
      <c r="P7" s="60">
        <v>2270141</v>
      </c>
      <c r="Q7" s="60">
        <v>1648314</v>
      </c>
      <c r="R7" s="59">
        <v>7128058</v>
      </c>
      <c r="S7" s="59"/>
      <c r="T7" s="60"/>
      <c r="U7" s="60"/>
      <c r="V7" s="59"/>
      <c r="W7" s="59">
        <v>21079686</v>
      </c>
      <c r="X7" s="60">
        <v>37671347</v>
      </c>
      <c r="Y7" s="59">
        <v>-16591661</v>
      </c>
      <c r="Z7" s="61">
        <v>-44.04</v>
      </c>
      <c r="AA7" s="62">
        <v>50228462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3000000</v>
      </c>
      <c r="F22" s="345">
        <f t="shared" si="6"/>
        <v>6172142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4629107</v>
      </c>
      <c r="Y22" s="345">
        <f t="shared" si="6"/>
        <v>-4629107</v>
      </c>
      <c r="Z22" s="336">
        <f>+IF(X22&lt;&gt;0,+(Y22/X22)*100,0)</f>
        <v>-100</v>
      </c>
      <c r="AA22" s="350">
        <f>SUM(AA23:AA32)</f>
        <v>6172142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3000000</v>
      </c>
      <c r="F24" s="59">
        <v>3000000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2250000</v>
      </c>
      <c r="Y24" s="59">
        <v>-2250000</v>
      </c>
      <c r="Z24" s="61">
        <v>-100</v>
      </c>
      <c r="AA24" s="62">
        <v>3000000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>
        <v>672142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504107</v>
      </c>
      <c r="Y28" s="342">
        <v>-504107</v>
      </c>
      <c r="Z28" s="335">
        <v>-100</v>
      </c>
      <c r="AA28" s="273">
        <v>672142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2500000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1875000</v>
      </c>
      <c r="Y32" s="59">
        <v>-1875000</v>
      </c>
      <c r="Z32" s="61">
        <v>-100</v>
      </c>
      <c r="AA32" s="62">
        <v>2500000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927736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695802</v>
      </c>
      <c r="Y40" s="345">
        <f t="shared" si="9"/>
        <v>-695802</v>
      </c>
      <c r="Z40" s="336">
        <f>+IF(X40&lt;&gt;0,+(Y40/X40)*100,0)</f>
        <v>-100</v>
      </c>
      <c r="AA40" s="350">
        <f>SUM(AA41:AA49)</f>
        <v>927736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927736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695802</v>
      </c>
      <c r="Y49" s="53">
        <v>-695802</v>
      </c>
      <c r="Z49" s="94">
        <v>-100</v>
      </c>
      <c r="AA49" s="95">
        <v>927736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53228462</v>
      </c>
      <c r="F60" s="264">
        <f t="shared" si="14"/>
        <v>57328340</v>
      </c>
      <c r="G60" s="264">
        <f t="shared" si="14"/>
        <v>4820026</v>
      </c>
      <c r="H60" s="219">
        <f t="shared" si="14"/>
        <v>0</v>
      </c>
      <c r="I60" s="219">
        <f t="shared" si="14"/>
        <v>4879956</v>
      </c>
      <c r="J60" s="264">
        <f t="shared" si="14"/>
        <v>9699982</v>
      </c>
      <c r="K60" s="264">
        <f t="shared" si="14"/>
        <v>4251646</v>
      </c>
      <c r="L60" s="219">
        <f t="shared" si="14"/>
        <v>0</v>
      </c>
      <c r="M60" s="219">
        <f t="shared" si="14"/>
        <v>0</v>
      </c>
      <c r="N60" s="264">
        <f t="shared" si="14"/>
        <v>4251646</v>
      </c>
      <c r="O60" s="264">
        <f t="shared" si="14"/>
        <v>3209603</v>
      </c>
      <c r="P60" s="219">
        <f t="shared" si="14"/>
        <v>2270141</v>
      </c>
      <c r="Q60" s="219">
        <f t="shared" si="14"/>
        <v>1648314</v>
      </c>
      <c r="R60" s="264">
        <f t="shared" si="14"/>
        <v>7128058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21079686</v>
      </c>
      <c r="X60" s="219">
        <f t="shared" si="14"/>
        <v>42996256</v>
      </c>
      <c r="Y60" s="264">
        <f t="shared" si="14"/>
        <v>-21916570</v>
      </c>
      <c r="Z60" s="337">
        <f>+IF(X60&lt;&gt;0,+(Y60/X60)*100,0)</f>
        <v>-50.973205667023656</v>
      </c>
      <c r="AA60" s="232">
        <f>+AA57+AA54+AA51+AA40+AA37+AA34+AA22+AA5</f>
        <v>57328340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2014-05-13T10:52:35Z</dcterms:created>
  <dcterms:modified xsi:type="dcterms:W3CDTF">2014-05-13T10:52:39Z</dcterms:modified>
  <cp:category/>
  <cp:version/>
  <cp:contentType/>
  <cp:contentStatus/>
</cp:coreProperties>
</file>