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<sst xmlns="http://schemas.openxmlformats.org/spreadsheetml/2006/main" count="855" uniqueCount="302">
  <si>
    <t>Eastern Cape: Great Kei(EC123) - Table C1 Schedule Quarterly Budget Statement Summary for 3rd Quarter ended 31 March 2014 (Figures Finalised as at 2014/05/09)</t>
  </si>
  <si>
    <t>Description</t>
  </si>
  <si>
    <t>2012/13</t>
  </si>
  <si>
    <t>2013/14</t>
  </si>
  <si>
    <t>Budget year 2013/14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</si>
  <si>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</si>
  <si>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</si>
  <si>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</si>
  <si>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</si>
  <si>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</si>
  <si>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</si>
  <si>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</si>
  <si>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</si>
  <si>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</si>
  <si>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</si>
  <si>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</si>
  <si>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</si>
  <si>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</si>
  <si>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</si>
  <si>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</si>
  <si>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</si>
  <si>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</si>
  <si>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</si>
  <si>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</si>
  <si>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</si>
  <si>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</si>
  <si>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</si>
  <si>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</si>
  <si>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</si>
  <si>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</si>
  <si>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</si>
  <si>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</si>
  <si>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</si>
  <si>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</si>
  <si>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</si>
  <si>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</si>
  <si>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</si>
  <si>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</si>
  <si>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</si>
  <si>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</si>
  <si>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</si>
  <si>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</si>
  <si>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</si>
  <si>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</si>
  <si>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</si>
  <si>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</si>
  <si>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</si>
  <si>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</si>
  <si>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</si>
  <si>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</si>
  <si>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</si>
  <si>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</si>
  <si>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</si>
  <si>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</si>
  <si>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</si>
  <si>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</si>
  <si>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</si>
  <si>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</si>
  <si>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</si>
  <si>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</si>
  <si>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</si>
  <si>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</si>
  <si>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</si>
  <si>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</si>
  <si>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</si>
  <si>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</si>
  <si>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</si>
  <si>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</si>
  <si>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</si>
  <si>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</si>
  <si>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Eastern Cape: Great Kei(EC123) - Table C2 Quarterly Budget Statement - Financial Performance (standard classification) for 3rd Quarter ended 31 March 2014 (Figures Finalised as at 2014/05/09)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</si>
  <si>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</si>
  <si>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</si>
  <si>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</si>
  <si>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</si>
  <si>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</si>
  <si>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</si>
  <si>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</si>
  <si>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</si>
  <si>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</si>
  <si>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</si>
  <si>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</si>
  <si>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</si>
  <si>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</si>
  <si>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</si>
  <si>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</si>
  <si>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</si>
  <si>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</si>
  <si>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</si>
  <si>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</si>
  <si>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</si>
  <si>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</si>
  <si>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</si>
  <si>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</si>
  <si>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</si>
  <si>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</si>
  <si>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</si>
  <si>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</si>
  <si>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</si>
  <si>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</si>
  <si>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Eastern Cape: Great Kei(EC123) - Table C4 Quarterly Budget Statement - Financial Performance (revenue and expenditure) for 3rd Quarter ended 31 March 2014 (Figures Finalised as at 2014/05/09)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</si>
  <si>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</si>
  <si>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</si>
  <si>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</si>
  <si>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</si>
  <si>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</si>
  <si>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</si>
  <si>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</si>
  <si>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</si>
  <si>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</si>
  <si>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</si>
  <si>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</si>
  <si>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</si>
  <si>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</si>
  <si>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</si>
  <si>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</si>
  <si>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</si>
  <si>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</si>
  <si>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</si>
  <si>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</si>
  <si>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</si>
  <si>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</si>
  <si>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</si>
  <si>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</si>
  <si>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</si>
  <si>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</si>
  <si>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</si>
  <si>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</si>
  <si>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</si>
  <si>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Eastern Cape: Great Kei(EC123) - Table C5 Quarterly Budget Statement - Capital Expenditure by Standard Classification and Funding for 3rd Quarter ended 31 March 2014 (Figures Finalised as at 2014/05/09)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</si>
  <si>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</si>
  <si>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</si>
  <si>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</si>
  <si>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</si>
  <si>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</si>
  <si>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</si>
  <si>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</si>
  <si>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</si>
  <si>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</si>
  <si>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</si>
  <si>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Eastern Cape: Great Kei(EC123) - Table C6 Quarterly Budget Statement - Financial Position for 3rd Quarter ended 31 March 2014 (Figures Finalised as at 2014/05/09)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</si>
  <si>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</si>
  <si>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</si>
  <si>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</si>
  <si>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</si>
  <si>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</si>
  <si>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</si>
  <si>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</si>
  <si>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</si>
  <si>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</si>
  <si>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</si>
  <si>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</si>
  <si>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</si>
  <si>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</si>
  <si>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</si>
  <si>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</si>
  <si>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</si>
  <si>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</si>
  <si>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</si>
  <si>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</si>
  <si>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</si>
  <si>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</si>
  <si>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</si>
  <si>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</si>
  <si>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</si>
  <si>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</si>
  <si>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</si>
  <si>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</si>
  <si>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</si>
  <si>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</si>
  <si>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</si>
  <si>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</si>
  <si>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</si>
  <si>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</si>
  <si>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Eastern Cape: Great Kei(EC123) - Table C7 Quarterly Budget Statement - Cash Flows for 3rd Quarter ended 31 March 2014 (Figures Finalised as at 2014/05/09)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</si>
  <si>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</si>
  <si>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</si>
  <si>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</si>
  <si>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</si>
  <si>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</si>
  <si>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</si>
  <si>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</si>
  <si>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</si>
  <si>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</si>
  <si>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</si>
  <si>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</si>
  <si>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</si>
  <si>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</si>
  <si>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</si>
  <si>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</si>
  <si>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</si>
  <si>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</si>
  <si>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</si>
  <si>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</si>
  <si>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</si>
  <si>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</si>
  <si>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</si>
  <si>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</si>
  <si>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</si>
  <si>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</si>
  <si>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</si>
  <si>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Eastern Cape: Great Kei(EC123) - Table C9 Quarterly Budget Statement - Capital Expenditure by Asset Clas for 3rd Quarter ended 31 March 2014 (Figures Finalised as at 2014/05/09)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</si>
  <si>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</si>
  <si>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</si>
  <si>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</si>
  <si>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</si>
  <si>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</si>
  <si>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</si>
  <si>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</si>
  <si>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</si>
  <si>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</si>
  <si>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</si>
  <si>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</si>
  <si>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</si>
  <si>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</si>
  <si>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</si>
  <si>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</si>
  <si>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</si>
  <si>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</si>
  <si>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</si>
  <si>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</si>
  <si>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</si>
  <si>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</si>
  <si>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</si>
  <si>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</si>
  <si>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</si>
  <si>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Eastern Cape: Great Kei(EC123) - Table SC13a Quarterly Budget Statement - Capital Expenditure on New Assets by Asset Class for 3rd Quarter ended 31 March 2014 (Figures Finalised as at 2014/05/09)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</si>
  <si>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</si>
  <si>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</si>
  <si>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</si>
  <si>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</si>
  <si>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</si>
  <si>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</si>
  <si>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</si>
  <si>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</si>
  <si>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</si>
  <si>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</si>
  <si>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</si>
  <si>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</si>
  <si>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</si>
  <si>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</si>
  <si>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</si>
  <si>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</si>
  <si>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</si>
  <si>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</si>
  <si>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</si>
  <si>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</si>
  <si>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</si>
  <si>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</si>
  <si>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</si>
  <si>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</si>
  <si>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</si>
  <si>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</si>
  <si>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</si>
  <si>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</si>
  <si>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</si>
  <si>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</si>
  <si>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</si>
  <si>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</si>
  <si>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</si>
  <si>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</si>
  <si>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</si>
  <si>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Eastern Cape: Great Kei(EC123) - Table SC13B Quarterly Budget Statement - Capital Expenditure on Renewal of existing assets by Asset Class for 3rd Quarter ended 31 March 2014 (Figures Finalised as at 2014/05/09)</t>
  </si>
  <si>
    <t>Capital Expenditure on Renewal of Existing Assets by Asset Class/Sub-class</t>
  </si>
  <si>
    <t>Total Capital Expenditure on Renewal of Existing Assets</t>
  </si>
  <si>
    <t>Eastern Cape: Great Kei(EC123) - Table SC13C Quarterly Budget Statement - Repairs and Maintenance Expenditure by Asset Class for 3rd Quarter ended 31 March 2014 (Figures Finalised as at 2014/05/09)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</si>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</sst>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12638208</v>
      </c>
      <c r="C5" s="19">
        <v>0</v>
      </c>
      <c r="D5" s="59">
        <v>19651384</v>
      </c>
      <c r="E5" s="60">
        <v>19681384</v>
      </c>
      <c r="F5" s="60">
        <v>1318267</v>
      </c>
      <c r="G5" s="60">
        <v>1318536</v>
      </c>
      <c r="H5" s="60">
        <v>1318854</v>
      </c>
      <c r="I5" s="60">
        <v>3955657</v>
      </c>
      <c r="J5" s="60">
        <v>1318756</v>
      </c>
      <c r="K5" s="60">
        <v>1318613</v>
      </c>
      <c r="L5" s="60">
        <v>1318876</v>
      </c>
      <c r="M5" s="60">
        <v>3956245</v>
      </c>
      <c r="N5" s="60">
        <v>204</v>
      </c>
      <c r="O5" s="60">
        <v>1320686</v>
      </c>
      <c r="P5" s="60">
        <v>1328671</v>
      </c>
      <c r="Q5" s="60">
        <v>2649561</v>
      </c>
      <c r="R5" s="60">
        <v>0</v>
      </c>
      <c r="S5" s="60">
        <v>0</v>
      </c>
      <c r="T5" s="60">
        <v>0</v>
      </c>
      <c r="U5" s="60">
        <v>0</v>
      </c>
      <c r="V5" s="60">
        <v>10561463</v>
      </c>
      <c r="W5" s="60">
        <v>14761038</v>
      </c>
      <c r="X5" s="60">
        <v>-4199575</v>
      </c>
      <c r="Y5" s="61">
        <v>-28.45</v>
      </c>
      <c r="Z5" s="62">
        <v>19681384</v>
      </c>
    </row>
    <row r="6" spans="1:26" ht="13.5">
      <c r="A6" s="58" t="s">
        <v>32</v>
      </c>
      <c r="B6" s="19">
        <v>6788106</v>
      </c>
      <c r="C6" s="19">
        <v>0</v>
      </c>
      <c r="D6" s="59">
        <v>30188554</v>
      </c>
      <c r="E6" s="60">
        <v>17241514</v>
      </c>
      <c r="F6" s="60">
        <v>526020</v>
      </c>
      <c r="G6" s="60">
        <v>439928</v>
      </c>
      <c r="H6" s="60">
        <v>472091</v>
      </c>
      <c r="I6" s="60">
        <v>1438039</v>
      </c>
      <c r="J6" s="60">
        <v>448224</v>
      </c>
      <c r="K6" s="60">
        <v>411335</v>
      </c>
      <c r="L6" s="60">
        <v>514032</v>
      </c>
      <c r="M6" s="60">
        <v>1373591</v>
      </c>
      <c r="N6" s="60">
        <v>319082</v>
      </c>
      <c r="O6" s="60">
        <v>603822</v>
      </c>
      <c r="P6" s="60">
        <v>468524</v>
      </c>
      <c r="Q6" s="60">
        <v>1391428</v>
      </c>
      <c r="R6" s="60">
        <v>0</v>
      </c>
      <c r="S6" s="60">
        <v>0</v>
      </c>
      <c r="T6" s="60">
        <v>0</v>
      </c>
      <c r="U6" s="60">
        <v>0</v>
      </c>
      <c r="V6" s="60">
        <v>4203058</v>
      </c>
      <c r="W6" s="60">
        <v>12931136</v>
      </c>
      <c r="X6" s="60">
        <v>-8728078</v>
      </c>
      <c r="Y6" s="61">
        <v>-67.5</v>
      </c>
      <c r="Z6" s="62">
        <v>17241514</v>
      </c>
    </row>
    <row r="7" spans="1:26" ht="13.5">
      <c r="A7" s="58" t="s">
        <v>33</v>
      </c>
      <c r="B7" s="19">
        <v>1491176</v>
      </c>
      <c r="C7" s="19">
        <v>0</v>
      </c>
      <c r="D7" s="59">
        <v>1785642</v>
      </c>
      <c r="E7" s="60">
        <v>1500000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208035</v>
      </c>
      <c r="O7" s="60">
        <v>0</v>
      </c>
      <c r="P7" s="60">
        <v>0</v>
      </c>
      <c r="Q7" s="60">
        <v>208035</v>
      </c>
      <c r="R7" s="60">
        <v>0</v>
      </c>
      <c r="S7" s="60">
        <v>0</v>
      </c>
      <c r="T7" s="60">
        <v>0</v>
      </c>
      <c r="U7" s="60">
        <v>0</v>
      </c>
      <c r="V7" s="60">
        <v>208035</v>
      </c>
      <c r="W7" s="60">
        <v>1125000</v>
      </c>
      <c r="X7" s="60">
        <v>-916965</v>
      </c>
      <c r="Y7" s="61">
        <v>-81.51</v>
      </c>
      <c r="Z7" s="62">
        <v>1500000</v>
      </c>
    </row>
    <row r="8" spans="1:26" ht="13.5">
      <c r="A8" s="58" t="s">
        <v>34</v>
      </c>
      <c r="B8" s="19">
        <v>34697564</v>
      </c>
      <c r="C8" s="19">
        <v>0</v>
      </c>
      <c r="D8" s="59">
        <v>38086000</v>
      </c>
      <c r="E8" s="60">
        <v>60578831</v>
      </c>
      <c r="F8" s="60">
        <v>13883000</v>
      </c>
      <c r="G8" s="60">
        <v>1290000</v>
      </c>
      <c r="H8" s="60">
        <v>410000</v>
      </c>
      <c r="I8" s="60">
        <v>15583000</v>
      </c>
      <c r="J8" s="60">
        <v>0</v>
      </c>
      <c r="K8" s="60">
        <v>11145000</v>
      </c>
      <c r="L8" s="60">
        <v>0</v>
      </c>
      <c r="M8" s="60">
        <v>11145000</v>
      </c>
      <c r="N8" s="60">
        <v>0</v>
      </c>
      <c r="O8" s="60">
        <v>0</v>
      </c>
      <c r="P8" s="60">
        <v>14926221</v>
      </c>
      <c r="Q8" s="60">
        <v>14926221</v>
      </c>
      <c r="R8" s="60">
        <v>0</v>
      </c>
      <c r="S8" s="60">
        <v>0</v>
      </c>
      <c r="T8" s="60">
        <v>0</v>
      </c>
      <c r="U8" s="60">
        <v>0</v>
      </c>
      <c r="V8" s="60">
        <v>41654221</v>
      </c>
      <c r="W8" s="60">
        <v>45434123</v>
      </c>
      <c r="X8" s="60">
        <v>-3779902</v>
      </c>
      <c r="Y8" s="61">
        <v>-8.32</v>
      </c>
      <c r="Z8" s="62">
        <v>60578831</v>
      </c>
    </row>
    <row r="9" spans="1:26" ht="13.5">
      <c r="A9" s="58" t="s">
        <v>35</v>
      </c>
      <c r="B9" s="19">
        <v>5064349</v>
      </c>
      <c r="C9" s="19">
        <v>0</v>
      </c>
      <c r="D9" s="59">
        <v>5518037</v>
      </c>
      <c r="E9" s="60">
        <v>9923887</v>
      </c>
      <c r="F9" s="60">
        <v>231039</v>
      </c>
      <c r="G9" s="60">
        <v>341475</v>
      </c>
      <c r="H9" s="60">
        <v>396310</v>
      </c>
      <c r="I9" s="60">
        <v>968824</v>
      </c>
      <c r="J9" s="60">
        <v>317107</v>
      </c>
      <c r="K9" s="60">
        <v>221786</v>
      </c>
      <c r="L9" s="60">
        <v>1277882</v>
      </c>
      <c r="M9" s="60">
        <v>1816775</v>
      </c>
      <c r="N9" s="60">
        <v>857038</v>
      </c>
      <c r="O9" s="60">
        <v>165893</v>
      </c>
      <c r="P9" s="60">
        <v>560071</v>
      </c>
      <c r="Q9" s="60">
        <v>1583002</v>
      </c>
      <c r="R9" s="60">
        <v>0</v>
      </c>
      <c r="S9" s="60">
        <v>0</v>
      </c>
      <c r="T9" s="60">
        <v>0</v>
      </c>
      <c r="U9" s="60">
        <v>0</v>
      </c>
      <c r="V9" s="60">
        <v>4368601</v>
      </c>
      <c r="W9" s="60">
        <v>7442915</v>
      </c>
      <c r="X9" s="60">
        <v>-3074314</v>
      </c>
      <c r="Y9" s="61">
        <v>-41.31</v>
      </c>
      <c r="Z9" s="62">
        <v>9923887</v>
      </c>
    </row>
    <row r="10" spans="1:26" ht="25.5">
      <c r="A10" s="63" t="s">
        <v>277</v>
      </c>
      <c r="B10" s="64">
        <f>SUM(B5:B9)</f>
        <v>60679403</v>
      </c>
      <c r="C10" s="64">
        <f>SUM(C5:C9)</f>
        <v>0</v>
      </c>
      <c r="D10" s="65">
        <f aca="true" t="shared" si="0" ref="D10:Z10">SUM(D5:D9)</f>
        <v>95229617</v>
      </c>
      <c r="E10" s="66">
        <f t="shared" si="0"/>
        <v>108925616</v>
      </c>
      <c r="F10" s="66">
        <f t="shared" si="0"/>
        <v>15958326</v>
      </c>
      <c r="G10" s="66">
        <f t="shared" si="0"/>
        <v>3389939</v>
      </c>
      <c r="H10" s="66">
        <f t="shared" si="0"/>
        <v>2597255</v>
      </c>
      <c r="I10" s="66">
        <f t="shared" si="0"/>
        <v>21945520</v>
      </c>
      <c r="J10" s="66">
        <f t="shared" si="0"/>
        <v>2084087</v>
      </c>
      <c r="K10" s="66">
        <f t="shared" si="0"/>
        <v>13096734</v>
      </c>
      <c r="L10" s="66">
        <f t="shared" si="0"/>
        <v>3110790</v>
      </c>
      <c r="M10" s="66">
        <f t="shared" si="0"/>
        <v>18291611</v>
      </c>
      <c r="N10" s="66">
        <f t="shared" si="0"/>
        <v>1384359</v>
      </c>
      <c r="O10" s="66">
        <f t="shared" si="0"/>
        <v>2090401</v>
      </c>
      <c r="P10" s="66">
        <f t="shared" si="0"/>
        <v>17283487</v>
      </c>
      <c r="Q10" s="66">
        <f t="shared" si="0"/>
        <v>20758247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60995378</v>
      </c>
      <c r="W10" s="66">
        <f t="shared" si="0"/>
        <v>81694212</v>
      </c>
      <c r="X10" s="66">
        <f t="shared" si="0"/>
        <v>-20698834</v>
      </c>
      <c r="Y10" s="67">
        <f>+IF(W10&lt;&gt;0,(X10/W10)*100,0)</f>
        <v>-25.336965120613442</v>
      </c>
      <c r="Z10" s="68">
        <f t="shared" si="0"/>
        <v>108925616</v>
      </c>
    </row>
    <row r="11" spans="1:26" ht="13.5">
      <c r="A11" s="58" t="s">
        <v>37</v>
      </c>
      <c r="B11" s="19">
        <v>27213619</v>
      </c>
      <c r="C11" s="19">
        <v>0</v>
      </c>
      <c r="D11" s="59">
        <v>41895292</v>
      </c>
      <c r="E11" s="60">
        <v>29835950</v>
      </c>
      <c r="F11" s="60">
        <v>2044980</v>
      </c>
      <c r="G11" s="60">
        <v>2263266</v>
      </c>
      <c r="H11" s="60">
        <v>2285754</v>
      </c>
      <c r="I11" s="60">
        <v>6594000</v>
      </c>
      <c r="J11" s="60">
        <v>2036765</v>
      </c>
      <c r="K11" s="60">
        <v>3403587</v>
      </c>
      <c r="L11" s="60">
        <v>2385474</v>
      </c>
      <c r="M11" s="60">
        <v>7825826</v>
      </c>
      <c r="N11" s="60">
        <v>2282210</v>
      </c>
      <c r="O11" s="60">
        <v>2371383</v>
      </c>
      <c r="P11" s="60">
        <v>4256759</v>
      </c>
      <c r="Q11" s="60">
        <v>8910352</v>
      </c>
      <c r="R11" s="60">
        <v>0</v>
      </c>
      <c r="S11" s="60">
        <v>0</v>
      </c>
      <c r="T11" s="60">
        <v>0</v>
      </c>
      <c r="U11" s="60">
        <v>0</v>
      </c>
      <c r="V11" s="60">
        <v>23330178</v>
      </c>
      <c r="W11" s="60">
        <v>22376963</v>
      </c>
      <c r="X11" s="60">
        <v>953215</v>
      </c>
      <c r="Y11" s="61">
        <v>4.26</v>
      </c>
      <c r="Z11" s="62">
        <v>29835950</v>
      </c>
    </row>
    <row r="12" spans="1:26" ht="13.5">
      <c r="A12" s="58" t="s">
        <v>38</v>
      </c>
      <c r="B12" s="19">
        <v>2993552</v>
      </c>
      <c r="C12" s="19">
        <v>0</v>
      </c>
      <c r="D12" s="59">
        <v>3431116</v>
      </c>
      <c r="E12" s="60">
        <v>3431117</v>
      </c>
      <c r="F12" s="60">
        <v>247425</v>
      </c>
      <c r="G12" s="60">
        <v>247425</v>
      </c>
      <c r="H12" s="60">
        <v>247425</v>
      </c>
      <c r="I12" s="60">
        <v>742275</v>
      </c>
      <c r="J12" s="60">
        <v>251325</v>
      </c>
      <c r="K12" s="60">
        <v>256114</v>
      </c>
      <c r="L12" s="60">
        <v>240313</v>
      </c>
      <c r="M12" s="60">
        <v>747752</v>
      </c>
      <c r="N12" s="60">
        <v>251325</v>
      </c>
      <c r="O12" s="60">
        <v>251325</v>
      </c>
      <c r="P12" s="60">
        <v>399605</v>
      </c>
      <c r="Q12" s="60">
        <v>902255</v>
      </c>
      <c r="R12" s="60">
        <v>0</v>
      </c>
      <c r="S12" s="60">
        <v>0</v>
      </c>
      <c r="T12" s="60">
        <v>0</v>
      </c>
      <c r="U12" s="60">
        <v>0</v>
      </c>
      <c r="V12" s="60">
        <v>2392282</v>
      </c>
      <c r="W12" s="60">
        <v>2573338</v>
      </c>
      <c r="X12" s="60">
        <v>-181056</v>
      </c>
      <c r="Y12" s="61">
        <v>-7.04</v>
      </c>
      <c r="Z12" s="62">
        <v>3431117</v>
      </c>
    </row>
    <row r="13" spans="1:26" ht="13.5">
      <c r="A13" s="58" t="s">
        <v>278</v>
      </c>
      <c r="B13" s="19">
        <v>18520809</v>
      </c>
      <c r="C13" s="19">
        <v>0</v>
      </c>
      <c r="D13" s="59">
        <v>15000000</v>
      </c>
      <c r="E13" s="60">
        <v>15000000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11250000</v>
      </c>
      <c r="X13" s="60">
        <v>-11250000</v>
      </c>
      <c r="Y13" s="61">
        <v>-100</v>
      </c>
      <c r="Z13" s="62">
        <v>15000000</v>
      </c>
    </row>
    <row r="14" spans="1:26" ht="13.5">
      <c r="A14" s="58" t="s">
        <v>40</v>
      </c>
      <c r="B14" s="19">
        <v>650933</v>
      </c>
      <c r="C14" s="19">
        <v>0</v>
      </c>
      <c r="D14" s="59">
        <v>540000</v>
      </c>
      <c r="E14" s="60">
        <v>700000</v>
      </c>
      <c r="F14" s="60">
        <v>0</v>
      </c>
      <c r="G14" s="60">
        <v>0</v>
      </c>
      <c r="H14" s="60">
        <v>165656</v>
      </c>
      <c r="I14" s="60">
        <v>165656</v>
      </c>
      <c r="J14" s="60">
        <v>0</v>
      </c>
      <c r="K14" s="60">
        <v>0</v>
      </c>
      <c r="L14" s="60">
        <v>0</v>
      </c>
      <c r="M14" s="60">
        <v>0</v>
      </c>
      <c r="N14" s="60">
        <v>165657</v>
      </c>
      <c r="O14" s="60">
        <v>0</v>
      </c>
      <c r="P14" s="60">
        <v>166610</v>
      </c>
      <c r="Q14" s="60">
        <v>332267</v>
      </c>
      <c r="R14" s="60">
        <v>0</v>
      </c>
      <c r="S14" s="60">
        <v>0</v>
      </c>
      <c r="T14" s="60">
        <v>0</v>
      </c>
      <c r="U14" s="60">
        <v>0</v>
      </c>
      <c r="V14" s="60">
        <v>497923</v>
      </c>
      <c r="W14" s="60">
        <v>525000</v>
      </c>
      <c r="X14" s="60">
        <v>-27077</v>
      </c>
      <c r="Y14" s="61">
        <v>-5.16</v>
      </c>
      <c r="Z14" s="62">
        <v>700000</v>
      </c>
    </row>
    <row r="15" spans="1:26" ht="13.5">
      <c r="A15" s="58" t="s">
        <v>41</v>
      </c>
      <c r="B15" s="19">
        <v>6643699</v>
      </c>
      <c r="C15" s="19">
        <v>0</v>
      </c>
      <c r="D15" s="59">
        <v>6569903</v>
      </c>
      <c r="E15" s="60">
        <v>6547000</v>
      </c>
      <c r="F15" s="60">
        <v>735726</v>
      </c>
      <c r="G15" s="60">
        <v>795095</v>
      </c>
      <c r="H15" s="60">
        <v>591907</v>
      </c>
      <c r="I15" s="60">
        <v>2122728</v>
      </c>
      <c r="J15" s="60">
        <v>0</v>
      </c>
      <c r="K15" s="60">
        <v>461154</v>
      </c>
      <c r="L15" s="60">
        <v>434989</v>
      </c>
      <c r="M15" s="60">
        <v>896143</v>
      </c>
      <c r="N15" s="60">
        <v>405706</v>
      </c>
      <c r="O15" s="60">
        <v>394517</v>
      </c>
      <c r="P15" s="60">
        <v>400337</v>
      </c>
      <c r="Q15" s="60">
        <v>1200560</v>
      </c>
      <c r="R15" s="60">
        <v>0</v>
      </c>
      <c r="S15" s="60">
        <v>0</v>
      </c>
      <c r="T15" s="60">
        <v>0</v>
      </c>
      <c r="U15" s="60">
        <v>0</v>
      </c>
      <c r="V15" s="60">
        <v>4219431</v>
      </c>
      <c r="W15" s="60">
        <v>4910250</v>
      </c>
      <c r="X15" s="60">
        <v>-690819</v>
      </c>
      <c r="Y15" s="61">
        <v>-14.07</v>
      </c>
      <c r="Z15" s="62">
        <v>6547000</v>
      </c>
    </row>
    <row r="16" spans="1:26" ht="13.5">
      <c r="A16" s="69" t="s">
        <v>42</v>
      </c>
      <c r="B16" s="19">
        <v>0</v>
      </c>
      <c r="C16" s="19">
        <v>0</v>
      </c>
      <c r="D16" s="59">
        <v>0</v>
      </c>
      <c r="E16" s="60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0</v>
      </c>
      <c r="X16" s="60">
        <v>0</v>
      </c>
      <c r="Y16" s="61">
        <v>0</v>
      </c>
      <c r="Z16" s="62">
        <v>0</v>
      </c>
    </row>
    <row r="17" spans="1:26" ht="13.5">
      <c r="A17" s="58" t="s">
        <v>43</v>
      </c>
      <c r="B17" s="19">
        <v>29272198</v>
      </c>
      <c r="C17" s="19">
        <v>0</v>
      </c>
      <c r="D17" s="59">
        <v>39936628</v>
      </c>
      <c r="E17" s="60">
        <v>42256587</v>
      </c>
      <c r="F17" s="60">
        <v>566842</v>
      </c>
      <c r="G17" s="60">
        <v>1263915</v>
      </c>
      <c r="H17" s="60">
        <v>3548628</v>
      </c>
      <c r="I17" s="60">
        <v>5379385</v>
      </c>
      <c r="J17" s="60">
        <v>2061182</v>
      </c>
      <c r="K17" s="60">
        <v>2041617</v>
      </c>
      <c r="L17" s="60">
        <v>4229095</v>
      </c>
      <c r="M17" s="60">
        <v>8331894</v>
      </c>
      <c r="N17" s="60">
        <v>731161</v>
      </c>
      <c r="O17" s="60">
        <v>1773485</v>
      </c>
      <c r="P17" s="60">
        <v>3556512</v>
      </c>
      <c r="Q17" s="60">
        <v>6061158</v>
      </c>
      <c r="R17" s="60">
        <v>0</v>
      </c>
      <c r="S17" s="60">
        <v>0</v>
      </c>
      <c r="T17" s="60">
        <v>0</v>
      </c>
      <c r="U17" s="60">
        <v>0</v>
      </c>
      <c r="V17" s="60">
        <v>19772437</v>
      </c>
      <c r="W17" s="60">
        <v>31692440</v>
      </c>
      <c r="X17" s="60">
        <v>-11920003</v>
      </c>
      <c r="Y17" s="61">
        <v>-37.61</v>
      </c>
      <c r="Z17" s="62">
        <v>42256587</v>
      </c>
    </row>
    <row r="18" spans="1:26" ht="13.5">
      <c r="A18" s="70" t="s">
        <v>44</v>
      </c>
      <c r="B18" s="71">
        <f>SUM(B11:B17)</f>
        <v>85294810</v>
      </c>
      <c r="C18" s="71">
        <f>SUM(C11:C17)</f>
        <v>0</v>
      </c>
      <c r="D18" s="72">
        <f aca="true" t="shared" si="1" ref="D18:Z18">SUM(D11:D17)</f>
        <v>107372939</v>
      </c>
      <c r="E18" s="73">
        <f t="shared" si="1"/>
        <v>97770654</v>
      </c>
      <c r="F18" s="73">
        <f t="shared" si="1"/>
        <v>3594973</v>
      </c>
      <c r="G18" s="73">
        <f t="shared" si="1"/>
        <v>4569701</v>
      </c>
      <c r="H18" s="73">
        <f t="shared" si="1"/>
        <v>6839370</v>
      </c>
      <c r="I18" s="73">
        <f t="shared" si="1"/>
        <v>15004044</v>
      </c>
      <c r="J18" s="73">
        <f t="shared" si="1"/>
        <v>4349272</v>
      </c>
      <c r="K18" s="73">
        <f t="shared" si="1"/>
        <v>6162472</v>
      </c>
      <c r="L18" s="73">
        <f t="shared" si="1"/>
        <v>7289871</v>
      </c>
      <c r="M18" s="73">
        <f t="shared" si="1"/>
        <v>17801615</v>
      </c>
      <c r="N18" s="73">
        <f t="shared" si="1"/>
        <v>3836059</v>
      </c>
      <c r="O18" s="73">
        <f t="shared" si="1"/>
        <v>4790710</v>
      </c>
      <c r="P18" s="73">
        <f t="shared" si="1"/>
        <v>8779823</v>
      </c>
      <c r="Q18" s="73">
        <f t="shared" si="1"/>
        <v>17406592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50212251</v>
      </c>
      <c r="W18" s="73">
        <f t="shared" si="1"/>
        <v>73327991</v>
      </c>
      <c r="X18" s="73">
        <f t="shared" si="1"/>
        <v>-23115740</v>
      </c>
      <c r="Y18" s="67">
        <f>+IF(W18&lt;&gt;0,(X18/W18)*100,0)</f>
        <v>-31.52376014229</v>
      </c>
      <c r="Z18" s="74">
        <f t="shared" si="1"/>
        <v>97770654</v>
      </c>
    </row>
    <row r="19" spans="1:26" ht="13.5">
      <c r="A19" s="70" t="s">
        <v>45</v>
      </c>
      <c r="B19" s="75">
        <f>+B10-B18</f>
        <v>-24615407</v>
      </c>
      <c r="C19" s="75">
        <f>+C10-C18</f>
        <v>0</v>
      </c>
      <c r="D19" s="76">
        <f aca="true" t="shared" si="2" ref="D19:Z19">+D10-D18</f>
        <v>-12143322</v>
      </c>
      <c r="E19" s="77">
        <f t="shared" si="2"/>
        <v>11154962</v>
      </c>
      <c r="F19" s="77">
        <f t="shared" si="2"/>
        <v>12363353</v>
      </c>
      <c r="G19" s="77">
        <f t="shared" si="2"/>
        <v>-1179762</v>
      </c>
      <c r="H19" s="77">
        <f t="shared" si="2"/>
        <v>-4242115</v>
      </c>
      <c r="I19" s="77">
        <f t="shared" si="2"/>
        <v>6941476</v>
      </c>
      <c r="J19" s="77">
        <f t="shared" si="2"/>
        <v>-2265185</v>
      </c>
      <c r="K19" s="77">
        <f t="shared" si="2"/>
        <v>6934262</v>
      </c>
      <c r="L19" s="77">
        <f t="shared" si="2"/>
        <v>-4179081</v>
      </c>
      <c r="M19" s="77">
        <f t="shared" si="2"/>
        <v>489996</v>
      </c>
      <c r="N19" s="77">
        <f t="shared" si="2"/>
        <v>-2451700</v>
      </c>
      <c r="O19" s="77">
        <f t="shared" si="2"/>
        <v>-2700309</v>
      </c>
      <c r="P19" s="77">
        <f t="shared" si="2"/>
        <v>8503664</v>
      </c>
      <c r="Q19" s="77">
        <f t="shared" si="2"/>
        <v>3351655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10783127</v>
      </c>
      <c r="W19" s="77">
        <f>IF(E10=E18,0,W10-W18)</f>
        <v>8366221</v>
      </c>
      <c r="X19" s="77">
        <f t="shared" si="2"/>
        <v>2416906</v>
      </c>
      <c r="Y19" s="78">
        <f>+IF(W19&lt;&gt;0,(X19/W19)*100,0)</f>
        <v>28.88886153019386</v>
      </c>
      <c r="Z19" s="79">
        <f t="shared" si="2"/>
        <v>11154962</v>
      </c>
    </row>
    <row r="20" spans="1:26" ht="13.5">
      <c r="A20" s="58" t="s">
        <v>46</v>
      </c>
      <c r="B20" s="19">
        <v>14594357</v>
      </c>
      <c r="C20" s="19">
        <v>0</v>
      </c>
      <c r="D20" s="59">
        <v>13696000</v>
      </c>
      <c r="E20" s="60">
        <v>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4565000</v>
      </c>
      <c r="L20" s="60">
        <v>0</v>
      </c>
      <c r="M20" s="60">
        <v>4565000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4565000</v>
      </c>
      <c r="W20" s="60">
        <v>0</v>
      </c>
      <c r="X20" s="60">
        <v>4565000</v>
      </c>
      <c r="Y20" s="61">
        <v>0</v>
      </c>
      <c r="Z20" s="62">
        <v>0</v>
      </c>
    </row>
    <row r="21" spans="1:26" ht="13.5">
      <c r="A21" s="58" t="s">
        <v>279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>
        <v>0</v>
      </c>
      <c r="X21" s="82">
        <v>0</v>
      </c>
      <c r="Y21" s="83">
        <v>0</v>
      </c>
      <c r="Z21" s="84">
        <v>0</v>
      </c>
    </row>
    <row r="22" spans="1:26" ht="25.5">
      <c r="A22" s="85" t="s">
        <v>280</v>
      </c>
      <c r="B22" s="86">
        <f>SUM(B19:B21)</f>
        <v>-10021050</v>
      </c>
      <c r="C22" s="86">
        <f>SUM(C19:C21)</f>
        <v>0</v>
      </c>
      <c r="D22" s="87">
        <f aca="true" t="shared" si="3" ref="D22:Z22">SUM(D19:D21)</f>
        <v>1552678</v>
      </c>
      <c r="E22" s="88">
        <f t="shared" si="3"/>
        <v>11154962</v>
      </c>
      <c r="F22" s="88">
        <f t="shared" si="3"/>
        <v>12363353</v>
      </c>
      <c r="G22" s="88">
        <f t="shared" si="3"/>
        <v>-1179762</v>
      </c>
      <c r="H22" s="88">
        <f t="shared" si="3"/>
        <v>-4242115</v>
      </c>
      <c r="I22" s="88">
        <f t="shared" si="3"/>
        <v>6941476</v>
      </c>
      <c r="J22" s="88">
        <f t="shared" si="3"/>
        <v>-2265185</v>
      </c>
      <c r="K22" s="88">
        <f t="shared" si="3"/>
        <v>11499262</v>
      </c>
      <c r="L22" s="88">
        <f t="shared" si="3"/>
        <v>-4179081</v>
      </c>
      <c r="M22" s="88">
        <f t="shared" si="3"/>
        <v>5054996</v>
      </c>
      <c r="N22" s="88">
        <f t="shared" si="3"/>
        <v>-2451700</v>
      </c>
      <c r="O22" s="88">
        <f t="shared" si="3"/>
        <v>-2700309</v>
      </c>
      <c r="P22" s="88">
        <f t="shared" si="3"/>
        <v>8503664</v>
      </c>
      <c r="Q22" s="88">
        <f t="shared" si="3"/>
        <v>3351655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15348127</v>
      </c>
      <c r="W22" s="88">
        <f t="shared" si="3"/>
        <v>8366221</v>
      </c>
      <c r="X22" s="88">
        <f t="shared" si="3"/>
        <v>6981906</v>
      </c>
      <c r="Y22" s="89">
        <f>+IF(W22&lt;&gt;0,(X22/W22)*100,0)</f>
        <v>83.45352101026258</v>
      </c>
      <c r="Z22" s="90">
        <f t="shared" si="3"/>
        <v>11154962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>
        <v>0</v>
      </c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-10021050</v>
      </c>
      <c r="C24" s="75">
        <f>SUM(C22:C23)</f>
        <v>0</v>
      </c>
      <c r="D24" s="76">
        <f aca="true" t="shared" si="4" ref="D24:Z24">SUM(D22:D23)</f>
        <v>1552678</v>
      </c>
      <c r="E24" s="77">
        <f t="shared" si="4"/>
        <v>11154962</v>
      </c>
      <c r="F24" s="77">
        <f t="shared" si="4"/>
        <v>12363353</v>
      </c>
      <c r="G24" s="77">
        <f t="shared" si="4"/>
        <v>-1179762</v>
      </c>
      <c r="H24" s="77">
        <f t="shared" si="4"/>
        <v>-4242115</v>
      </c>
      <c r="I24" s="77">
        <f t="shared" si="4"/>
        <v>6941476</v>
      </c>
      <c r="J24" s="77">
        <f t="shared" si="4"/>
        <v>-2265185</v>
      </c>
      <c r="K24" s="77">
        <f t="shared" si="4"/>
        <v>11499262</v>
      </c>
      <c r="L24" s="77">
        <f t="shared" si="4"/>
        <v>-4179081</v>
      </c>
      <c r="M24" s="77">
        <f t="shared" si="4"/>
        <v>5054996</v>
      </c>
      <c r="N24" s="77">
        <f t="shared" si="4"/>
        <v>-2451700</v>
      </c>
      <c r="O24" s="77">
        <f t="shared" si="4"/>
        <v>-2700309</v>
      </c>
      <c r="P24" s="77">
        <f t="shared" si="4"/>
        <v>8503664</v>
      </c>
      <c r="Q24" s="77">
        <f t="shared" si="4"/>
        <v>3351655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15348127</v>
      </c>
      <c r="W24" s="77">
        <f t="shared" si="4"/>
        <v>8366221</v>
      </c>
      <c r="X24" s="77">
        <f t="shared" si="4"/>
        <v>6981906</v>
      </c>
      <c r="Y24" s="78">
        <f>+IF(W24&lt;&gt;0,(X24/W24)*100,0)</f>
        <v>83.45352101026258</v>
      </c>
      <c r="Z24" s="79">
        <f t="shared" si="4"/>
        <v>11154962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281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422931439</v>
      </c>
      <c r="C27" s="22">
        <v>0</v>
      </c>
      <c r="D27" s="99">
        <v>20552677</v>
      </c>
      <c r="E27" s="100">
        <v>30154962</v>
      </c>
      <c r="F27" s="100">
        <v>12261</v>
      </c>
      <c r="G27" s="100">
        <v>754928</v>
      </c>
      <c r="H27" s="100">
        <v>450388</v>
      </c>
      <c r="I27" s="100">
        <v>1217577</v>
      </c>
      <c r="J27" s="100">
        <v>3281738</v>
      </c>
      <c r="K27" s="100">
        <v>860244</v>
      </c>
      <c r="L27" s="100">
        <v>1804958</v>
      </c>
      <c r="M27" s="100">
        <v>5946940</v>
      </c>
      <c r="N27" s="100">
        <v>386755</v>
      </c>
      <c r="O27" s="100">
        <v>1269894</v>
      </c>
      <c r="P27" s="100">
        <v>1009747</v>
      </c>
      <c r="Q27" s="100">
        <v>2666396</v>
      </c>
      <c r="R27" s="100">
        <v>0</v>
      </c>
      <c r="S27" s="100">
        <v>0</v>
      </c>
      <c r="T27" s="100">
        <v>0</v>
      </c>
      <c r="U27" s="100">
        <v>0</v>
      </c>
      <c r="V27" s="100">
        <v>9830913</v>
      </c>
      <c r="W27" s="100">
        <v>22616222</v>
      </c>
      <c r="X27" s="100">
        <v>-12785309</v>
      </c>
      <c r="Y27" s="101">
        <v>-56.53</v>
      </c>
      <c r="Z27" s="102">
        <v>30154962</v>
      </c>
    </row>
    <row r="28" spans="1:26" ht="13.5">
      <c r="A28" s="103" t="s">
        <v>46</v>
      </c>
      <c r="B28" s="19">
        <v>137525420</v>
      </c>
      <c r="C28" s="19">
        <v>0</v>
      </c>
      <c r="D28" s="59">
        <v>13696000</v>
      </c>
      <c r="E28" s="60">
        <v>26299114</v>
      </c>
      <c r="F28" s="60">
        <v>0</v>
      </c>
      <c r="G28" s="60">
        <v>588811</v>
      </c>
      <c r="H28" s="60">
        <v>211780</v>
      </c>
      <c r="I28" s="60">
        <v>800591</v>
      </c>
      <c r="J28" s="60">
        <v>2600159</v>
      </c>
      <c r="K28" s="60">
        <v>838791</v>
      </c>
      <c r="L28" s="60">
        <v>783219</v>
      </c>
      <c r="M28" s="60">
        <v>4222169</v>
      </c>
      <c r="N28" s="60">
        <v>321540</v>
      </c>
      <c r="O28" s="60">
        <v>1269894</v>
      </c>
      <c r="P28" s="60">
        <v>994098</v>
      </c>
      <c r="Q28" s="60">
        <v>2585532</v>
      </c>
      <c r="R28" s="60">
        <v>0</v>
      </c>
      <c r="S28" s="60">
        <v>0</v>
      </c>
      <c r="T28" s="60">
        <v>0</v>
      </c>
      <c r="U28" s="60">
        <v>0</v>
      </c>
      <c r="V28" s="60">
        <v>7608292</v>
      </c>
      <c r="W28" s="60">
        <v>19724336</v>
      </c>
      <c r="X28" s="60">
        <v>-12116044</v>
      </c>
      <c r="Y28" s="61">
        <v>-61.43</v>
      </c>
      <c r="Z28" s="62">
        <v>26299114</v>
      </c>
    </row>
    <row r="29" spans="1:26" ht="13.5">
      <c r="A29" s="58" t="s">
        <v>282</v>
      </c>
      <c r="B29" s="19">
        <v>285406019</v>
      </c>
      <c r="C29" s="19">
        <v>0</v>
      </c>
      <c r="D29" s="59">
        <v>6856677</v>
      </c>
      <c r="E29" s="60">
        <v>3855848</v>
      </c>
      <c r="F29" s="60">
        <v>12261</v>
      </c>
      <c r="G29" s="60">
        <v>166117</v>
      </c>
      <c r="H29" s="60">
        <v>238608</v>
      </c>
      <c r="I29" s="60">
        <v>416986</v>
      </c>
      <c r="J29" s="60">
        <v>681579</v>
      </c>
      <c r="K29" s="60">
        <v>21453</v>
      </c>
      <c r="L29" s="60">
        <v>1021739</v>
      </c>
      <c r="M29" s="60">
        <v>1724771</v>
      </c>
      <c r="N29" s="60">
        <v>65215</v>
      </c>
      <c r="O29" s="60">
        <v>0</v>
      </c>
      <c r="P29" s="60">
        <v>15649</v>
      </c>
      <c r="Q29" s="60">
        <v>80864</v>
      </c>
      <c r="R29" s="60">
        <v>0</v>
      </c>
      <c r="S29" s="60">
        <v>0</v>
      </c>
      <c r="T29" s="60">
        <v>0</v>
      </c>
      <c r="U29" s="60">
        <v>0</v>
      </c>
      <c r="V29" s="60">
        <v>2222621</v>
      </c>
      <c r="W29" s="60">
        <v>2891886</v>
      </c>
      <c r="X29" s="60">
        <v>-669265</v>
      </c>
      <c r="Y29" s="61">
        <v>-23.14</v>
      </c>
      <c r="Z29" s="62">
        <v>3855848</v>
      </c>
    </row>
    <row r="30" spans="1:26" ht="13.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>
        <v>0</v>
      </c>
      <c r="Y30" s="61">
        <v>0</v>
      </c>
      <c r="Z30" s="62">
        <v>0</v>
      </c>
    </row>
    <row r="31" spans="1:26" ht="13.5">
      <c r="A31" s="58" t="s">
        <v>53</v>
      </c>
      <c r="B31" s="19">
        <v>0</v>
      </c>
      <c r="C31" s="19">
        <v>0</v>
      </c>
      <c r="D31" s="59">
        <v>0</v>
      </c>
      <c r="E31" s="60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>
        <v>0</v>
      </c>
      <c r="Y31" s="61">
        <v>0</v>
      </c>
      <c r="Z31" s="62">
        <v>0</v>
      </c>
    </row>
    <row r="32" spans="1:26" ht="13.5">
      <c r="A32" s="70" t="s">
        <v>54</v>
      </c>
      <c r="B32" s="22">
        <f>SUM(B28:B31)</f>
        <v>422931439</v>
      </c>
      <c r="C32" s="22">
        <f>SUM(C28:C31)</f>
        <v>0</v>
      </c>
      <c r="D32" s="99">
        <f aca="true" t="shared" si="5" ref="D32:Z32">SUM(D28:D31)</f>
        <v>20552677</v>
      </c>
      <c r="E32" s="100">
        <f t="shared" si="5"/>
        <v>30154962</v>
      </c>
      <c r="F32" s="100">
        <f t="shared" si="5"/>
        <v>12261</v>
      </c>
      <c r="G32" s="100">
        <f t="shared" si="5"/>
        <v>754928</v>
      </c>
      <c r="H32" s="100">
        <f t="shared" si="5"/>
        <v>450388</v>
      </c>
      <c r="I32" s="100">
        <f t="shared" si="5"/>
        <v>1217577</v>
      </c>
      <c r="J32" s="100">
        <f t="shared" si="5"/>
        <v>3281738</v>
      </c>
      <c r="K32" s="100">
        <f t="shared" si="5"/>
        <v>860244</v>
      </c>
      <c r="L32" s="100">
        <f t="shared" si="5"/>
        <v>1804958</v>
      </c>
      <c r="M32" s="100">
        <f t="shared" si="5"/>
        <v>5946940</v>
      </c>
      <c r="N32" s="100">
        <f t="shared" si="5"/>
        <v>386755</v>
      </c>
      <c r="O32" s="100">
        <f t="shared" si="5"/>
        <v>1269894</v>
      </c>
      <c r="P32" s="100">
        <f t="shared" si="5"/>
        <v>1009747</v>
      </c>
      <c r="Q32" s="100">
        <f t="shared" si="5"/>
        <v>2666396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9830913</v>
      </c>
      <c r="W32" s="100">
        <f t="shared" si="5"/>
        <v>22616222</v>
      </c>
      <c r="X32" s="100">
        <f t="shared" si="5"/>
        <v>-12785309</v>
      </c>
      <c r="Y32" s="101">
        <f>+IF(W32&lt;&gt;0,(X32/W32)*100,0)</f>
        <v>-56.531586044742575</v>
      </c>
      <c r="Z32" s="102">
        <f t="shared" si="5"/>
        <v>30154962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165156151</v>
      </c>
      <c r="C35" s="19">
        <v>0</v>
      </c>
      <c r="D35" s="59">
        <v>64702000</v>
      </c>
      <c r="E35" s="60">
        <v>64702000</v>
      </c>
      <c r="F35" s="60">
        <v>0</v>
      </c>
      <c r="G35" s="60">
        <v>10303766</v>
      </c>
      <c r="H35" s="60">
        <v>6988333</v>
      </c>
      <c r="I35" s="60">
        <v>6988333</v>
      </c>
      <c r="J35" s="60">
        <v>14351966</v>
      </c>
      <c r="K35" s="60">
        <v>17854708</v>
      </c>
      <c r="L35" s="60">
        <v>25525518</v>
      </c>
      <c r="M35" s="60">
        <v>25525518</v>
      </c>
      <c r="N35" s="60">
        <v>11413299</v>
      </c>
      <c r="O35" s="60">
        <v>0</v>
      </c>
      <c r="P35" s="60">
        <v>0</v>
      </c>
      <c r="Q35" s="60">
        <v>11413299</v>
      </c>
      <c r="R35" s="60">
        <v>0</v>
      </c>
      <c r="S35" s="60">
        <v>0</v>
      </c>
      <c r="T35" s="60">
        <v>0</v>
      </c>
      <c r="U35" s="60">
        <v>0</v>
      </c>
      <c r="V35" s="60">
        <v>11413299</v>
      </c>
      <c r="W35" s="60">
        <v>48526500</v>
      </c>
      <c r="X35" s="60">
        <v>-37113201</v>
      </c>
      <c r="Y35" s="61">
        <v>-76.48</v>
      </c>
      <c r="Z35" s="62">
        <v>64702000</v>
      </c>
    </row>
    <row r="36" spans="1:26" ht="13.5">
      <c r="A36" s="58" t="s">
        <v>57</v>
      </c>
      <c r="B36" s="19">
        <v>422931438</v>
      </c>
      <c r="C36" s="19">
        <v>0</v>
      </c>
      <c r="D36" s="59">
        <v>475180000</v>
      </c>
      <c r="E36" s="60">
        <v>475180000</v>
      </c>
      <c r="F36" s="60">
        <v>0</v>
      </c>
      <c r="G36" s="60">
        <v>0</v>
      </c>
      <c r="H36" s="60">
        <v>0</v>
      </c>
      <c r="I36" s="60">
        <v>0</v>
      </c>
      <c r="J36" s="60">
        <v>4499314</v>
      </c>
      <c r="K36" s="60">
        <v>5359558</v>
      </c>
      <c r="L36" s="60">
        <v>7164515</v>
      </c>
      <c r="M36" s="60">
        <v>7164515</v>
      </c>
      <c r="N36" s="60">
        <v>7551271</v>
      </c>
      <c r="O36" s="60">
        <v>0</v>
      </c>
      <c r="P36" s="60">
        <v>0</v>
      </c>
      <c r="Q36" s="60">
        <v>7551271</v>
      </c>
      <c r="R36" s="60">
        <v>0</v>
      </c>
      <c r="S36" s="60">
        <v>0</v>
      </c>
      <c r="T36" s="60">
        <v>0</v>
      </c>
      <c r="U36" s="60">
        <v>0</v>
      </c>
      <c r="V36" s="60">
        <v>7551271</v>
      </c>
      <c r="W36" s="60">
        <v>356385000</v>
      </c>
      <c r="X36" s="60">
        <v>-348833729</v>
      </c>
      <c r="Y36" s="61">
        <v>-97.88</v>
      </c>
      <c r="Z36" s="62">
        <v>475180000</v>
      </c>
    </row>
    <row r="37" spans="1:26" ht="13.5">
      <c r="A37" s="58" t="s">
        <v>58</v>
      </c>
      <c r="B37" s="19">
        <v>26933842</v>
      </c>
      <c r="C37" s="19">
        <v>0</v>
      </c>
      <c r="D37" s="59">
        <v>12650000</v>
      </c>
      <c r="E37" s="60">
        <v>12650000</v>
      </c>
      <c r="F37" s="60">
        <v>0</v>
      </c>
      <c r="G37" s="60">
        <v>5214042</v>
      </c>
      <c r="H37" s="60">
        <v>183186</v>
      </c>
      <c r="I37" s="60">
        <v>183186</v>
      </c>
      <c r="J37" s="60">
        <v>6902209</v>
      </c>
      <c r="K37" s="60">
        <v>7431718</v>
      </c>
      <c r="L37" s="60">
        <v>8472307</v>
      </c>
      <c r="M37" s="60">
        <v>8472307</v>
      </c>
      <c r="N37" s="60">
        <v>12691167</v>
      </c>
      <c r="O37" s="60">
        <v>0</v>
      </c>
      <c r="P37" s="60">
        <v>0</v>
      </c>
      <c r="Q37" s="60">
        <v>12691167</v>
      </c>
      <c r="R37" s="60">
        <v>0</v>
      </c>
      <c r="S37" s="60">
        <v>0</v>
      </c>
      <c r="T37" s="60">
        <v>0</v>
      </c>
      <c r="U37" s="60">
        <v>0</v>
      </c>
      <c r="V37" s="60">
        <v>12691167</v>
      </c>
      <c r="W37" s="60">
        <v>9487500</v>
      </c>
      <c r="X37" s="60">
        <v>3203667</v>
      </c>
      <c r="Y37" s="61">
        <v>33.77</v>
      </c>
      <c r="Z37" s="62">
        <v>12650000</v>
      </c>
    </row>
    <row r="38" spans="1:26" ht="13.5">
      <c r="A38" s="58" t="s">
        <v>59</v>
      </c>
      <c r="B38" s="19">
        <v>9124414</v>
      </c>
      <c r="C38" s="19">
        <v>0</v>
      </c>
      <c r="D38" s="59">
        <v>3800000</v>
      </c>
      <c r="E38" s="60">
        <v>3800000</v>
      </c>
      <c r="F38" s="60">
        <v>0</v>
      </c>
      <c r="G38" s="60">
        <v>0</v>
      </c>
      <c r="H38" s="60">
        <v>0</v>
      </c>
      <c r="I38" s="60">
        <v>0</v>
      </c>
      <c r="J38" s="60">
        <v>0</v>
      </c>
      <c r="K38" s="60">
        <v>2574340</v>
      </c>
      <c r="L38" s="60">
        <v>2493036</v>
      </c>
      <c r="M38" s="60">
        <v>2493036</v>
      </c>
      <c r="N38" s="60">
        <v>2493037</v>
      </c>
      <c r="O38" s="60">
        <v>0</v>
      </c>
      <c r="P38" s="60">
        <v>0</v>
      </c>
      <c r="Q38" s="60">
        <v>2493037</v>
      </c>
      <c r="R38" s="60">
        <v>0</v>
      </c>
      <c r="S38" s="60">
        <v>0</v>
      </c>
      <c r="T38" s="60">
        <v>0</v>
      </c>
      <c r="U38" s="60">
        <v>0</v>
      </c>
      <c r="V38" s="60">
        <v>2493037</v>
      </c>
      <c r="W38" s="60">
        <v>2850000</v>
      </c>
      <c r="X38" s="60">
        <v>-356963</v>
      </c>
      <c r="Y38" s="61">
        <v>-12.53</v>
      </c>
      <c r="Z38" s="62">
        <v>3800000</v>
      </c>
    </row>
    <row r="39" spans="1:26" ht="13.5">
      <c r="A39" s="58" t="s">
        <v>60</v>
      </c>
      <c r="B39" s="19">
        <v>552029333</v>
      </c>
      <c r="C39" s="19">
        <v>0</v>
      </c>
      <c r="D39" s="59">
        <v>523432000</v>
      </c>
      <c r="E39" s="60">
        <v>523432000</v>
      </c>
      <c r="F39" s="60">
        <v>0</v>
      </c>
      <c r="G39" s="60">
        <v>5089724</v>
      </c>
      <c r="H39" s="60">
        <v>6805146</v>
      </c>
      <c r="I39" s="60">
        <v>6805146</v>
      </c>
      <c r="J39" s="60">
        <v>11949070</v>
      </c>
      <c r="K39" s="60">
        <v>13208208</v>
      </c>
      <c r="L39" s="60">
        <v>21724689</v>
      </c>
      <c r="M39" s="60">
        <v>21724689</v>
      </c>
      <c r="N39" s="60">
        <v>3780366</v>
      </c>
      <c r="O39" s="60">
        <v>0</v>
      </c>
      <c r="P39" s="60">
        <v>0</v>
      </c>
      <c r="Q39" s="60">
        <v>3780366</v>
      </c>
      <c r="R39" s="60">
        <v>0</v>
      </c>
      <c r="S39" s="60">
        <v>0</v>
      </c>
      <c r="T39" s="60">
        <v>0</v>
      </c>
      <c r="U39" s="60">
        <v>0</v>
      </c>
      <c r="V39" s="60">
        <v>3780366</v>
      </c>
      <c r="W39" s="60">
        <v>392574000</v>
      </c>
      <c r="X39" s="60">
        <v>-388793634</v>
      </c>
      <c r="Y39" s="61">
        <v>-99.04</v>
      </c>
      <c r="Z39" s="62">
        <v>523432000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17126258</v>
      </c>
      <c r="C42" s="19">
        <v>0</v>
      </c>
      <c r="D42" s="59">
        <v>19535669</v>
      </c>
      <c r="E42" s="60">
        <v>11454960</v>
      </c>
      <c r="F42" s="60">
        <v>16409011</v>
      </c>
      <c r="G42" s="60">
        <v>-1771322</v>
      </c>
      <c r="H42" s="60">
        <v>-4979184</v>
      </c>
      <c r="I42" s="60">
        <v>9658505</v>
      </c>
      <c r="J42" s="60">
        <v>-2402189</v>
      </c>
      <c r="K42" s="60">
        <v>11062426</v>
      </c>
      <c r="L42" s="60">
        <v>-4538460</v>
      </c>
      <c r="M42" s="60">
        <v>4121777</v>
      </c>
      <c r="N42" s="60">
        <v>-2072389</v>
      </c>
      <c r="O42" s="60">
        <v>-3365099</v>
      </c>
      <c r="P42" s="60">
        <v>0</v>
      </c>
      <c r="Q42" s="60">
        <v>-5437488</v>
      </c>
      <c r="R42" s="60">
        <v>0</v>
      </c>
      <c r="S42" s="60">
        <v>0</v>
      </c>
      <c r="T42" s="60">
        <v>0</v>
      </c>
      <c r="U42" s="60">
        <v>0</v>
      </c>
      <c r="V42" s="60">
        <v>8342794</v>
      </c>
      <c r="W42" s="60">
        <v>18835695</v>
      </c>
      <c r="X42" s="60">
        <v>-10492901</v>
      </c>
      <c r="Y42" s="61">
        <v>-55.71</v>
      </c>
      <c r="Z42" s="62">
        <v>11454960</v>
      </c>
    </row>
    <row r="43" spans="1:26" ht="13.5">
      <c r="A43" s="58" t="s">
        <v>63</v>
      </c>
      <c r="B43" s="19">
        <v>-27846885</v>
      </c>
      <c r="C43" s="19">
        <v>0</v>
      </c>
      <c r="D43" s="59">
        <v>-20552678</v>
      </c>
      <c r="E43" s="60">
        <v>-30154961</v>
      </c>
      <c r="F43" s="60">
        <v>-12261</v>
      </c>
      <c r="G43" s="60">
        <v>-754928</v>
      </c>
      <c r="H43" s="60">
        <v>-450387</v>
      </c>
      <c r="I43" s="60">
        <v>-1217576</v>
      </c>
      <c r="J43" s="60">
        <v>-3281737</v>
      </c>
      <c r="K43" s="60">
        <v>-860244</v>
      </c>
      <c r="L43" s="60">
        <v>-1804957</v>
      </c>
      <c r="M43" s="60">
        <v>-5946938</v>
      </c>
      <c r="N43" s="60">
        <v>-386756</v>
      </c>
      <c r="O43" s="60">
        <v>-1269894</v>
      </c>
      <c r="P43" s="60">
        <v>0</v>
      </c>
      <c r="Q43" s="60">
        <v>-1656650</v>
      </c>
      <c r="R43" s="60">
        <v>0</v>
      </c>
      <c r="S43" s="60">
        <v>0</v>
      </c>
      <c r="T43" s="60">
        <v>0</v>
      </c>
      <c r="U43" s="60">
        <v>0</v>
      </c>
      <c r="V43" s="60">
        <v>-8821164</v>
      </c>
      <c r="W43" s="60">
        <v>-18659738</v>
      </c>
      <c r="X43" s="60">
        <v>9838574</v>
      </c>
      <c r="Y43" s="61">
        <v>-52.73</v>
      </c>
      <c r="Z43" s="62">
        <v>-30154961</v>
      </c>
    </row>
    <row r="44" spans="1:26" ht="13.5">
      <c r="A44" s="58" t="s">
        <v>64</v>
      </c>
      <c r="B44" s="19">
        <v>-291937</v>
      </c>
      <c r="C44" s="19">
        <v>0</v>
      </c>
      <c r="D44" s="59">
        <v>-300000</v>
      </c>
      <c r="E44" s="60">
        <v>-299999</v>
      </c>
      <c r="F44" s="60">
        <v>0</v>
      </c>
      <c r="G44" s="60">
        <v>0</v>
      </c>
      <c r="H44" s="60">
        <v>-78666</v>
      </c>
      <c r="I44" s="60">
        <v>-78666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-78666</v>
      </c>
      <c r="W44" s="60">
        <v>-235998</v>
      </c>
      <c r="X44" s="60">
        <v>157332</v>
      </c>
      <c r="Y44" s="61">
        <v>-66.67</v>
      </c>
      <c r="Z44" s="62">
        <v>-299999</v>
      </c>
    </row>
    <row r="45" spans="1:26" ht="13.5">
      <c r="A45" s="70" t="s">
        <v>65</v>
      </c>
      <c r="B45" s="22">
        <v>16641430</v>
      </c>
      <c r="C45" s="22">
        <v>0</v>
      </c>
      <c r="D45" s="99">
        <v>22344304</v>
      </c>
      <c r="E45" s="100">
        <v>-18999999</v>
      </c>
      <c r="F45" s="100">
        <v>16396750</v>
      </c>
      <c r="G45" s="100">
        <v>13870500</v>
      </c>
      <c r="H45" s="100">
        <v>8362263</v>
      </c>
      <c r="I45" s="100">
        <v>8362263</v>
      </c>
      <c r="J45" s="100">
        <v>2678337</v>
      </c>
      <c r="K45" s="100">
        <v>12880519</v>
      </c>
      <c r="L45" s="100">
        <v>6537102</v>
      </c>
      <c r="M45" s="100">
        <v>6537102</v>
      </c>
      <c r="N45" s="100">
        <v>4077957</v>
      </c>
      <c r="O45" s="100">
        <v>-557036</v>
      </c>
      <c r="P45" s="100">
        <v>0</v>
      </c>
      <c r="Q45" s="100">
        <v>-557036</v>
      </c>
      <c r="R45" s="100">
        <v>0</v>
      </c>
      <c r="S45" s="100">
        <v>0</v>
      </c>
      <c r="T45" s="100">
        <v>0</v>
      </c>
      <c r="U45" s="100">
        <v>0</v>
      </c>
      <c r="V45" s="100">
        <v>-557036</v>
      </c>
      <c r="W45" s="100">
        <v>-60040</v>
      </c>
      <c r="X45" s="100">
        <v>-496996</v>
      </c>
      <c r="Y45" s="101">
        <v>827.77</v>
      </c>
      <c r="Z45" s="102">
        <v>-18999999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283</v>
      </c>
      <c r="B47" s="115" t="s">
        <v>268</v>
      </c>
      <c r="C47" s="115"/>
      <c r="D47" s="116" t="s">
        <v>269</v>
      </c>
      <c r="E47" s="117" t="s">
        <v>270</v>
      </c>
      <c r="F47" s="118"/>
      <c r="G47" s="118"/>
      <c r="H47" s="118"/>
      <c r="I47" s="119" t="s">
        <v>271</v>
      </c>
      <c r="J47" s="118"/>
      <c r="K47" s="118"/>
      <c r="L47" s="118"/>
      <c r="M47" s="119" t="s">
        <v>272</v>
      </c>
      <c r="N47" s="120"/>
      <c r="O47" s="120"/>
      <c r="P47" s="120"/>
      <c r="Q47" s="119" t="s">
        <v>273</v>
      </c>
      <c r="R47" s="120"/>
      <c r="S47" s="120"/>
      <c r="T47" s="120"/>
      <c r="U47" s="120"/>
      <c r="V47" s="119" t="s">
        <v>274</v>
      </c>
      <c r="W47" s="119" t="s">
        <v>275</v>
      </c>
      <c r="X47" s="119" t="s">
        <v>276</v>
      </c>
      <c r="Y47" s="119"/>
      <c r="Z47" s="121"/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1093428</v>
      </c>
      <c r="C49" s="52">
        <v>0</v>
      </c>
      <c r="D49" s="129">
        <v>499769</v>
      </c>
      <c r="E49" s="54">
        <v>579371</v>
      </c>
      <c r="F49" s="54">
        <v>0</v>
      </c>
      <c r="G49" s="54">
        <v>0</v>
      </c>
      <c r="H49" s="54">
        <v>0</v>
      </c>
      <c r="I49" s="54">
        <v>730427</v>
      </c>
      <c r="J49" s="54">
        <v>0</v>
      </c>
      <c r="K49" s="54">
        <v>0</v>
      </c>
      <c r="L49" s="54">
        <v>0</v>
      </c>
      <c r="M49" s="54">
        <v>50778305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  <c r="W49" s="54">
        <v>0</v>
      </c>
      <c r="X49" s="54">
        <v>53681300</v>
      </c>
      <c r="Y49" s="54">
        <v>0</v>
      </c>
      <c r="Z49" s="130">
        <v>0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2510169</v>
      </c>
      <c r="C51" s="52">
        <v>0</v>
      </c>
      <c r="D51" s="129">
        <v>259814</v>
      </c>
      <c r="E51" s="54">
        <v>571814</v>
      </c>
      <c r="F51" s="54">
        <v>0</v>
      </c>
      <c r="G51" s="54">
        <v>0</v>
      </c>
      <c r="H51" s="54">
        <v>0</v>
      </c>
      <c r="I51" s="54">
        <v>111953</v>
      </c>
      <c r="J51" s="54">
        <v>0</v>
      </c>
      <c r="K51" s="54">
        <v>0</v>
      </c>
      <c r="L51" s="54">
        <v>0</v>
      </c>
      <c r="M51" s="54">
        <v>1719170</v>
      </c>
      <c r="N51" s="54">
        <v>0</v>
      </c>
      <c r="O51" s="54">
        <v>0</v>
      </c>
      <c r="P51" s="54">
        <v>0</v>
      </c>
      <c r="Q51" s="54">
        <v>810921</v>
      </c>
      <c r="R51" s="54">
        <v>0</v>
      </c>
      <c r="S51" s="54">
        <v>0</v>
      </c>
      <c r="T51" s="54">
        <v>0</v>
      </c>
      <c r="U51" s="54">
        <v>0</v>
      </c>
      <c r="V51" s="54">
        <v>871021</v>
      </c>
      <c r="W51" s="54">
        <v>0</v>
      </c>
      <c r="X51" s="54">
        <v>6854862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284</v>
      </c>
      <c r="B58" s="5">
        <f>IF(B67=0,0,+(B76/B67)*100)</f>
        <v>100</v>
      </c>
      <c r="C58" s="5">
        <f>IF(C67=0,0,+(C76/C67)*100)</f>
        <v>0</v>
      </c>
      <c r="D58" s="6">
        <f aca="true" t="shared" si="6" ref="D58:Z58">IF(D67=0,0,+(D76/D67)*100)</f>
        <v>100.00001580720834</v>
      </c>
      <c r="E58" s="7">
        <f t="shared" si="6"/>
        <v>111.61998291439642</v>
      </c>
      <c r="F58" s="7">
        <f t="shared" si="6"/>
        <v>72.86083998857012</v>
      </c>
      <c r="G58" s="7">
        <f t="shared" si="6"/>
        <v>66.35927718736352</v>
      </c>
      <c r="H58" s="7">
        <f t="shared" si="6"/>
        <v>54.45225844456418</v>
      </c>
      <c r="I58" s="7">
        <f t="shared" si="6"/>
        <v>64.62872583104425</v>
      </c>
      <c r="J58" s="7">
        <f t="shared" si="6"/>
        <v>92.23251305342298</v>
      </c>
      <c r="K58" s="7">
        <f t="shared" si="6"/>
        <v>74.46301725996547</v>
      </c>
      <c r="L58" s="7">
        <f t="shared" si="6"/>
        <v>80.72803949737349</v>
      </c>
      <c r="M58" s="7">
        <f t="shared" si="6"/>
        <v>82.47973486037495</v>
      </c>
      <c r="N58" s="7">
        <f t="shared" si="6"/>
        <v>213.4008052499425</v>
      </c>
      <c r="O58" s="7">
        <f t="shared" si="6"/>
        <v>54.10484134126749</v>
      </c>
      <c r="P58" s="7">
        <f t="shared" si="6"/>
        <v>0</v>
      </c>
      <c r="Q58" s="7">
        <f t="shared" si="6"/>
        <v>53.88220684039088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67.35916745094312</v>
      </c>
      <c r="W58" s="7">
        <f t="shared" si="6"/>
        <v>87.74944315727446</v>
      </c>
      <c r="X58" s="7">
        <f t="shared" si="6"/>
        <v>0</v>
      </c>
      <c r="Y58" s="7">
        <f t="shared" si="6"/>
        <v>0</v>
      </c>
      <c r="Z58" s="8">
        <f t="shared" si="6"/>
        <v>111.61998291439642</v>
      </c>
    </row>
    <row r="59" spans="1:26" ht="13.5">
      <c r="A59" s="37" t="s">
        <v>31</v>
      </c>
      <c r="B59" s="9">
        <f aca="true" t="shared" si="7" ref="B59:Z66">IF(B68=0,0,+(B77/B68)*100)</f>
        <v>100</v>
      </c>
      <c r="C59" s="9">
        <f t="shared" si="7"/>
        <v>0</v>
      </c>
      <c r="D59" s="2">
        <f t="shared" si="7"/>
        <v>100</v>
      </c>
      <c r="E59" s="10">
        <f t="shared" si="7"/>
        <v>99.99999491129988</v>
      </c>
      <c r="F59" s="10">
        <f t="shared" si="7"/>
        <v>35.320158966279216</v>
      </c>
      <c r="G59" s="10">
        <f t="shared" si="7"/>
        <v>43.307198286584516</v>
      </c>
      <c r="H59" s="10">
        <f t="shared" si="7"/>
        <v>33.02981224608638</v>
      </c>
      <c r="I59" s="10">
        <f t="shared" si="7"/>
        <v>37.21884885367968</v>
      </c>
      <c r="J59" s="10">
        <f t="shared" si="7"/>
        <v>25.81478302278814</v>
      </c>
      <c r="K59" s="10">
        <f t="shared" si="7"/>
        <v>25.43149506337341</v>
      </c>
      <c r="L59" s="10">
        <f t="shared" si="7"/>
        <v>22.756195427015125</v>
      </c>
      <c r="M59" s="10">
        <f t="shared" si="7"/>
        <v>24.667405582819065</v>
      </c>
      <c r="N59" s="10">
        <f t="shared" si="7"/>
        <v>188882.35294117648</v>
      </c>
      <c r="O59" s="10">
        <f t="shared" si="7"/>
        <v>23.894097461470782</v>
      </c>
      <c r="P59" s="10">
        <f t="shared" si="7"/>
        <v>0</v>
      </c>
      <c r="Q59" s="10">
        <f t="shared" si="7"/>
        <v>26.51523663496048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29.83390706128286</v>
      </c>
      <c r="W59" s="10">
        <f t="shared" si="7"/>
        <v>74.97194090757169</v>
      </c>
      <c r="X59" s="10">
        <f t="shared" si="7"/>
        <v>0</v>
      </c>
      <c r="Y59" s="10">
        <f t="shared" si="7"/>
        <v>0</v>
      </c>
      <c r="Z59" s="11">
        <f t="shared" si="7"/>
        <v>99.99999491129988</v>
      </c>
    </row>
    <row r="60" spans="1:26" ht="13.5">
      <c r="A60" s="38" t="s">
        <v>32</v>
      </c>
      <c r="B60" s="12">
        <f t="shared" si="7"/>
        <v>100</v>
      </c>
      <c r="C60" s="12">
        <f t="shared" si="7"/>
        <v>0</v>
      </c>
      <c r="D60" s="3">
        <f t="shared" si="7"/>
        <v>100.00002650010995</v>
      </c>
      <c r="E60" s="13">
        <f t="shared" si="7"/>
        <v>126.61640967260763</v>
      </c>
      <c r="F60" s="13">
        <f t="shared" si="7"/>
        <v>166.94213147789057</v>
      </c>
      <c r="G60" s="13">
        <f t="shared" si="7"/>
        <v>135.45011911039987</v>
      </c>
      <c r="H60" s="13">
        <f t="shared" si="7"/>
        <v>114.29893812845404</v>
      </c>
      <c r="I60" s="13">
        <f t="shared" si="7"/>
        <v>140.0258963769411</v>
      </c>
      <c r="J60" s="13">
        <f t="shared" si="7"/>
        <v>287.68272113943027</v>
      </c>
      <c r="K60" s="13">
        <f t="shared" si="7"/>
        <v>230.48415525058653</v>
      </c>
      <c r="L60" s="13">
        <f t="shared" si="7"/>
        <v>229.34292028511845</v>
      </c>
      <c r="M60" s="13">
        <f t="shared" si="7"/>
        <v>248.72185388518125</v>
      </c>
      <c r="N60" s="13">
        <f t="shared" si="7"/>
        <v>382.3850922333444</v>
      </c>
      <c r="O60" s="13">
        <f t="shared" si="7"/>
        <v>120.18210664732322</v>
      </c>
      <c r="P60" s="13">
        <f t="shared" si="7"/>
        <v>0</v>
      </c>
      <c r="Q60" s="13">
        <f t="shared" si="7"/>
        <v>139.84252149590205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175.48784718174244</v>
      </c>
      <c r="W60" s="13">
        <f t="shared" si="7"/>
        <v>105.406957285114</v>
      </c>
      <c r="X60" s="13">
        <f t="shared" si="7"/>
        <v>0</v>
      </c>
      <c r="Y60" s="13">
        <f t="shared" si="7"/>
        <v>0</v>
      </c>
      <c r="Z60" s="14">
        <f t="shared" si="7"/>
        <v>126.61640967260763</v>
      </c>
    </row>
    <row r="61" spans="1:26" ht="13.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98.70787454120787</v>
      </c>
      <c r="E61" s="13">
        <f t="shared" si="7"/>
        <v>0</v>
      </c>
      <c r="F61" s="13">
        <f t="shared" si="7"/>
        <v>311.4740108611326</v>
      </c>
      <c r="G61" s="13">
        <f t="shared" si="7"/>
        <v>345.1834404234777</v>
      </c>
      <c r="H61" s="13">
        <f t="shared" si="7"/>
        <v>179.8591161308095</v>
      </c>
      <c r="I61" s="13">
        <f t="shared" si="7"/>
        <v>278.0260789301123</v>
      </c>
      <c r="J61" s="13">
        <f t="shared" si="7"/>
        <v>199.68973320165787</v>
      </c>
      <c r="K61" s="13">
        <f t="shared" si="7"/>
        <v>286.81823138152873</v>
      </c>
      <c r="L61" s="13">
        <f t="shared" si="7"/>
        <v>142.68462729803295</v>
      </c>
      <c r="M61" s="13">
        <f t="shared" si="7"/>
        <v>192.2415955240438</v>
      </c>
      <c r="N61" s="13">
        <f t="shared" si="7"/>
        <v>86.40858507104186</v>
      </c>
      <c r="O61" s="13">
        <f t="shared" si="7"/>
        <v>100.06756281230207</v>
      </c>
      <c r="P61" s="13">
        <f t="shared" si="7"/>
        <v>0</v>
      </c>
      <c r="Q61" s="13">
        <f t="shared" si="7"/>
        <v>51.96617049558115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137.0555614071507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100.97033241976314</v>
      </c>
      <c r="E64" s="13">
        <f t="shared" si="7"/>
        <v>104.68130582963886</v>
      </c>
      <c r="F64" s="13">
        <f t="shared" si="7"/>
        <v>73.72724998436425</v>
      </c>
      <c r="G64" s="13">
        <f t="shared" si="7"/>
        <v>56.64894615047845</v>
      </c>
      <c r="H64" s="13">
        <f t="shared" si="7"/>
        <v>83.02573328118889</v>
      </c>
      <c r="I64" s="13">
        <f t="shared" si="7"/>
        <v>71.132054817371</v>
      </c>
      <c r="J64" s="13">
        <f t="shared" si="7"/>
        <v>323.0861165428236</v>
      </c>
      <c r="K64" s="13">
        <f t="shared" si="7"/>
        <v>214.32021900664844</v>
      </c>
      <c r="L64" s="13">
        <f t="shared" si="7"/>
        <v>282.02708324861345</v>
      </c>
      <c r="M64" s="13">
        <f t="shared" si="7"/>
        <v>273.14499166259094</v>
      </c>
      <c r="N64" s="13">
        <f t="shared" si="7"/>
        <v>0</v>
      </c>
      <c r="O64" s="13">
        <f t="shared" si="7"/>
        <v>138.06508531419524</v>
      </c>
      <c r="P64" s="13">
        <f t="shared" si="7"/>
        <v>0</v>
      </c>
      <c r="Q64" s="13">
        <f t="shared" si="7"/>
        <v>435.7970765262253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209.80660348061008</v>
      </c>
      <c r="W64" s="13">
        <f t="shared" si="7"/>
        <v>82.5534663002539</v>
      </c>
      <c r="X64" s="13">
        <f t="shared" si="7"/>
        <v>0</v>
      </c>
      <c r="Y64" s="13">
        <f t="shared" si="7"/>
        <v>0</v>
      </c>
      <c r="Z64" s="14">
        <f t="shared" si="7"/>
        <v>104.68130582963886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100</v>
      </c>
      <c r="E66" s="16">
        <f t="shared" si="7"/>
        <v>99.99988461538462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100</v>
      </c>
      <c r="L66" s="16">
        <f t="shared" si="7"/>
        <v>100</v>
      </c>
      <c r="M66" s="16">
        <f t="shared" si="7"/>
        <v>99.18512515757249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2.44938301252653</v>
      </c>
      <c r="W66" s="16">
        <f t="shared" si="7"/>
        <v>67.23148717948717</v>
      </c>
      <c r="X66" s="16">
        <f t="shared" si="7"/>
        <v>0</v>
      </c>
      <c r="Y66" s="16">
        <f t="shared" si="7"/>
        <v>0</v>
      </c>
      <c r="Z66" s="17">
        <f t="shared" si="7"/>
        <v>99.99988461538462</v>
      </c>
    </row>
    <row r="67" spans="1:26" ht="13.5" hidden="1">
      <c r="A67" s="41" t="s">
        <v>285</v>
      </c>
      <c r="B67" s="24">
        <v>19426314</v>
      </c>
      <c r="C67" s="24"/>
      <c r="D67" s="25">
        <v>50609822</v>
      </c>
      <c r="E67" s="26">
        <v>39492898</v>
      </c>
      <c r="F67" s="26">
        <v>1844287</v>
      </c>
      <c r="G67" s="26">
        <v>1758464</v>
      </c>
      <c r="H67" s="26">
        <v>1790945</v>
      </c>
      <c r="I67" s="26">
        <v>5393696</v>
      </c>
      <c r="J67" s="26">
        <v>1767161</v>
      </c>
      <c r="K67" s="26">
        <v>1748613</v>
      </c>
      <c r="L67" s="26">
        <v>1836274</v>
      </c>
      <c r="M67" s="26">
        <v>5352048</v>
      </c>
      <c r="N67" s="26">
        <v>752313</v>
      </c>
      <c r="O67" s="26">
        <v>1924508</v>
      </c>
      <c r="P67" s="26">
        <v>2235179</v>
      </c>
      <c r="Q67" s="26">
        <v>4912000</v>
      </c>
      <c r="R67" s="26"/>
      <c r="S67" s="26"/>
      <c r="T67" s="26"/>
      <c r="U67" s="26"/>
      <c r="V67" s="26">
        <v>15657744</v>
      </c>
      <c r="W67" s="26">
        <v>29619674</v>
      </c>
      <c r="X67" s="26"/>
      <c r="Y67" s="25"/>
      <c r="Z67" s="27">
        <v>39492898</v>
      </c>
    </row>
    <row r="68" spans="1:26" ht="13.5" hidden="1">
      <c r="A68" s="37" t="s">
        <v>31</v>
      </c>
      <c r="B68" s="19">
        <v>12638208</v>
      </c>
      <c r="C68" s="19"/>
      <c r="D68" s="20">
        <v>19651384</v>
      </c>
      <c r="E68" s="21">
        <v>19651384</v>
      </c>
      <c r="F68" s="21">
        <v>1318267</v>
      </c>
      <c r="G68" s="21">
        <v>1318536</v>
      </c>
      <c r="H68" s="21">
        <v>1318854</v>
      </c>
      <c r="I68" s="21">
        <v>3955657</v>
      </c>
      <c r="J68" s="21">
        <v>1318756</v>
      </c>
      <c r="K68" s="21">
        <v>1318613</v>
      </c>
      <c r="L68" s="21">
        <v>1318876</v>
      </c>
      <c r="M68" s="21">
        <v>3956245</v>
      </c>
      <c r="N68" s="21">
        <v>204</v>
      </c>
      <c r="O68" s="21">
        <v>1320686</v>
      </c>
      <c r="P68" s="21">
        <v>1322443</v>
      </c>
      <c r="Q68" s="21">
        <v>2643333</v>
      </c>
      <c r="R68" s="21"/>
      <c r="S68" s="21"/>
      <c r="T68" s="21"/>
      <c r="U68" s="21"/>
      <c r="V68" s="21">
        <v>10555235</v>
      </c>
      <c r="W68" s="21">
        <v>14738538</v>
      </c>
      <c r="X68" s="21"/>
      <c r="Y68" s="20"/>
      <c r="Z68" s="23">
        <v>19651384</v>
      </c>
    </row>
    <row r="69" spans="1:26" ht="13.5" hidden="1">
      <c r="A69" s="38" t="s">
        <v>32</v>
      </c>
      <c r="B69" s="19">
        <v>6788106</v>
      </c>
      <c r="C69" s="19"/>
      <c r="D69" s="20">
        <v>30188554</v>
      </c>
      <c r="E69" s="21">
        <v>17241514</v>
      </c>
      <c r="F69" s="21">
        <v>526020</v>
      </c>
      <c r="G69" s="21">
        <v>439928</v>
      </c>
      <c r="H69" s="21">
        <v>472091</v>
      </c>
      <c r="I69" s="21">
        <v>1438039</v>
      </c>
      <c r="J69" s="21">
        <v>448224</v>
      </c>
      <c r="K69" s="21">
        <v>411335</v>
      </c>
      <c r="L69" s="21">
        <v>514032</v>
      </c>
      <c r="M69" s="21">
        <v>1373591</v>
      </c>
      <c r="N69" s="21">
        <v>319082</v>
      </c>
      <c r="O69" s="21">
        <v>603822</v>
      </c>
      <c r="P69" s="21">
        <v>468524</v>
      </c>
      <c r="Q69" s="21">
        <v>1391428</v>
      </c>
      <c r="R69" s="21"/>
      <c r="S69" s="21"/>
      <c r="T69" s="21"/>
      <c r="U69" s="21"/>
      <c r="V69" s="21">
        <v>4203058</v>
      </c>
      <c r="W69" s="21">
        <v>12931136</v>
      </c>
      <c r="X69" s="21"/>
      <c r="Y69" s="20"/>
      <c r="Z69" s="23">
        <v>17241514</v>
      </c>
    </row>
    <row r="70" spans="1:26" ht="13.5" hidden="1">
      <c r="A70" s="39" t="s">
        <v>103</v>
      </c>
      <c r="B70" s="19">
        <v>3264132</v>
      </c>
      <c r="C70" s="19"/>
      <c r="D70" s="20">
        <v>12947040</v>
      </c>
      <c r="E70" s="21"/>
      <c r="F70" s="21">
        <v>206240</v>
      </c>
      <c r="G70" s="21">
        <v>120148</v>
      </c>
      <c r="H70" s="21">
        <v>152466</v>
      </c>
      <c r="I70" s="21">
        <v>478854</v>
      </c>
      <c r="J70" s="21">
        <v>128599</v>
      </c>
      <c r="K70" s="21">
        <v>91710</v>
      </c>
      <c r="L70" s="21">
        <v>194351</v>
      </c>
      <c r="M70" s="21">
        <v>414660</v>
      </c>
      <c r="N70" s="21">
        <v>309747</v>
      </c>
      <c r="O70" s="21">
        <v>284180</v>
      </c>
      <c r="P70" s="21">
        <v>468341</v>
      </c>
      <c r="Q70" s="21">
        <v>1062268</v>
      </c>
      <c r="R70" s="21"/>
      <c r="S70" s="21"/>
      <c r="T70" s="21"/>
      <c r="U70" s="21"/>
      <c r="V70" s="21">
        <v>1955782</v>
      </c>
      <c r="W70" s="21"/>
      <c r="X70" s="21"/>
      <c r="Y70" s="20"/>
      <c r="Z70" s="23"/>
    </row>
    <row r="71" spans="1:26" ht="13.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3.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3.5" hidden="1">
      <c r="A73" s="39" t="s">
        <v>106</v>
      </c>
      <c r="B73" s="19">
        <v>3523974</v>
      </c>
      <c r="C73" s="19"/>
      <c r="D73" s="20">
        <v>17241514</v>
      </c>
      <c r="E73" s="21">
        <v>17241514</v>
      </c>
      <c r="F73" s="21">
        <v>319780</v>
      </c>
      <c r="G73" s="21">
        <v>319780</v>
      </c>
      <c r="H73" s="21">
        <v>319625</v>
      </c>
      <c r="I73" s="21">
        <v>959185</v>
      </c>
      <c r="J73" s="21">
        <v>319625</v>
      </c>
      <c r="K73" s="21">
        <v>319625</v>
      </c>
      <c r="L73" s="21">
        <v>319681</v>
      </c>
      <c r="M73" s="21">
        <v>958931</v>
      </c>
      <c r="N73" s="21"/>
      <c r="O73" s="21">
        <v>319642</v>
      </c>
      <c r="P73" s="21">
        <v>183</v>
      </c>
      <c r="Q73" s="21">
        <v>319825</v>
      </c>
      <c r="R73" s="21"/>
      <c r="S73" s="21"/>
      <c r="T73" s="21"/>
      <c r="U73" s="21"/>
      <c r="V73" s="21">
        <v>2237941</v>
      </c>
      <c r="W73" s="21">
        <v>12931136</v>
      </c>
      <c r="X73" s="21"/>
      <c r="Y73" s="20"/>
      <c r="Z73" s="23">
        <v>17241514</v>
      </c>
    </row>
    <row r="74" spans="1:26" ht="13.5" hidden="1">
      <c r="A74" s="39" t="s">
        <v>107</v>
      </c>
      <c r="B74" s="19"/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>
        <v>9335</v>
      </c>
      <c r="O74" s="21"/>
      <c r="P74" s="21"/>
      <c r="Q74" s="21">
        <v>9335</v>
      </c>
      <c r="R74" s="21"/>
      <c r="S74" s="21"/>
      <c r="T74" s="21"/>
      <c r="U74" s="21"/>
      <c r="V74" s="21">
        <v>9335</v>
      </c>
      <c r="W74" s="21"/>
      <c r="X74" s="21"/>
      <c r="Y74" s="20"/>
      <c r="Z74" s="23"/>
    </row>
    <row r="75" spans="1:26" ht="13.5" hidden="1">
      <c r="A75" s="40" t="s">
        <v>110</v>
      </c>
      <c r="B75" s="28"/>
      <c r="C75" s="28"/>
      <c r="D75" s="29">
        <v>769884</v>
      </c>
      <c r="E75" s="30">
        <v>2600000</v>
      </c>
      <c r="F75" s="30"/>
      <c r="G75" s="30"/>
      <c r="H75" s="30"/>
      <c r="I75" s="30"/>
      <c r="J75" s="30">
        <v>181</v>
      </c>
      <c r="K75" s="30">
        <v>18665</v>
      </c>
      <c r="L75" s="30">
        <v>3366</v>
      </c>
      <c r="M75" s="30">
        <v>22212</v>
      </c>
      <c r="N75" s="30">
        <v>433027</v>
      </c>
      <c r="O75" s="30"/>
      <c r="P75" s="30">
        <v>444212</v>
      </c>
      <c r="Q75" s="30">
        <v>877239</v>
      </c>
      <c r="R75" s="30"/>
      <c r="S75" s="30"/>
      <c r="T75" s="30"/>
      <c r="U75" s="30"/>
      <c r="V75" s="30">
        <v>899451</v>
      </c>
      <c r="W75" s="30">
        <v>1950000</v>
      </c>
      <c r="X75" s="30"/>
      <c r="Y75" s="29"/>
      <c r="Z75" s="31">
        <v>2600000</v>
      </c>
    </row>
    <row r="76" spans="1:26" ht="13.5" hidden="1">
      <c r="A76" s="42" t="s">
        <v>286</v>
      </c>
      <c r="B76" s="32">
        <v>19426314</v>
      </c>
      <c r="C76" s="32"/>
      <c r="D76" s="33">
        <v>50609830</v>
      </c>
      <c r="E76" s="34">
        <v>44081966</v>
      </c>
      <c r="F76" s="34">
        <v>1343763</v>
      </c>
      <c r="G76" s="34">
        <v>1166904</v>
      </c>
      <c r="H76" s="34">
        <v>975210</v>
      </c>
      <c r="I76" s="34">
        <v>3485877</v>
      </c>
      <c r="J76" s="34">
        <v>1629897</v>
      </c>
      <c r="K76" s="34">
        <v>1302070</v>
      </c>
      <c r="L76" s="34">
        <v>1482388</v>
      </c>
      <c r="M76" s="34">
        <v>4414355</v>
      </c>
      <c r="N76" s="34">
        <v>1605442</v>
      </c>
      <c r="O76" s="34">
        <v>1041252</v>
      </c>
      <c r="P76" s="34"/>
      <c r="Q76" s="34">
        <v>2646694</v>
      </c>
      <c r="R76" s="34"/>
      <c r="S76" s="34"/>
      <c r="T76" s="34"/>
      <c r="U76" s="34"/>
      <c r="V76" s="34">
        <v>10546926</v>
      </c>
      <c r="W76" s="34">
        <v>25991099</v>
      </c>
      <c r="X76" s="34"/>
      <c r="Y76" s="33"/>
      <c r="Z76" s="35">
        <v>44081966</v>
      </c>
    </row>
    <row r="77" spans="1:26" ht="13.5" hidden="1">
      <c r="A77" s="37" t="s">
        <v>31</v>
      </c>
      <c r="B77" s="19">
        <v>12638208</v>
      </c>
      <c r="C77" s="19"/>
      <c r="D77" s="20">
        <v>19651384</v>
      </c>
      <c r="E77" s="21">
        <v>19651383</v>
      </c>
      <c r="F77" s="21">
        <v>465614</v>
      </c>
      <c r="G77" s="21">
        <v>571021</v>
      </c>
      <c r="H77" s="21">
        <v>435615</v>
      </c>
      <c r="I77" s="21">
        <v>1472250</v>
      </c>
      <c r="J77" s="21">
        <v>340434</v>
      </c>
      <c r="K77" s="21">
        <v>335343</v>
      </c>
      <c r="L77" s="21">
        <v>300126</v>
      </c>
      <c r="M77" s="21">
        <v>975903</v>
      </c>
      <c r="N77" s="21">
        <v>385320</v>
      </c>
      <c r="O77" s="21">
        <v>315566</v>
      </c>
      <c r="P77" s="21"/>
      <c r="Q77" s="21">
        <v>700886</v>
      </c>
      <c r="R77" s="21"/>
      <c r="S77" s="21"/>
      <c r="T77" s="21"/>
      <c r="U77" s="21"/>
      <c r="V77" s="21">
        <v>3149039</v>
      </c>
      <c r="W77" s="21">
        <v>11049768</v>
      </c>
      <c r="X77" s="21"/>
      <c r="Y77" s="20"/>
      <c r="Z77" s="23">
        <v>19651383</v>
      </c>
    </row>
    <row r="78" spans="1:26" ht="13.5" hidden="1">
      <c r="A78" s="38" t="s">
        <v>32</v>
      </c>
      <c r="B78" s="19">
        <v>6788106</v>
      </c>
      <c r="C78" s="19"/>
      <c r="D78" s="20">
        <v>30188562</v>
      </c>
      <c r="E78" s="21">
        <v>21830586</v>
      </c>
      <c r="F78" s="21">
        <v>878149</v>
      </c>
      <c r="G78" s="21">
        <v>595883</v>
      </c>
      <c r="H78" s="21">
        <v>539595</v>
      </c>
      <c r="I78" s="21">
        <v>2013627</v>
      </c>
      <c r="J78" s="21">
        <v>1289463</v>
      </c>
      <c r="K78" s="21">
        <v>948062</v>
      </c>
      <c r="L78" s="21">
        <v>1178896</v>
      </c>
      <c r="M78" s="21">
        <v>3416421</v>
      </c>
      <c r="N78" s="21">
        <v>1220122</v>
      </c>
      <c r="O78" s="21">
        <v>725686</v>
      </c>
      <c r="P78" s="21"/>
      <c r="Q78" s="21">
        <v>1945808</v>
      </c>
      <c r="R78" s="21"/>
      <c r="S78" s="21"/>
      <c r="T78" s="21"/>
      <c r="U78" s="21"/>
      <c r="V78" s="21">
        <v>7375856</v>
      </c>
      <c r="W78" s="21">
        <v>13630317</v>
      </c>
      <c r="X78" s="21"/>
      <c r="Y78" s="20"/>
      <c r="Z78" s="23">
        <v>21830586</v>
      </c>
    </row>
    <row r="79" spans="1:26" ht="13.5" hidden="1">
      <c r="A79" s="39" t="s">
        <v>103</v>
      </c>
      <c r="B79" s="19"/>
      <c r="C79" s="19"/>
      <c r="D79" s="20">
        <v>12779748</v>
      </c>
      <c r="E79" s="21">
        <v>3781944</v>
      </c>
      <c r="F79" s="21">
        <v>642384</v>
      </c>
      <c r="G79" s="21">
        <v>414731</v>
      </c>
      <c r="H79" s="21">
        <v>274224</v>
      </c>
      <c r="I79" s="21">
        <v>1331339</v>
      </c>
      <c r="J79" s="21">
        <v>256799</v>
      </c>
      <c r="K79" s="21">
        <v>263041</v>
      </c>
      <c r="L79" s="21">
        <v>277309</v>
      </c>
      <c r="M79" s="21">
        <v>797149</v>
      </c>
      <c r="N79" s="21">
        <v>267648</v>
      </c>
      <c r="O79" s="21">
        <v>284372</v>
      </c>
      <c r="P79" s="21"/>
      <c r="Q79" s="21">
        <v>552020</v>
      </c>
      <c r="R79" s="21"/>
      <c r="S79" s="21"/>
      <c r="T79" s="21"/>
      <c r="U79" s="21"/>
      <c r="V79" s="21">
        <v>2680508</v>
      </c>
      <c r="W79" s="21">
        <v>2955216</v>
      </c>
      <c r="X79" s="21"/>
      <c r="Y79" s="20"/>
      <c r="Z79" s="23">
        <v>3781944</v>
      </c>
    </row>
    <row r="80" spans="1:26" ht="13.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3.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3.5" hidden="1">
      <c r="A82" s="39" t="s">
        <v>106</v>
      </c>
      <c r="B82" s="19"/>
      <c r="C82" s="19"/>
      <c r="D82" s="20">
        <v>17408814</v>
      </c>
      <c r="E82" s="21">
        <v>18048642</v>
      </c>
      <c r="F82" s="21">
        <v>235765</v>
      </c>
      <c r="G82" s="21">
        <v>181152</v>
      </c>
      <c r="H82" s="21">
        <v>265371</v>
      </c>
      <c r="I82" s="21">
        <v>682288</v>
      </c>
      <c r="J82" s="21">
        <v>1032664</v>
      </c>
      <c r="K82" s="21">
        <v>685021</v>
      </c>
      <c r="L82" s="21">
        <v>901587</v>
      </c>
      <c r="M82" s="21">
        <v>2619272</v>
      </c>
      <c r="N82" s="21">
        <v>952474</v>
      </c>
      <c r="O82" s="21">
        <v>441314</v>
      </c>
      <c r="P82" s="21"/>
      <c r="Q82" s="21">
        <v>1393788</v>
      </c>
      <c r="R82" s="21"/>
      <c r="S82" s="21"/>
      <c r="T82" s="21"/>
      <c r="U82" s="21"/>
      <c r="V82" s="21">
        <v>4695348</v>
      </c>
      <c r="W82" s="21">
        <v>10675101</v>
      </c>
      <c r="X82" s="21"/>
      <c r="Y82" s="20"/>
      <c r="Z82" s="23">
        <v>18048642</v>
      </c>
    </row>
    <row r="83" spans="1:26" ht="13.5" hidden="1">
      <c r="A83" s="39" t="s">
        <v>107</v>
      </c>
      <c r="B83" s="19">
        <v>6788106</v>
      </c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3.5" hidden="1">
      <c r="A84" s="40" t="s">
        <v>110</v>
      </c>
      <c r="B84" s="28"/>
      <c r="C84" s="28"/>
      <c r="D84" s="29">
        <v>769884</v>
      </c>
      <c r="E84" s="30">
        <v>2599997</v>
      </c>
      <c r="F84" s="30"/>
      <c r="G84" s="30"/>
      <c r="H84" s="30"/>
      <c r="I84" s="30"/>
      <c r="J84" s="30"/>
      <c r="K84" s="30">
        <v>18665</v>
      </c>
      <c r="L84" s="30">
        <v>3366</v>
      </c>
      <c r="M84" s="30">
        <v>22031</v>
      </c>
      <c r="N84" s="30"/>
      <c r="O84" s="30"/>
      <c r="P84" s="30"/>
      <c r="Q84" s="30"/>
      <c r="R84" s="30"/>
      <c r="S84" s="30"/>
      <c r="T84" s="30"/>
      <c r="U84" s="30"/>
      <c r="V84" s="30">
        <v>22031</v>
      </c>
      <c r="W84" s="30">
        <v>1311014</v>
      </c>
      <c r="X84" s="30"/>
      <c r="Y84" s="29"/>
      <c r="Z84" s="31">
        <v>2599997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265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266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6529647</v>
      </c>
      <c r="D5" s="357">
        <f t="shared" si="0"/>
        <v>0</v>
      </c>
      <c r="E5" s="356">
        <f t="shared" si="0"/>
        <v>5179224</v>
      </c>
      <c r="F5" s="358">
        <f t="shared" si="0"/>
        <v>4705000</v>
      </c>
      <c r="G5" s="358">
        <f t="shared" si="0"/>
        <v>314145</v>
      </c>
      <c r="H5" s="356">
        <f t="shared" si="0"/>
        <v>7700</v>
      </c>
      <c r="I5" s="356">
        <f t="shared" si="0"/>
        <v>81952</v>
      </c>
      <c r="J5" s="358">
        <f t="shared" si="0"/>
        <v>403797</v>
      </c>
      <c r="K5" s="358">
        <f t="shared" si="0"/>
        <v>26032</v>
      </c>
      <c r="L5" s="356">
        <f t="shared" si="0"/>
        <v>30702</v>
      </c>
      <c r="M5" s="356">
        <f t="shared" si="0"/>
        <v>324198</v>
      </c>
      <c r="N5" s="358">
        <f t="shared" si="0"/>
        <v>380932</v>
      </c>
      <c r="O5" s="358">
        <f t="shared" si="0"/>
        <v>5813</v>
      </c>
      <c r="P5" s="356">
        <f t="shared" si="0"/>
        <v>1135018</v>
      </c>
      <c r="Q5" s="356">
        <f t="shared" si="0"/>
        <v>855214</v>
      </c>
      <c r="R5" s="358">
        <f t="shared" si="0"/>
        <v>1996045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2780774</v>
      </c>
      <c r="X5" s="356">
        <f t="shared" si="0"/>
        <v>3528750</v>
      </c>
      <c r="Y5" s="358">
        <f t="shared" si="0"/>
        <v>-747976</v>
      </c>
      <c r="Z5" s="359">
        <f>+IF(X5&lt;&gt;0,+(Y5/X5)*100,0)</f>
        <v>-21.196627701027275</v>
      </c>
      <c r="AA5" s="360">
        <f>+AA6+AA8+AA11+AA13+AA15</f>
        <v>4705000</v>
      </c>
    </row>
    <row r="6" spans="1:27" ht="13.5">
      <c r="A6" s="361" t="s">
        <v>204</v>
      </c>
      <c r="B6" s="142"/>
      <c r="C6" s="60">
        <f>+C7</f>
        <v>6132111</v>
      </c>
      <c r="D6" s="340">
        <f aca="true" t="shared" si="1" ref="D6:AA6">+D7</f>
        <v>0</v>
      </c>
      <c r="E6" s="60">
        <f t="shared" si="1"/>
        <v>4224384</v>
      </c>
      <c r="F6" s="59">
        <f t="shared" si="1"/>
        <v>4200000</v>
      </c>
      <c r="G6" s="59">
        <f t="shared" si="1"/>
        <v>314145</v>
      </c>
      <c r="H6" s="60">
        <f t="shared" si="1"/>
        <v>0</v>
      </c>
      <c r="I6" s="60">
        <f t="shared" si="1"/>
        <v>0</v>
      </c>
      <c r="J6" s="59">
        <f t="shared" si="1"/>
        <v>314145</v>
      </c>
      <c r="K6" s="59">
        <f t="shared" si="1"/>
        <v>0</v>
      </c>
      <c r="L6" s="60">
        <f t="shared" si="1"/>
        <v>0</v>
      </c>
      <c r="M6" s="60">
        <f t="shared" si="1"/>
        <v>80600</v>
      </c>
      <c r="N6" s="59">
        <f t="shared" si="1"/>
        <v>80600</v>
      </c>
      <c r="O6" s="59">
        <f t="shared" si="1"/>
        <v>0</v>
      </c>
      <c r="P6" s="60">
        <f t="shared" si="1"/>
        <v>1049474</v>
      </c>
      <c r="Q6" s="60">
        <f t="shared" si="1"/>
        <v>0</v>
      </c>
      <c r="R6" s="59">
        <f t="shared" si="1"/>
        <v>1049474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1444219</v>
      </c>
      <c r="X6" s="60">
        <f t="shared" si="1"/>
        <v>3150000</v>
      </c>
      <c r="Y6" s="59">
        <f t="shared" si="1"/>
        <v>-1705781</v>
      </c>
      <c r="Z6" s="61">
        <f>+IF(X6&lt;&gt;0,+(Y6/X6)*100,0)</f>
        <v>-54.151777777777774</v>
      </c>
      <c r="AA6" s="62">
        <f t="shared" si="1"/>
        <v>4200000</v>
      </c>
    </row>
    <row r="7" spans="1:27" ht="13.5">
      <c r="A7" s="291" t="s">
        <v>228</v>
      </c>
      <c r="B7" s="142"/>
      <c r="C7" s="60">
        <v>6132111</v>
      </c>
      <c r="D7" s="340"/>
      <c r="E7" s="60">
        <v>4224384</v>
      </c>
      <c r="F7" s="59">
        <v>4200000</v>
      </c>
      <c r="G7" s="59">
        <v>314145</v>
      </c>
      <c r="H7" s="60"/>
      <c r="I7" s="60"/>
      <c r="J7" s="59">
        <v>314145</v>
      </c>
      <c r="K7" s="59"/>
      <c r="L7" s="60"/>
      <c r="M7" s="60">
        <v>80600</v>
      </c>
      <c r="N7" s="59">
        <v>80600</v>
      </c>
      <c r="O7" s="59"/>
      <c r="P7" s="60">
        <v>1049474</v>
      </c>
      <c r="Q7" s="60"/>
      <c r="R7" s="59">
        <v>1049474</v>
      </c>
      <c r="S7" s="59"/>
      <c r="T7" s="60"/>
      <c r="U7" s="60"/>
      <c r="V7" s="59"/>
      <c r="W7" s="59">
        <v>1444219</v>
      </c>
      <c r="X7" s="60">
        <v>3150000</v>
      </c>
      <c r="Y7" s="59">
        <v>-1705781</v>
      </c>
      <c r="Z7" s="61">
        <v>-54.15</v>
      </c>
      <c r="AA7" s="62">
        <v>4200000</v>
      </c>
    </row>
    <row r="8" spans="1:27" ht="13.5">
      <c r="A8" s="361" t="s">
        <v>205</v>
      </c>
      <c r="B8" s="142"/>
      <c r="C8" s="60">
        <f aca="true" t="shared" si="2" ref="C8:Y8">SUM(C9:C10)</f>
        <v>16459</v>
      </c>
      <c r="D8" s="340">
        <f t="shared" si="2"/>
        <v>0</v>
      </c>
      <c r="E8" s="60">
        <f t="shared" si="2"/>
        <v>234840</v>
      </c>
      <c r="F8" s="59">
        <f t="shared" si="2"/>
        <v>270000</v>
      </c>
      <c r="G8" s="59">
        <f t="shared" si="2"/>
        <v>0</v>
      </c>
      <c r="H8" s="60">
        <f t="shared" si="2"/>
        <v>0</v>
      </c>
      <c r="I8" s="60">
        <f t="shared" si="2"/>
        <v>7852</v>
      </c>
      <c r="J8" s="59">
        <f t="shared" si="2"/>
        <v>7852</v>
      </c>
      <c r="K8" s="59">
        <f t="shared" si="2"/>
        <v>0</v>
      </c>
      <c r="L8" s="60">
        <f t="shared" si="2"/>
        <v>0</v>
      </c>
      <c r="M8" s="60">
        <f t="shared" si="2"/>
        <v>97708</v>
      </c>
      <c r="N8" s="59">
        <f t="shared" si="2"/>
        <v>97708</v>
      </c>
      <c r="O8" s="59">
        <f t="shared" si="2"/>
        <v>5813</v>
      </c>
      <c r="P8" s="60">
        <f t="shared" si="2"/>
        <v>31044</v>
      </c>
      <c r="Q8" s="60">
        <f t="shared" si="2"/>
        <v>690454</v>
      </c>
      <c r="R8" s="59">
        <f t="shared" si="2"/>
        <v>727311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832871</v>
      </c>
      <c r="X8" s="60">
        <f t="shared" si="2"/>
        <v>202500</v>
      </c>
      <c r="Y8" s="59">
        <f t="shared" si="2"/>
        <v>630371</v>
      </c>
      <c r="Z8" s="61">
        <f>+IF(X8&lt;&gt;0,+(Y8/X8)*100,0)</f>
        <v>311.2943209876543</v>
      </c>
      <c r="AA8" s="62">
        <f>SUM(AA9:AA10)</f>
        <v>270000</v>
      </c>
    </row>
    <row r="9" spans="1:27" ht="13.5">
      <c r="A9" s="291" t="s">
        <v>229</v>
      </c>
      <c r="B9" s="142"/>
      <c r="C9" s="60">
        <v>16459</v>
      </c>
      <c r="D9" s="340"/>
      <c r="E9" s="60">
        <v>234840</v>
      </c>
      <c r="F9" s="59">
        <v>250000</v>
      </c>
      <c r="G9" s="59"/>
      <c r="H9" s="60"/>
      <c r="I9" s="60">
        <v>7852</v>
      </c>
      <c r="J9" s="59">
        <v>7852</v>
      </c>
      <c r="K9" s="59"/>
      <c r="L9" s="60"/>
      <c r="M9" s="60">
        <v>97708</v>
      </c>
      <c r="N9" s="59">
        <v>97708</v>
      </c>
      <c r="O9" s="59">
        <v>5813</v>
      </c>
      <c r="P9" s="60">
        <v>31044</v>
      </c>
      <c r="Q9" s="60">
        <v>79576</v>
      </c>
      <c r="R9" s="59">
        <v>116433</v>
      </c>
      <c r="S9" s="59"/>
      <c r="T9" s="60"/>
      <c r="U9" s="60"/>
      <c r="V9" s="59"/>
      <c r="W9" s="59">
        <v>221993</v>
      </c>
      <c r="X9" s="60">
        <v>187500</v>
      </c>
      <c r="Y9" s="59">
        <v>34493</v>
      </c>
      <c r="Z9" s="61">
        <v>18.4</v>
      </c>
      <c r="AA9" s="62">
        <v>250000</v>
      </c>
    </row>
    <row r="10" spans="1:27" ht="13.5">
      <c r="A10" s="291" t="s">
        <v>230</v>
      </c>
      <c r="B10" s="142"/>
      <c r="C10" s="60"/>
      <c r="D10" s="340"/>
      <c r="E10" s="60"/>
      <c r="F10" s="59">
        <v>20000</v>
      </c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>
        <v>610878</v>
      </c>
      <c r="R10" s="59">
        <v>610878</v>
      </c>
      <c r="S10" s="59"/>
      <c r="T10" s="60"/>
      <c r="U10" s="60"/>
      <c r="V10" s="59"/>
      <c r="W10" s="59">
        <v>610878</v>
      </c>
      <c r="X10" s="60">
        <v>15000</v>
      </c>
      <c r="Y10" s="59">
        <v>595878</v>
      </c>
      <c r="Z10" s="61">
        <v>3972.52</v>
      </c>
      <c r="AA10" s="62">
        <v>20000</v>
      </c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281961</v>
      </c>
      <c r="D13" s="341">
        <f aca="true" t="shared" si="4" ref="D13:AA13">+D14</f>
        <v>0</v>
      </c>
      <c r="E13" s="275">
        <f t="shared" si="4"/>
        <v>200000</v>
      </c>
      <c r="F13" s="342">
        <f t="shared" si="4"/>
        <v>0</v>
      </c>
      <c r="G13" s="342">
        <f t="shared" si="4"/>
        <v>0</v>
      </c>
      <c r="H13" s="275">
        <f t="shared" si="4"/>
        <v>7700</v>
      </c>
      <c r="I13" s="275">
        <f t="shared" si="4"/>
        <v>54000</v>
      </c>
      <c r="J13" s="342">
        <f t="shared" si="4"/>
        <v>61700</v>
      </c>
      <c r="K13" s="342">
        <f t="shared" si="4"/>
        <v>28500</v>
      </c>
      <c r="L13" s="275">
        <f t="shared" si="4"/>
        <v>30702</v>
      </c>
      <c r="M13" s="275">
        <f t="shared" si="4"/>
        <v>0</v>
      </c>
      <c r="N13" s="342">
        <f t="shared" si="4"/>
        <v>59202</v>
      </c>
      <c r="O13" s="342">
        <f t="shared" si="4"/>
        <v>0</v>
      </c>
      <c r="P13" s="275">
        <f t="shared" si="4"/>
        <v>54500</v>
      </c>
      <c r="Q13" s="275">
        <f t="shared" si="4"/>
        <v>136410</v>
      </c>
      <c r="R13" s="342">
        <f t="shared" si="4"/>
        <v>190910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311812</v>
      </c>
      <c r="X13" s="275">
        <f t="shared" si="4"/>
        <v>0</v>
      </c>
      <c r="Y13" s="342">
        <f t="shared" si="4"/>
        <v>311812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>
        <v>281961</v>
      </c>
      <c r="D14" s="340"/>
      <c r="E14" s="60">
        <v>200000</v>
      </c>
      <c r="F14" s="59"/>
      <c r="G14" s="59"/>
      <c r="H14" s="60">
        <v>7700</v>
      </c>
      <c r="I14" s="60">
        <v>54000</v>
      </c>
      <c r="J14" s="59">
        <v>61700</v>
      </c>
      <c r="K14" s="59">
        <v>28500</v>
      </c>
      <c r="L14" s="60">
        <v>30702</v>
      </c>
      <c r="M14" s="60"/>
      <c r="N14" s="59">
        <v>59202</v>
      </c>
      <c r="O14" s="59"/>
      <c r="P14" s="60">
        <v>54500</v>
      </c>
      <c r="Q14" s="60">
        <v>136410</v>
      </c>
      <c r="R14" s="59">
        <v>190910</v>
      </c>
      <c r="S14" s="59"/>
      <c r="T14" s="60"/>
      <c r="U14" s="60"/>
      <c r="V14" s="59"/>
      <c r="W14" s="59">
        <v>311812</v>
      </c>
      <c r="X14" s="60"/>
      <c r="Y14" s="59">
        <v>311812</v>
      </c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99116</v>
      </c>
      <c r="D15" s="340">
        <f t="shared" si="5"/>
        <v>0</v>
      </c>
      <c r="E15" s="60">
        <f t="shared" si="5"/>
        <v>520000</v>
      </c>
      <c r="F15" s="59">
        <f t="shared" si="5"/>
        <v>235000</v>
      </c>
      <c r="G15" s="59">
        <f t="shared" si="5"/>
        <v>0</v>
      </c>
      <c r="H15" s="60">
        <f t="shared" si="5"/>
        <v>0</v>
      </c>
      <c r="I15" s="60">
        <f t="shared" si="5"/>
        <v>20100</v>
      </c>
      <c r="J15" s="59">
        <f t="shared" si="5"/>
        <v>20100</v>
      </c>
      <c r="K15" s="59">
        <f t="shared" si="5"/>
        <v>-2468</v>
      </c>
      <c r="L15" s="60">
        <f t="shared" si="5"/>
        <v>0</v>
      </c>
      <c r="M15" s="60">
        <f t="shared" si="5"/>
        <v>145890</v>
      </c>
      <c r="N15" s="59">
        <f t="shared" si="5"/>
        <v>143422</v>
      </c>
      <c r="O15" s="59">
        <f t="shared" si="5"/>
        <v>0</v>
      </c>
      <c r="P15" s="60">
        <f t="shared" si="5"/>
        <v>0</v>
      </c>
      <c r="Q15" s="60">
        <f t="shared" si="5"/>
        <v>28350</v>
      </c>
      <c r="R15" s="59">
        <f t="shared" si="5"/>
        <v>28350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191872</v>
      </c>
      <c r="X15" s="60">
        <f t="shared" si="5"/>
        <v>176250</v>
      </c>
      <c r="Y15" s="59">
        <f t="shared" si="5"/>
        <v>15622</v>
      </c>
      <c r="Z15" s="61">
        <f>+IF(X15&lt;&gt;0,+(Y15/X15)*100,0)</f>
        <v>8.86354609929078</v>
      </c>
      <c r="AA15" s="62">
        <f>SUM(AA16:AA20)</f>
        <v>235000</v>
      </c>
    </row>
    <row r="16" spans="1:27" ht="13.5">
      <c r="A16" s="291" t="s">
        <v>233</v>
      </c>
      <c r="B16" s="300"/>
      <c r="C16" s="60">
        <v>97200</v>
      </c>
      <c r="D16" s="340"/>
      <c r="E16" s="60">
        <v>520000</v>
      </c>
      <c r="F16" s="59">
        <v>220000</v>
      </c>
      <c r="G16" s="59"/>
      <c r="H16" s="60"/>
      <c r="I16" s="60">
        <v>20100</v>
      </c>
      <c r="J16" s="59">
        <v>20100</v>
      </c>
      <c r="K16" s="59">
        <v>-2468</v>
      </c>
      <c r="L16" s="60"/>
      <c r="M16" s="60">
        <v>64440</v>
      </c>
      <c r="N16" s="59">
        <v>61972</v>
      </c>
      <c r="O16" s="59"/>
      <c r="P16" s="60"/>
      <c r="Q16" s="60"/>
      <c r="R16" s="59"/>
      <c r="S16" s="59"/>
      <c r="T16" s="60"/>
      <c r="U16" s="60"/>
      <c r="V16" s="59"/>
      <c r="W16" s="59">
        <v>82072</v>
      </c>
      <c r="X16" s="60">
        <v>165000</v>
      </c>
      <c r="Y16" s="59">
        <v>-82928</v>
      </c>
      <c r="Z16" s="61">
        <v>-50.26</v>
      </c>
      <c r="AA16" s="62">
        <v>220000</v>
      </c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>
        <v>28350</v>
      </c>
      <c r="R17" s="59">
        <v>28350</v>
      </c>
      <c r="S17" s="59"/>
      <c r="T17" s="60"/>
      <c r="U17" s="60"/>
      <c r="V17" s="59"/>
      <c r="W17" s="59">
        <v>28350</v>
      </c>
      <c r="X17" s="60"/>
      <c r="Y17" s="59">
        <v>28350</v>
      </c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>
        <v>81450</v>
      </c>
      <c r="N18" s="59">
        <v>81450</v>
      </c>
      <c r="O18" s="59"/>
      <c r="P18" s="60"/>
      <c r="Q18" s="60"/>
      <c r="R18" s="59"/>
      <c r="S18" s="59"/>
      <c r="T18" s="60"/>
      <c r="U18" s="60"/>
      <c r="V18" s="59"/>
      <c r="W18" s="59">
        <v>81450</v>
      </c>
      <c r="X18" s="60"/>
      <c r="Y18" s="59">
        <v>81450</v>
      </c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>
        <v>1916</v>
      </c>
      <c r="D20" s="340"/>
      <c r="E20" s="60"/>
      <c r="F20" s="59">
        <v>15000</v>
      </c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>
        <v>11250</v>
      </c>
      <c r="Y20" s="59">
        <v>-11250</v>
      </c>
      <c r="Z20" s="61">
        <v>-100</v>
      </c>
      <c r="AA20" s="62">
        <v>15000</v>
      </c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627</v>
      </c>
      <c r="D22" s="344">
        <f t="shared" si="6"/>
        <v>0</v>
      </c>
      <c r="E22" s="343">
        <f t="shared" si="6"/>
        <v>1200000</v>
      </c>
      <c r="F22" s="345">
        <f t="shared" si="6"/>
        <v>470000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1500</v>
      </c>
      <c r="L22" s="343">
        <f t="shared" si="6"/>
        <v>0</v>
      </c>
      <c r="M22" s="343">
        <f t="shared" si="6"/>
        <v>89959</v>
      </c>
      <c r="N22" s="345">
        <f t="shared" si="6"/>
        <v>91459</v>
      </c>
      <c r="O22" s="345">
        <f t="shared" si="6"/>
        <v>34856</v>
      </c>
      <c r="P22" s="343">
        <f t="shared" si="6"/>
        <v>9000</v>
      </c>
      <c r="Q22" s="343">
        <f t="shared" si="6"/>
        <v>-3300</v>
      </c>
      <c r="R22" s="345">
        <f t="shared" si="6"/>
        <v>40556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132015</v>
      </c>
      <c r="X22" s="343">
        <f t="shared" si="6"/>
        <v>352500</v>
      </c>
      <c r="Y22" s="345">
        <f t="shared" si="6"/>
        <v>-220485</v>
      </c>
      <c r="Z22" s="336">
        <f>+IF(X22&lt;&gt;0,+(Y22/X22)*100,0)</f>
        <v>-62.54893617021276</v>
      </c>
      <c r="AA22" s="350">
        <f>SUM(AA23:AA32)</f>
        <v>470000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>
        <v>627</v>
      </c>
      <c r="D25" s="340"/>
      <c r="E25" s="60">
        <v>800000</v>
      </c>
      <c r="F25" s="59">
        <v>200000</v>
      </c>
      <c r="G25" s="59"/>
      <c r="H25" s="60"/>
      <c r="I25" s="60"/>
      <c r="J25" s="59"/>
      <c r="K25" s="59"/>
      <c r="L25" s="60"/>
      <c r="M25" s="60">
        <v>78059</v>
      </c>
      <c r="N25" s="59">
        <v>78059</v>
      </c>
      <c r="O25" s="59"/>
      <c r="P25" s="60"/>
      <c r="Q25" s="60"/>
      <c r="R25" s="59"/>
      <c r="S25" s="59"/>
      <c r="T25" s="60"/>
      <c r="U25" s="60"/>
      <c r="V25" s="59"/>
      <c r="W25" s="59">
        <v>78059</v>
      </c>
      <c r="X25" s="60">
        <v>150000</v>
      </c>
      <c r="Y25" s="59">
        <v>-71941</v>
      </c>
      <c r="Z25" s="61">
        <v>-47.96</v>
      </c>
      <c r="AA25" s="62">
        <v>200000</v>
      </c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>
        <v>150000</v>
      </c>
      <c r="F27" s="59">
        <v>30000</v>
      </c>
      <c r="G27" s="59"/>
      <c r="H27" s="60"/>
      <c r="I27" s="60"/>
      <c r="J27" s="59"/>
      <c r="K27" s="59">
        <v>1500</v>
      </c>
      <c r="L27" s="60"/>
      <c r="M27" s="60">
        <v>11900</v>
      </c>
      <c r="N27" s="59">
        <v>13400</v>
      </c>
      <c r="O27" s="59">
        <v>9900</v>
      </c>
      <c r="P27" s="60">
        <v>9000</v>
      </c>
      <c r="Q27" s="60">
        <v>-3300</v>
      </c>
      <c r="R27" s="59">
        <v>15600</v>
      </c>
      <c r="S27" s="59"/>
      <c r="T27" s="60"/>
      <c r="U27" s="60"/>
      <c r="V27" s="59"/>
      <c r="W27" s="59">
        <v>29000</v>
      </c>
      <c r="X27" s="60">
        <v>22500</v>
      </c>
      <c r="Y27" s="59">
        <v>6500</v>
      </c>
      <c r="Z27" s="61">
        <v>28.89</v>
      </c>
      <c r="AA27" s="62">
        <v>30000</v>
      </c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>
        <v>250000</v>
      </c>
      <c r="F32" s="59">
        <v>240000</v>
      </c>
      <c r="G32" s="59"/>
      <c r="H32" s="60"/>
      <c r="I32" s="60"/>
      <c r="J32" s="59"/>
      <c r="K32" s="59"/>
      <c r="L32" s="60"/>
      <c r="M32" s="60"/>
      <c r="N32" s="59"/>
      <c r="O32" s="59">
        <v>24956</v>
      </c>
      <c r="P32" s="60"/>
      <c r="Q32" s="60"/>
      <c r="R32" s="59">
        <v>24956</v>
      </c>
      <c r="S32" s="59"/>
      <c r="T32" s="60"/>
      <c r="U32" s="60"/>
      <c r="V32" s="59"/>
      <c r="W32" s="59">
        <v>24956</v>
      </c>
      <c r="X32" s="60">
        <v>180000</v>
      </c>
      <c r="Y32" s="59">
        <v>-155044</v>
      </c>
      <c r="Z32" s="61">
        <v>-86.14</v>
      </c>
      <c r="AA32" s="62">
        <v>240000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576302</v>
      </c>
      <c r="D40" s="344">
        <f t="shared" si="9"/>
        <v>0</v>
      </c>
      <c r="E40" s="343">
        <f t="shared" si="9"/>
        <v>1797504</v>
      </c>
      <c r="F40" s="345">
        <f t="shared" si="9"/>
        <v>1189000</v>
      </c>
      <c r="G40" s="345">
        <f t="shared" si="9"/>
        <v>73925</v>
      </c>
      <c r="H40" s="343">
        <f t="shared" si="9"/>
        <v>44164</v>
      </c>
      <c r="I40" s="343">
        <f t="shared" si="9"/>
        <v>81845</v>
      </c>
      <c r="J40" s="345">
        <f t="shared" si="9"/>
        <v>199934</v>
      </c>
      <c r="K40" s="345">
        <f t="shared" si="9"/>
        <v>78128</v>
      </c>
      <c r="L40" s="343">
        <f t="shared" si="9"/>
        <v>6734</v>
      </c>
      <c r="M40" s="343">
        <f t="shared" si="9"/>
        <v>150446</v>
      </c>
      <c r="N40" s="345">
        <f t="shared" si="9"/>
        <v>235308</v>
      </c>
      <c r="O40" s="345">
        <f t="shared" si="9"/>
        <v>10591</v>
      </c>
      <c r="P40" s="343">
        <f t="shared" si="9"/>
        <v>2667</v>
      </c>
      <c r="Q40" s="343">
        <f t="shared" si="9"/>
        <v>82991</v>
      </c>
      <c r="R40" s="345">
        <f t="shared" si="9"/>
        <v>96249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531491</v>
      </c>
      <c r="X40" s="343">
        <f t="shared" si="9"/>
        <v>891750</v>
      </c>
      <c r="Y40" s="345">
        <f t="shared" si="9"/>
        <v>-360259</v>
      </c>
      <c r="Z40" s="336">
        <f>+IF(X40&lt;&gt;0,+(Y40/X40)*100,0)</f>
        <v>-40.399102887580604</v>
      </c>
      <c r="AA40" s="350">
        <f>SUM(AA41:AA49)</f>
        <v>1189000</v>
      </c>
    </row>
    <row r="41" spans="1:27" ht="13.5">
      <c r="A41" s="361" t="s">
        <v>247</v>
      </c>
      <c r="B41" s="142"/>
      <c r="C41" s="362">
        <v>150712</v>
      </c>
      <c r="D41" s="363"/>
      <c r="E41" s="362">
        <v>600605</v>
      </c>
      <c r="F41" s="364">
        <v>298000</v>
      </c>
      <c r="G41" s="364">
        <v>16197</v>
      </c>
      <c r="H41" s="362">
        <v>41974</v>
      </c>
      <c r="I41" s="362">
        <v>77092</v>
      </c>
      <c r="J41" s="364">
        <v>135263</v>
      </c>
      <c r="K41" s="364">
        <v>1950</v>
      </c>
      <c r="L41" s="362">
        <v>-7502</v>
      </c>
      <c r="M41" s="362">
        <v>20651</v>
      </c>
      <c r="N41" s="364">
        <v>15099</v>
      </c>
      <c r="O41" s="364">
        <v>3811</v>
      </c>
      <c r="P41" s="362"/>
      <c r="Q41" s="362"/>
      <c r="R41" s="364">
        <v>3811</v>
      </c>
      <c r="S41" s="364"/>
      <c r="T41" s="362"/>
      <c r="U41" s="362"/>
      <c r="V41" s="364"/>
      <c r="W41" s="364">
        <v>154173</v>
      </c>
      <c r="X41" s="362">
        <v>223500</v>
      </c>
      <c r="Y41" s="364">
        <v>-69327</v>
      </c>
      <c r="Z41" s="365">
        <v>-31.02</v>
      </c>
      <c r="AA41" s="366">
        <v>298000</v>
      </c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>
        <v>271618</v>
      </c>
      <c r="D43" s="369"/>
      <c r="E43" s="305">
        <v>583598</v>
      </c>
      <c r="F43" s="370">
        <v>600000</v>
      </c>
      <c r="G43" s="370">
        <v>55790</v>
      </c>
      <c r="H43" s="305"/>
      <c r="I43" s="305">
        <v>4753</v>
      </c>
      <c r="J43" s="370">
        <v>60543</v>
      </c>
      <c r="K43" s="370">
        <v>56047</v>
      </c>
      <c r="L43" s="305">
        <v>14236</v>
      </c>
      <c r="M43" s="305">
        <v>131733</v>
      </c>
      <c r="N43" s="370">
        <v>202016</v>
      </c>
      <c r="O43" s="370"/>
      <c r="P43" s="305"/>
      <c r="Q43" s="305">
        <v>61816</v>
      </c>
      <c r="R43" s="370">
        <v>61816</v>
      </c>
      <c r="S43" s="370"/>
      <c r="T43" s="305"/>
      <c r="U43" s="305"/>
      <c r="V43" s="370"/>
      <c r="W43" s="370">
        <v>324375</v>
      </c>
      <c r="X43" s="305">
        <v>450000</v>
      </c>
      <c r="Y43" s="370">
        <v>-125625</v>
      </c>
      <c r="Z43" s="371">
        <v>-27.92</v>
      </c>
      <c r="AA43" s="303">
        <v>600000</v>
      </c>
    </row>
    <row r="44" spans="1:27" ht="13.5">
      <c r="A44" s="361" t="s">
        <v>250</v>
      </c>
      <c r="B44" s="136"/>
      <c r="C44" s="60">
        <v>32036</v>
      </c>
      <c r="D44" s="368"/>
      <c r="E44" s="54">
        <v>267030</v>
      </c>
      <c r="F44" s="53">
        <v>56000</v>
      </c>
      <c r="G44" s="53"/>
      <c r="H44" s="54">
        <v>2190</v>
      </c>
      <c r="I44" s="54"/>
      <c r="J44" s="53">
        <v>2190</v>
      </c>
      <c r="K44" s="53">
        <v>2674</v>
      </c>
      <c r="L44" s="54"/>
      <c r="M44" s="54"/>
      <c r="N44" s="53">
        <v>2674</v>
      </c>
      <c r="O44" s="53">
        <v>6780</v>
      </c>
      <c r="P44" s="54">
        <v>49</v>
      </c>
      <c r="Q44" s="54">
        <v>1675</v>
      </c>
      <c r="R44" s="53">
        <v>8504</v>
      </c>
      <c r="S44" s="53"/>
      <c r="T44" s="54"/>
      <c r="U44" s="54"/>
      <c r="V44" s="53"/>
      <c r="W44" s="53">
        <v>13368</v>
      </c>
      <c r="X44" s="54">
        <v>42000</v>
      </c>
      <c r="Y44" s="53">
        <v>-28632</v>
      </c>
      <c r="Z44" s="94">
        <v>-68.17</v>
      </c>
      <c r="AA44" s="95">
        <v>56000</v>
      </c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>
        <v>121936</v>
      </c>
      <c r="D48" s="368"/>
      <c r="E48" s="54">
        <v>286271</v>
      </c>
      <c r="F48" s="53">
        <v>70000</v>
      </c>
      <c r="G48" s="53">
        <v>1938</v>
      </c>
      <c r="H48" s="54"/>
      <c r="I48" s="54"/>
      <c r="J48" s="53">
        <v>1938</v>
      </c>
      <c r="K48" s="53"/>
      <c r="L48" s="54"/>
      <c r="M48" s="54">
        <v>-1938</v>
      </c>
      <c r="N48" s="53">
        <v>-1938</v>
      </c>
      <c r="O48" s="53"/>
      <c r="P48" s="54">
        <v>2618</v>
      </c>
      <c r="Q48" s="54">
        <v>19500</v>
      </c>
      <c r="R48" s="53">
        <v>22118</v>
      </c>
      <c r="S48" s="53"/>
      <c r="T48" s="54"/>
      <c r="U48" s="54"/>
      <c r="V48" s="53"/>
      <c r="W48" s="53">
        <v>22118</v>
      </c>
      <c r="X48" s="54">
        <v>52500</v>
      </c>
      <c r="Y48" s="53">
        <v>-30382</v>
      </c>
      <c r="Z48" s="94">
        <v>-57.87</v>
      </c>
      <c r="AA48" s="95">
        <v>70000</v>
      </c>
    </row>
    <row r="49" spans="1:27" ht="13.5">
      <c r="A49" s="361" t="s">
        <v>93</v>
      </c>
      <c r="B49" s="136"/>
      <c r="C49" s="54"/>
      <c r="D49" s="368"/>
      <c r="E49" s="54">
        <v>60000</v>
      </c>
      <c r="F49" s="53">
        <v>165000</v>
      </c>
      <c r="G49" s="53"/>
      <c r="H49" s="54"/>
      <c r="I49" s="54"/>
      <c r="J49" s="53"/>
      <c r="K49" s="53">
        <v>17457</v>
      </c>
      <c r="L49" s="54"/>
      <c r="M49" s="54"/>
      <c r="N49" s="53">
        <v>17457</v>
      </c>
      <c r="O49" s="53"/>
      <c r="P49" s="54"/>
      <c r="Q49" s="54"/>
      <c r="R49" s="53"/>
      <c r="S49" s="53"/>
      <c r="T49" s="54"/>
      <c r="U49" s="54"/>
      <c r="V49" s="53"/>
      <c r="W49" s="53">
        <v>17457</v>
      </c>
      <c r="X49" s="54">
        <v>123750</v>
      </c>
      <c r="Y49" s="53">
        <v>-106293</v>
      </c>
      <c r="Z49" s="94">
        <v>-85.89</v>
      </c>
      <c r="AA49" s="95">
        <v>165000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267</v>
      </c>
      <c r="B60" s="149"/>
      <c r="C60" s="219">
        <f aca="true" t="shared" si="14" ref="C60:Y60">+C57+C54+C51+C40+C37+C34+C22+C5</f>
        <v>7106576</v>
      </c>
      <c r="D60" s="346">
        <f t="shared" si="14"/>
        <v>0</v>
      </c>
      <c r="E60" s="219">
        <f t="shared" si="14"/>
        <v>8176728</v>
      </c>
      <c r="F60" s="264">
        <f t="shared" si="14"/>
        <v>6364000</v>
      </c>
      <c r="G60" s="264">
        <f t="shared" si="14"/>
        <v>388070</v>
      </c>
      <c r="H60" s="219">
        <f t="shared" si="14"/>
        <v>51864</v>
      </c>
      <c r="I60" s="219">
        <f t="shared" si="14"/>
        <v>163797</v>
      </c>
      <c r="J60" s="264">
        <f t="shared" si="14"/>
        <v>603731</v>
      </c>
      <c r="K60" s="264">
        <f t="shared" si="14"/>
        <v>105660</v>
      </c>
      <c r="L60" s="219">
        <f t="shared" si="14"/>
        <v>37436</v>
      </c>
      <c r="M60" s="219">
        <f t="shared" si="14"/>
        <v>564603</v>
      </c>
      <c r="N60" s="264">
        <f t="shared" si="14"/>
        <v>707699</v>
      </c>
      <c r="O60" s="264">
        <f t="shared" si="14"/>
        <v>51260</v>
      </c>
      <c r="P60" s="219">
        <f t="shared" si="14"/>
        <v>1146685</v>
      </c>
      <c r="Q60" s="219">
        <f t="shared" si="14"/>
        <v>934905</v>
      </c>
      <c r="R60" s="264">
        <f t="shared" si="14"/>
        <v>2132850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3444280</v>
      </c>
      <c r="X60" s="219">
        <f t="shared" si="14"/>
        <v>4773000</v>
      </c>
      <c r="Y60" s="264">
        <f t="shared" si="14"/>
        <v>-1328720</v>
      </c>
      <c r="Z60" s="337">
        <f>+IF(X60&lt;&gt;0,+(Y60/X60)*100,0)</f>
        <v>-27.83825686151268</v>
      </c>
      <c r="AA60" s="232">
        <f>+AA57+AA54+AA51+AA40+AA37+AA34+AA22+AA5</f>
        <v>6364000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49557689</v>
      </c>
      <c r="D5" s="153">
        <f>SUM(D6:D8)</f>
        <v>0</v>
      </c>
      <c r="E5" s="154">
        <f t="shared" si="0"/>
        <v>61564957</v>
      </c>
      <c r="F5" s="100">
        <f t="shared" si="0"/>
        <v>60936286</v>
      </c>
      <c r="G5" s="100">
        <f t="shared" si="0"/>
        <v>15211712</v>
      </c>
      <c r="H5" s="100">
        <f t="shared" si="0"/>
        <v>2301716</v>
      </c>
      <c r="I5" s="100">
        <f t="shared" si="0"/>
        <v>1361523</v>
      </c>
      <c r="J5" s="100">
        <f t="shared" si="0"/>
        <v>18874951</v>
      </c>
      <c r="K5" s="100">
        <f t="shared" si="0"/>
        <v>1332167</v>
      </c>
      <c r="L5" s="100">
        <f t="shared" si="0"/>
        <v>12183003</v>
      </c>
      <c r="M5" s="100">
        <f t="shared" si="0"/>
        <v>2426554</v>
      </c>
      <c r="N5" s="100">
        <f t="shared" si="0"/>
        <v>15941724</v>
      </c>
      <c r="O5" s="100">
        <f t="shared" si="0"/>
        <v>748112</v>
      </c>
      <c r="P5" s="100">
        <f t="shared" si="0"/>
        <v>1323876</v>
      </c>
      <c r="Q5" s="100">
        <f t="shared" si="0"/>
        <v>10347207</v>
      </c>
      <c r="R5" s="100">
        <f t="shared" si="0"/>
        <v>12419195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47235870</v>
      </c>
      <c r="X5" s="100">
        <f t="shared" si="0"/>
        <v>45702215</v>
      </c>
      <c r="Y5" s="100">
        <f t="shared" si="0"/>
        <v>1533655</v>
      </c>
      <c r="Z5" s="137">
        <f>+IF(X5&lt;&gt;0,+(Y5/X5)*100,0)</f>
        <v>3.355756389487906</v>
      </c>
      <c r="AA5" s="153">
        <f>SUM(AA6:AA8)</f>
        <v>60936286</v>
      </c>
    </row>
    <row r="6" spans="1:27" ht="13.5">
      <c r="A6" s="138" t="s">
        <v>75</v>
      </c>
      <c r="B6" s="136"/>
      <c r="C6" s="155"/>
      <c r="D6" s="155"/>
      <c r="E6" s="156">
        <v>250000</v>
      </c>
      <c r="F6" s="60">
        <v>285902</v>
      </c>
      <c r="G6" s="60"/>
      <c r="H6" s="60"/>
      <c r="I6" s="60"/>
      <c r="J6" s="60"/>
      <c r="K6" s="60"/>
      <c r="L6" s="60"/>
      <c r="M6" s="60">
        <v>26514</v>
      </c>
      <c r="N6" s="60">
        <v>26514</v>
      </c>
      <c r="O6" s="60">
        <v>101886</v>
      </c>
      <c r="P6" s="60"/>
      <c r="Q6" s="60">
        <v>8597</v>
      </c>
      <c r="R6" s="60">
        <v>110483</v>
      </c>
      <c r="S6" s="60"/>
      <c r="T6" s="60"/>
      <c r="U6" s="60"/>
      <c r="V6" s="60"/>
      <c r="W6" s="60">
        <v>136997</v>
      </c>
      <c r="X6" s="60">
        <v>214427</v>
      </c>
      <c r="Y6" s="60">
        <v>-77430</v>
      </c>
      <c r="Z6" s="140">
        <v>-36.11</v>
      </c>
      <c r="AA6" s="155">
        <v>285902</v>
      </c>
    </row>
    <row r="7" spans="1:27" ht="13.5">
      <c r="A7" s="138" t="s">
        <v>76</v>
      </c>
      <c r="B7" s="136"/>
      <c r="C7" s="157">
        <v>49432044</v>
      </c>
      <c r="D7" s="157"/>
      <c r="E7" s="158">
        <v>60964957</v>
      </c>
      <c r="F7" s="159">
        <v>60359384</v>
      </c>
      <c r="G7" s="159">
        <v>15211712</v>
      </c>
      <c r="H7" s="159">
        <v>2211397</v>
      </c>
      <c r="I7" s="159">
        <v>1361523</v>
      </c>
      <c r="J7" s="159">
        <v>18784632</v>
      </c>
      <c r="K7" s="159">
        <v>1332167</v>
      </c>
      <c r="L7" s="159">
        <v>12182303</v>
      </c>
      <c r="M7" s="159">
        <v>2400040</v>
      </c>
      <c r="N7" s="159">
        <v>15914510</v>
      </c>
      <c r="O7" s="159">
        <v>646226</v>
      </c>
      <c r="P7" s="159">
        <v>1323876</v>
      </c>
      <c r="Q7" s="159">
        <v>10338610</v>
      </c>
      <c r="R7" s="159">
        <v>12308712</v>
      </c>
      <c r="S7" s="159"/>
      <c r="T7" s="159"/>
      <c r="U7" s="159"/>
      <c r="V7" s="159"/>
      <c r="W7" s="159">
        <v>47007854</v>
      </c>
      <c r="X7" s="159">
        <v>45269538</v>
      </c>
      <c r="Y7" s="159">
        <v>1738316</v>
      </c>
      <c r="Z7" s="141">
        <v>3.84</v>
      </c>
      <c r="AA7" s="157">
        <v>60359384</v>
      </c>
    </row>
    <row r="8" spans="1:27" ht="13.5">
      <c r="A8" s="138" t="s">
        <v>77</v>
      </c>
      <c r="B8" s="136"/>
      <c r="C8" s="155">
        <v>125645</v>
      </c>
      <c r="D8" s="155"/>
      <c r="E8" s="156">
        <v>350000</v>
      </c>
      <c r="F8" s="60">
        <v>291000</v>
      </c>
      <c r="G8" s="60"/>
      <c r="H8" s="60">
        <v>90319</v>
      </c>
      <c r="I8" s="60"/>
      <c r="J8" s="60">
        <v>90319</v>
      </c>
      <c r="K8" s="60"/>
      <c r="L8" s="60">
        <v>700</v>
      </c>
      <c r="M8" s="60"/>
      <c r="N8" s="60">
        <v>700</v>
      </c>
      <c r="O8" s="60"/>
      <c r="P8" s="60"/>
      <c r="Q8" s="60"/>
      <c r="R8" s="60"/>
      <c r="S8" s="60"/>
      <c r="T8" s="60"/>
      <c r="U8" s="60"/>
      <c r="V8" s="60"/>
      <c r="W8" s="60">
        <v>91019</v>
      </c>
      <c r="X8" s="60">
        <v>218250</v>
      </c>
      <c r="Y8" s="60">
        <v>-127231</v>
      </c>
      <c r="Z8" s="140">
        <v>-58.3</v>
      </c>
      <c r="AA8" s="155">
        <v>291000</v>
      </c>
    </row>
    <row r="9" spans="1:27" ht="13.5">
      <c r="A9" s="135" t="s">
        <v>78</v>
      </c>
      <c r="B9" s="136"/>
      <c r="C9" s="153">
        <f aca="true" t="shared" si="1" ref="C9:Y9">SUM(C10:C14)</f>
        <v>596671</v>
      </c>
      <c r="D9" s="153">
        <f>SUM(D10:D14)</f>
        <v>0</v>
      </c>
      <c r="E9" s="154">
        <f t="shared" si="1"/>
        <v>1870353</v>
      </c>
      <c r="F9" s="100">
        <f t="shared" si="1"/>
        <v>823039</v>
      </c>
      <c r="G9" s="100">
        <f t="shared" si="1"/>
        <v>5318</v>
      </c>
      <c r="H9" s="100">
        <f t="shared" si="1"/>
        <v>5225</v>
      </c>
      <c r="I9" s="100">
        <f t="shared" si="1"/>
        <v>427707</v>
      </c>
      <c r="J9" s="100">
        <f t="shared" si="1"/>
        <v>438250</v>
      </c>
      <c r="K9" s="100">
        <f t="shared" si="1"/>
        <v>10973</v>
      </c>
      <c r="L9" s="100">
        <f t="shared" si="1"/>
        <v>15536</v>
      </c>
      <c r="M9" s="100">
        <f t="shared" si="1"/>
        <v>50358</v>
      </c>
      <c r="N9" s="100">
        <f t="shared" si="1"/>
        <v>76867</v>
      </c>
      <c r="O9" s="100">
        <f t="shared" si="1"/>
        <v>107715</v>
      </c>
      <c r="P9" s="100">
        <f t="shared" si="1"/>
        <v>3125</v>
      </c>
      <c r="Q9" s="100">
        <f t="shared" si="1"/>
        <v>7379</v>
      </c>
      <c r="R9" s="100">
        <f t="shared" si="1"/>
        <v>118219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633336</v>
      </c>
      <c r="X9" s="100">
        <f t="shared" si="1"/>
        <v>617279</v>
      </c>
      <c r="Y9" s="100">
        <f t="shared" si="1"/>
        <v>16057</v>
      </c>
      <c r="Z9" s="137">
        <f>+IF(X9&lt;&gt;0,+(Y9/X9)*100,0)</f>
        <v>2.601254862063994</v>
      </c>
      <c r="AA9" s="153">
        <f>SUM(AA10:AA14)</f>
        <v>823039</v>
      </c>
    </row>
    <row r="10" spans="1:27" ht="13.5">
      <c r="A10" s="138" t="s">
        <v>79</v>
      </c>
      <c r="B10" s="136"/>
      <c r="C10" s="155">
        <v>596671</v>
      </c>
      <c r="D10" s="155"/>
      <c r="E10" s="156">
        <v>1870353</v>
      </c>
      <c r="F10" s="60">
        <v>823039</v>
      </c>
      <c r="G10" s="60">
        <v>5318</v>
      </c>
      <c r="H10" s="60">
        <v>5225</v>
      </c>
      <c r="I10" s="60">
        <v>427707</v>
      </c>
      <c r="J10" s="60">
        <v>438250</v>
      </c>
      <c r="K10" s="60">
        <v>10973</v>
      </c>
      <c r="L10" s="60">
        <v>15536</v>
      </c>
      <c r="M10" s="60">
        <v>50358</v>
      </c>
      <c r="N10" s="60">
        <v>76867</v>
      </c>
      <c r="O10" s="60">
        <v>107715</v>
      </c>
      <c r="P10" s="60">
        <v>3125</v>
      </c>
      <c r="Q10" s="60">
        <v>7379</v>
      </c>
      <c r="R10" s="60">
        <v>118219</v>
      </c>
      <c r="S10" s="60"/>
      <c r="T10" s="60"/>
      <c r="U10" s="60"/>
      <c r="V10" s="60"/>
      <c r="W10" s="60">
        <v>633336</v>
      </c>
      <c r="X10" s="60">
        <v>617279</v>
      </c>
      <c r="Y10" s="60">
        <v>16057</v>
      </c>
      <c r="Z10" s="140">
        <v>2.6</v>
      </c>
      <c r="AA10" s="155">
        <v>823039</v>
      </c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3.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>
        <v>0</v>
      </c>
      <c r="AA12" s="155"/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3.5">
      <c r="A15" s="135" t="s">
        <v>84</v>
      </c>
      <c r="B15" s="142"/>
      <c r="C15" s="153">
        <f aca="true" t="shared" si="2" ref="C15:Y15">SUM(C16:C18)</f>
        <v>18330618</v>
      </c>
      <c r="D15" s="153">
        <f>SUM(D16:D18)</f>
        <v>0</v>
      </c>
      <c r="E15" s="154">
        <f t="shared" si="2"/>
        <v>15301753</v>
      </c>
      <c r="F15" s="100">
        <f t="shared" si="2"/>
        <v>25335700</v>
      </c>
      <c r="G15" s="100">
        <f t="shared" si="2"/>
        <v>215276</v>
      </c>
      <c r="H15" s="100">
        <f t="shared" si="2"/>
        <v>643070</v>
      </c>
      <c r="I15" s="100">
        <f t="shared" si="2"/>
        <v>335934</v>
      </c>
      <c r="J15" s="100">
        <f t="shared" si="2"/>
        <v>1194280</v>
      </c>
      <c r="K15" s="100">
        <f t="shared" si="2"/>
        <v>292723</v>
      </c>
      <c r="L15" s="100">
        <f t="shared" si="2"/>
        <v>5051860</v>
      </c>
      <c r="M15" s="100">
        <f t="shared" si="2"/>
        <v>119846</v>
      </c>
      <c r="N15" s="100">
        <f t="shared" si="2"/>
        <v>5464429</v>
      </c>
      <c r="O15" s="100">
        <f t="shared" si="2"/>
        <v>212519</v>
      </c>
      <c r="P15" s="100">
        <f t="shared" si="2"/>
        <v>159578</v>
      </c>
      <c r="Q15" s="100">
        <f t="shared" si="2"/>
        <v>6460377</v>
      </c>
      <c r="R15" s="100">
        <f t="shared" si="2"/>
        <v>6832474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13491183</v>
      </c>
      <c r="X15" s="100">
        <f t="shared" si="2"/>
        <v>19001775</v>
      </c>
      <c r="Y15" s="100">
        <f t="shared" si="2"/>
        <v>-5510592</v>
      </c>
      <c r="Z15" s="137">
        <f>+IF(X15&lt;&gt;0,+(Y15/X15)*100,0)</f>
        <v>-29.000406540967884</v>
      </c>
      <c r="AA15" s="153">
        <f>SUM(AA16:AA18)</f>
        <v>25335700</v>
      </c>
    </row>
    <row r="16" spans="1:27" ht="13.5">
      <c r="A16" s="138" t="s">
        <v>85</v>
      </c>
      <c r="B16" s="136"/>
      <c r="C16" s="155"/>
      <c r="D16" s="155"/>
      <c r="E16" s="156">
        <v>610057</v>
      </c>
      <c r="F16" s="60">
        <v>417700</v>
      </c>
      <c r="G16" s="60">
        <v>1796</v>
      </c>
      <c r="H16" s="60">
        <v>20320</v>
      </c>
      <c r="I16" s="60">
        <v>131382</v>
      </c>
      <c r="J16" s="60">
        <v>153498</v>
      </c>
      <c r="K16" s="60">
        <v>1384</v>
      </c>
      <c r="L16" s="60">
        <v>34788</v>
      </c>
      <c r="M16" s="60">
        <v>11012</v>
      </c>
      <c r="N16" s="60">
        <v>47184</v>
      </c>
      <c r="O16" s="60">
        <v>126735</v>
      </c>
      <c r="P16" s="60">
        <v>14178</v>
      </c>
      <c r="Q16" s="60">
        <v>31044</v>
      </c>
      <c r="R16" s="60">
        <v>171957</v>
      </c>
      <c r="S16" s="60"/>
      <c r="T16" s="60"/>
      <c r="U16" s="60"/>
      <c r="V16" s="60"/>
      <c r="W16" s="60">
        <v>372639</v>
      </c>
      <c r="X16" s="60">
        <v>313275</v>
      </c>
      <c r="Y16" s="60">
        <v>59364</v>
      </c>
      <c r="Z16" s="140">
        <v>18.95</v>
      </c>
      <c r="AA16" s="155">
        <v>417700</v>
      </c>
    </row>
    <row r="17" spans="1:27" ht="13.5">
      <c r="A17" s="138" t="s">
        <v>86</v>
      </c>
      <c r="B17" s="136"/>
      <c r="C17" s="155">
        <v>18330618</v>
      </c>
      <c r="D17" s="155"/>
      <c r="E17" s="156">
        <v>14691696</v>
      </c>
      <c r="F17" s="60">
        <v>24918000</v>
      </c>
      <c r="G17" s="60">
        <v>213480</v>
      </c>
      <c r="H17" s="60">
        <v>622750</v>
      </c>
      <c r="I17" s="60">
        <v>204552</v>
      </c>
      <c r="J17" s="60">
        <v>1040782</v>
      </c>
      <c r="K17" s="60">
        <v>291339</v>
      </c>
      <c r="L17" s="60">
        <v>5017072</v>
      </c>
      <c r="M17" s="60">
        <v>108834</v>
      </c>
      <c r="N17" s="60">
        <v>5417245</v>
      </c>
      <c r="O17" s="60">
        <v>85784</v>
      </c>
      <c r="P17" s="60">
        <v>145400</v>
      </c>
      <c r="Q17" s="60">
        <v>6429333</v>
      </c>
      <c r="R17" s="60">
        <v>6660517</v>
      </c>
      <c r="S17" s="60"/>
      <c r="T17" s="60"/>
      <c r="U17" s="60"/>
      <c r="V17" s="60"/>
      <c r="W17" s="60">
        <v>13118544</v>
      </c>
      <c r="X17" s="60">
        <v>18688500</v>
      </c>
      <c r="Y17" s="60">
        <v>-5569956</v>
      </c>
      <c r="Z17" s="140">
        <v>-29.8</v>
      </c>
      <c r="AA17" s="155">
        <v>24918000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3.5">
      <c r="A19" s="135" t="s">
        <v>88</v>
      </c>
      <c r="B19" s="142"/>
      <c r="C19" s="153">
        <f aca="true" t="shared" si="3" ref="C19:Y19">SUM(C20:C23)</f>
        <v>6788782</v>
      </c>
      <c r="D19" s="153">
        <f>SUM(D20:D23)</f>
        <v>0</v>
      </c>
      <c r="E19" s="154">
        <f t="shared" si="3"/>
        <v>30188554</v>
      </c>
      <c r="F19" s="100">
        <f t="shared" si="3"/>
        <v>21830591</v>
      </c>
      <c r="G19" s="100">
        <f t="shared" si="3"/>
        <v>526020</v>
      </c>
      <c r="H19" s="100">
        <f t="shared" si="3"/>
        <v>439928</v>
      </c>
      <c r="I19" s="100">
        <f t="shared" si="3"/>
        <v>472091</v>
      </c>
      <c r="J19" s="100">
        <f t="shared" si="3"/>
        <v>1438039</v>
      </c>
      <c r="K19" s="100">
        <f t="shared" si="3"/>
        <v>448224</v>
      </c>
      <c r="L19" s="100">
        <f t="shared" si="3"/>
        <v>411335</v>
      </c>
      <c r="M19" s="100">
        <f t="shared" si="3"/>
        <v>514032</v>
      </c>
      <c r="N19" s="100">
        <f t="shared" si="3"/>
        <v>1373591</v>
      </c>
      <c r="O19" s="100">
        <f t="shared" si="3"/>
        <v>316013</v>
      </c>
      <c r="P19" s="100">
        <f t="shared" si="3"/>
        <v>603822</v>
      </c>
      <c r="Q19" s="100">
        <f t="shared" si="3"/>
        <v>468524</v>
      </c>
      <c r="R19" s="100">
        <f t="shared" si="3"/>
        <v>1388359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4199989</v>
      </c>
      <c r="X19" s="100">
        <f t="shared" si="3"/>
        <v>16372944</v>
      </c>
      <c r="Y19" s="100">
        <f t="shared" si="3"/>
        <v>-12172955</v>
      </c>
      <c r="Z19" s="137">
        <f>+IF(X19&lt;&gt;0,+(Y19/X19)*100,0)</f>
        <v>-74.34799141803697</v>
      </c>
      <c r="AA19" s="153">
        <f>SUM(AA20:AA23)</f>
        <v>21830591</v>
      </c>
    </row>
    <row r="20" spans="1:27" ht="13.5">
      <c r="A20" s="138" t="s">
        <v>89</v>
      </c>
      <c r="B20" s="136"/>
      <c r="C20" s="155">
        <v>3264132</v>
      </c>
      <c r="D20" s="155"/>
      <c r="E20" s="156">
        <v>12947040</v>
      </c>
      <c r="F20" s="60">
        <v>3781946</v>
      </c>
      <c r="G20" s="60">
        <v>206240</v>
      </c>
      <c r="H20" s="60">
        <v>120148</v>
      </c>
      <c r="I20" s="60">
        <v>152466</v>
      </c>
      <c r="J20" s="60">
        <v>478854</v>
      </c>
      <c r="K20" s="60">
        <v>128599</v>
      </c>
      <c r="L20" s="60">
        <v>91710</v>
      </c>
      <c r="M20" s="60">
        <v>194351</v>
      </c>
      <c r="N20" s="60">
        <v>414660</v>
      </c>
      <c r="O20" s="60">
        <v>309747</v>
      </c>
      <c r="P20" s="60">
        <v>284180</v>
      </c>
      <c r="Q20" s="60">
        <v>468341</v>
      </c>
      <c r="R20" s="60">
        <v>1062268</v>
      </c>
      <c r="S20" s="60"/>
      <c r="T20" s="60"/>
      <c r="U20" s="60"/>
      <c r="V20" s="60"/>
      <c r="W20" s="60">
        <v>1955782</v>
      </c>
      <c r="X20" s="60">
        <v>2836460</v>
      </c>
      <c r="Y20" s="60">
        <v>-880678</v>
      </c>
      <c r="Z20" s="140">
        <v>-31.05</v>
      </c>
      <c r="AA20" s="155">
        <v>3781946</v>
      </c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>
        <v>0</v>
      </c>
      <c r="AA21" s="155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>
        <v>0</v>
      </c>
      <c r="AA22" s="157"/>
    </row>
    <row r="23" spans="1:27" ht="13.5">
      <c r="A23" s="138" t="s">
        <v>92</v>
      </c>
      <c r="B23" s="136"/>
      <c r="C23" s="155">
        <v>3524650</v>
      </c>
      <c r="D23" s="155"/>
      <c r="E23" s="156">
        <v>17241514</v>
      </c>
      <c r="F23" s="60">
        <v>18048645</v>
      </c>
      <c r="G23" s="60">
        <v>319780</v>
      </c>
      <c r="H23" s="60">
        <v>319780</v>
      </c>
      <c r="I23" s="60">
        <v>319625</v>
      </c>
      <c r="J23" s="60">
        <v>959185</v>
      </c>
      <c r="K23" s="60">
        <v>319625</v>
      </c>
      <c r="L23" s="60">
        <v>319625</v>
      </c>
      <c r="M23" s="60">
        <v>319681</v>
      </c>
      <c r="N23" s="60">
        <v>958931</v>
      </c>
      <c r="O23" s="60">
        <v>6266</v>
      </c>
      <c r="P23" s="60">
        <v>319642</v>
      </c>
      <c r="Q23" s="60">
        <v>183</v>
      </c>
      <c r="R23" s="60">
        <v>326091</v>
      </c>
      <c r="S23" s="60"/>
      <c r="T23" s="60"/>
      <c r="U23" s="60"/>
      <c r="V23" s="60"/>
      <c r="W23" s="60">
        <v>2244207</v>
      </c>
      <c r="X23" s="60">
        <v>13536484</v>
      </c>
      <c r="Y23" s="60">
        <v>-11292277</v>
      </c>
      <c r="Z23" s="140">
        <v>-83.42</v>
      </c>
      <c r="AA23" s="155">
        <v>18048645</v>
      </c>
    </row>
    <row r="24" spans="1:27" ht="13.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75273760</v>
      </c>
      <c r="D25" s="168">
        <f>+D5+D9+D15+D19+D24</f>
        <v>0</v>
      </c>
      <c r="E25" s="169">
        <f t="shared" si="4"/>
        <v>108925617</v>
      </c>
      <c r="F25" s="73">
        <f t="shared" si="4"/>
        <v>108925616</v>
      </c>
      <c r="G25" s="73">
        <f t="shared" si="4"/>
        <v>15958326</v>
      </c>
      <c r="H25" s="73">
        <f t="shared" si="4"/>
        <v>3389939</v>
      </c>
      <c r="I25" s="73">
        <f t="shared" si="4"/>
        <v>2597255</v>
      </c>
      <c r="J25" s="73">
        <f t="shared" si="4"/>
        <v>21945520</v>
      </c>
      <c r="K25" s="73">
        <f t="shared" si="4"/>
        <v>2084087</v>
      </c>
      <c r="L25" s="73">
        <f t="shared" si="4"/>
        <v>17661734</v>
      </c>
      <c r="M25" s="73">
        <f t="shared" si="4"/>
        <v>3110790</v>
      </c>
      <c r="N25" s="73">
        <f t="shared" si="4"/>
        <v>22856611</v>
      </c>
      <c r="O25" s="73">
        <f t="shared" si="4"/>
        <v>1384359</v>
      </c>
      <c r="P25" s="73">
        <f t="shared" si="4"/>
        <v>2090401</v>
      </c>
      <c r="Q25" s="73">
        <f t="shared" si="4"/>
        <v>17283487</v>
      </c>
      <c r="R25" s="73">
        <f t="shared" si="4"/>
        <v>20758247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65560378</v>
      </c>
      <c r="X25" s="73">
        <f t="shared" si="4"/>
        <v>81694213</v>
      </c>
      <c r="Y25" s="73">
        <f t="shared" si="4"/>
        <v>-16133835</v>
      </c>
      <c r="Z25" s="170">
        <f>+IF(X25&lt;&gt;0,+(Y25/X25)*100,0)</f>
        <v>-19.74905492999853</v>
      </c>
      <c r="AA25" s="168">
        <f>+AA5+AA9+AA15+AA19+AA24</f>
        <v>108925616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48458524</v>
      </c>
      <c r="D28" s="153">
        <f>SUM(D29:D31)</f>
        <v>0</v>
      </c>
      <c r="E28" s="154">
        <f t="shared" si="5"/>
        <v>60555700</v>
      </c>
      <c r="F28" s="100">
        <f t="shared" si="5"/>
        <v>59564254</v>
      </c>
      <c r="G28" s="100">
        <f t="shared" si="5"/>
        <v>1272795</v>
      </c>
      <c r="H28" s="100">
        <f t="shared" si="5"/>
        <v>2148457</v>
      </c>
      <c r="I28" s="100">
        <f t="shared" si="5"/>
        <v>4365466</v>
      </c>
      <c r="J28" s="100">
        <f t="shared" si="5"/>
        <v>7786718</v>
      </c>
      <c r="K28" s="100">
        <f t="shared" si="5"/>
        <v>2683228</v>
      </c>
      <c r="L28" s="100">
        <f t="shared" si="5"/>
        <v>3382320</v>
      </c>
      <c r="M28" s="100">
        <f t="shared" si="5"/>
        <v>4363851</v>
      </c>
      <c r="N28" s="100">
        <f t="shared" si="5"/>
        <v>10429399</v>
      </c>
      <c r="O28" s="100">
        <f t="shared" si="5"/>
        <v>2047512</v>
      </c>
      <c r="P28" s="100">
        <f t="shared" si="5"/>
        <v>1701001</v>
      </c>
      <c r="Q28" s="100">
        <f t="shared" si="5"/>
        <v>4426201</v>
      </c>
      <c r="R28" s="100">
        <f t="shared" si="5"/>
        <v>8174714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26390831</v>
      </c>
      <c r="X28" s="100">
        <f t="shared" si="5"/>
        <v>44673191</v>
      </c>
      <c r="Y28" s="100">
        <f t="shared" si="5"/>
        <v>-18282360</v>
      </c>
      <c r="Z28" s="137">
        <f>+IF(X28&lt;&gt;0,+(Y28/X28)*100,0)</f>
        <v>-40.924678964616604</v>
      </c>
      <c r="AA28" s="153">
        <f>SUM(AA29:AA31)</f>
        <v>59564254</v>
      </c>
    </row>
    <row r="29" spans="1:27" ht="13.5">
      <c r="A29" s="138" t="s">
        <v>75</v>
      </c>
      <c r="B29" s="136"/>
      <c r="C29" s="155">
        <v>11530914</v>
      </c>
      <c r="D29" s="155"/>
      <c r="E29" s="156">
        <v>17022028</v>
      </c>
      <c r="F29" s="60">
        <v>16049554</v>
      </c>
      <c r="G29" s="60">
        <v>596158</v>
      </c>
      <c r="H29" s="60">
        <v>781233</v>
      </c>
      <c r="I29" s="60">
        <v>1969662</v>
      </c>
      <c r="J29" s="60">
        <v>3347053</v>
      </c>
      <c r="K29" s="60">
        <v>1009317</v>
      </c>
      <c r="L29" s="60">
        <v>1517310</v>
      </c>
      <c r="M29" s="60">
        <v>1042758</v>
      </c>
      <c r="N29" s="60">
        <v>3569385</v>
      </c>
      <c r="O29" s="60">
        <v>811544</v>
      </c>
      <c r="P29" s="60">
        <v>692231</v>
      </c>
      <c r="Q29" s="60">
        <v>1593976</v>
      </c>
      <c r="R29" s="60">
        <v>3097751</v>
      </c>
      <c r="S29" s="60"/>
      <c r="T29" s="60"/>
      <c r="U29" s="60"/>
      <c r="V29" s="60"/>
      <c r="W29" s="60">
        <v>10014189</v>
      </c>
      <c r="X29" s="60">
        <v>12037166</v>
      </c>
      <c r="Y29" s="60">
        <v>-2022977</v>
      </c>
      <c r="Z29" s="140">
        <v>-16.81</v>
      </c>
      <c r="AA29" s="155">
        <v>16049554</v>
      </c>
    </row>
    <row r="30" spans="1:27" ht="13.5">
      <c r="A30" s="138" t="s">
        <v>76</v>
      </c>
      <c r="B30" s="136"/>
      <c r="C30" s="157">
        <v>31337249</v>
      </c>
      <c r="D30" s="157"/>
      <c r="E30" s="158">
        <v>33104865</v>
      </c>
      <c r="F30" s="159">
        <v>33139200</v>
      </c>
      <c r="G30" s="159">
        <v>312399</v>
      </c>
      <c r="H30" s="159">
        <v>651628</v>
      </c>
      <c r="I30" s="159">
        <v>1708688</v>
      </c>
      <c r="J30" s="159">
        <v>2672715</v>
      </c>
      <c r="K30" s="159">
        <v>537059</v>
      </c>
      <c r="L30" s="159">
        <v>542755</v>
      </c>
      <c r="M30" s="159">
        <v>2728199</v>
      </c>
      <c r="N30" s="159">
        <v>3808013</v>
      </c>
      <c r="O30" s="159">
        <v>700145</v>
      </c>
      <c r="P30" s="159">
        <v>409572</v>
      </c>
      <c r="Q30" s="159">
        <v>1384700</v>
      </c>
      <c r="R30" s="159">
        <v>2494417</v>
      </c>
      <c r="S30" s="159"/>
      <c r="T30" s="159"/>
      <c r="U30" s="159"/>
      <c r="V30" s="159"/>
      <c r="W30" s="159">
        <v>8975145</v>
      </c>
      <c r="X30" s="159">
        <v>24854400</v>
      </c>
      <c r="Y30" s="159">
        <v>-15879255</v>
      </c>
      <c r="Z30" s="141">
        <v>-63.89</v>
      </c>
      <c r="AA30" s="157">
        <v>33139200</v>
      </c>
    </row>
    <row r="31" spans="1:27" ht="13.5">
      <c r="A31" s="138" t="s">
        <v>77</v>
      </c>
      <c r="B31" s="136"/>
      <c r="C31" s="155">
        <v>5590361</v>
      </c>
      <c r="D31" s="155"/>
      <c r="E31" s="156">
        <v>10428807</v>
      </c>
      <c r="F31" s="60">
        <v>10375500</v>
      </c>
      <c r="G31" s="60">
        <v>364238</v>
      </c>
      <c r="H31" s="60">
        <v>715596</v>
      </c>
      <c r="I31" s="60">
        <v>687116</v>
      </c>
      <c r="J31" s="60">
        <v>1766950</v>
      </c>
      <c r="K31" s="60">
        <v>1136852</v>
      </c>
      <c r="L31" s="60">
        <v>1322255</v>
      </c>
      <c r="M31" s="60">
        <v>592894</v>
      </c>
      <c r="N31" s="60">
        <v>3052001</v>
      </c>
      <c r="O31" s="60">
        <v>535823</v>
      </c>
      <c r="P31" s="60">
        <v>599198</v>
      </c>
      <c r="Q31" s="60">
        <v>1447525</v>
      </c>
      <c r="R31" s="60">
        <v>2582546</v>
      </c>
      <c r="S31" s="60"/>
      <c r="T31" s="60"/>
      <c r="U31" s="60"/>
      <c r="V31" s="60"/>
      <c r="W31" s="60">
        <v>7401497</v>
      </c>
      <c r="X31" s="60">
        <v>7781625</v>
      </c>
      <c r="Y31" s="60">
        <v>-380128</v>
      </c>
      <c r="Z31" s="140">
        <v>-4.88</v>
      </c>
      <c r="AA31" s="155">
        <v>10375500</v>
      </c>
    </row>
    <row r="32" spans="1:27" ht="13.5">
      <c r="A32" s="135" t="s">
        <v>78</v>
      </c>
      <c r="B32" s="136"/>
      <c r="C32" s="153">
        <f aca="true" t="shared" si="6" ref="C32:Y32">SUM(C33:C37)</f>
        <v>2213868</v>
      </c>
      <c r="D32" s="153">
        <f>SUM(D33:D37)</f>
        <v>0</v>
      </c>
      <c r="E32" s="154">
        <f t="shared" si="6"/>
        <v>4908757</v>
      </c>
      <c r="F32" s="100">
        <f t="shared" si="6"/>
        <v>2961000</v>
      </c>
      <c r="G32" s="100">
        <f t="shared" si="6"/>
        <v>144377</v>
      </c>
      <c r="H32" s="100">
        <f t="shared" si="6"/>
        <v>169810</v>
      </c>
      <c r="I32" s="100">
        <f t="shared" si="6"/>
        <v>194468</v>
      </c>
      <c r="J32" s="100">
        <f t="shared" si="6"/>
        <v>508655</v>
      </c>
      <c r="K32" s="100">
        <f t="shared" si="6"/>
        <v>200485</v>
      </c>
      <c r="L32" s="100">
        <f t="shared" si="6"/>
        <v>237448</v>
      </c>
      <c r="M32" s="100">
        <f t="shared" si="6"/>
        <v>342966</v>
      </c>
      <c r="N32" s="100">
        <f t="shared" si="6"/>
        <v>780899</v>
      </c>
      <c r="O32" s="100">
        <f t="shared" si="6"/>
        <v>165237</v>
      </c>
      <c r="P32" s="100">
        <f t="shared" si="6"/>
        <v>183054</v>
      </c>
      <c r="Q32" s="100">
        <f t="shared" si="6"/>
        <v>318958</v>
      </c>
      <c r="R32" s="100">
        <f t="shared" si="6"/>
        <v>667249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1956803</v>
      </c>
      <c r="X32" s="100">
        <f t="shared" si="6"/>
        <v>2220750</v>
      </c>
      <c r="Y32" s="100">
        <f t="shared" si="6"/>
        <v>-263947</v>
      </c>
      <c r="Z32" s="137">
        <f>+IF(X32&lt;&gt;0,+(Y32/X32)*100,0)</f>
        <v>-11.885489136552966</v>
      </c>
      <c r="AA32" s="153">
        <f>SUM(AA33:AA37)</f>
        <v>2961000</v>
      </c>
    </row>
    <row r="33" spans="1:27" ht="13.5">
      <c r="A33" s="138" t="s">
        <v>79</v>
      </c>
      <c r="B33" s="136"/>
      <c r="C33" s="155">
        <v>2213868</v>
      </c>
      <c r="D33" s="155"/>
      <c r="E33" s="156">
        <v>4908757</v>
      </c>
      <c r="F33" s="60">
        <v>2961000</v>
      </c>
      <c r="G33" s="60">
        <v>144377</v>
      </c>
      <c r="H33" s="60">
        <v>169810</v>
      </c>
      <c r="I33" s="60">
        <v>194468</v>
      </c>
      <c r="J33" s="60">
        <v>508655</v>
      </c>
      <c r="K33" s="60">
        <v>200485</v>
      </c>
      <c r="L33" s="60">
        <v>237448</v>
      </c>
      <c r="M33" s="60">
        <v>342966</v>
      </c>
      <c r="N33" s="60">
        <v>780899</v>
      </c>
      <c r="O33" s="60">
        <v>165237</v>
      </c>
      <c r="P33" s="60">
        <v>183054</v>
      </c>
      <c r="Q33" s="60">
        <v>318958</v>
      </c>
      <c r="R33" s="60">
        <v>667249</v>
      </c>
      <c r="S33" s="60"/>
      <c r="T33" s="60"/>
      <c r="U33" s="60"/>
      <c r="V33" s="60"/>
      <c r="W33" s="60">
        <v>1956803</v>
      </c>
      <c r="X33" s="60">
        <v>2220750</v>
      </c>
      <c r="Y33" s="60">
        <v>-263947</v>
      </c>
      <c r="Z33" s="140">
        <v>-11.89</v>
      </c>
      <c r="AA33" s="155">
        <v>2961000</v>
      </c>
    </row>
    <row r="34" spans="1:27" ht="13.5">
      <c r="A34" s="138" t="s">
        <v>80</v>
      </c>
      <c r="B34" s="136"/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>
        <v>0</v>
      </c>
      <c r="AA34" s="155"/>
    </row>
    <row r="35" spans="1:27" ht="13.5">
      <c r="A35" s="138" t="s">
        <v>81</v>
      </c>
      <c r="B35" s="136"/>
      <c r="C35" s="155"/>
      <c r="D35" s="155"/>
      <c r="E35" s="156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>
        <v>0</v>
      </c>
      <c r="AA35" s="155"/>
    </row>
    <row r="36" spans="1:27" ht="13.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3.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3.5">
      <c r="A38" s="135" t="s">
        <v>84</v>
      </c>
      <c r="B38" s="142"/>
      <c r="C38" s="153">
        <f aca="true" t="shared" si="7" ref="C38:Y38">SUM(C39:C41)</f>
        <v>23236638</v>
      </c>
      <c r="D38" s="153">
        <f>SUM(D39:D41)</f>
        <v>0</v>
      </c>
      <c r="E38" s="154">
        <f t="shared" si="7"/>
        <v>23566878</v>
      </c>
      <c r="F38" s="100">
        <f t="shared" si="7"/>
        <v>19146100</v>
      </c>
      <c r="G38" s="100">
        <f t="shared" si="7"/>
        <v>1120176</v>
      </c>
      <c r="H38" s="100">
        <f t="shared" si="7"/>
        <v>1010296</v>
      </c>
      <c r="I38" s="100">
        <f t="shared" si="7"/>
        <v>1159183</v>
      </c>
      <c r="J38" s="100">
        <f t="shared" si="7"/>
        <v>3289655</v>
      </c>
      <c r="K38" s="100">
        <f t="shared" si="7"/>
        <v>932127</v>
      </c>
      <c r="L38" s="100">
        <f t="shared" si="7"/>
        <v>1313739</v>
      </c>
      <c r="M38" s="100">
        <f t="shared" si="7"/>
        <v>1142907</v>
      </c>
      <c r="N38" s="100">
        <f t="shared" si="7"/>
        <v>3388773</v>
      </c>
      <c r="O38" s="100">
        <f t="shared" si="7"/>
        <v>763750</v>
      </c>
      <c r="P38" s="100">
        <f t="shared" si="7"/>
        <v>2011434</v>
      </c>
      <c r="Q38" s="100">
        <f t="shared" si="7"/>
        <v>2439132</v>
      </c>
      <c r="R38" s="100">
        <f t="shared" si="7"/>
        <v>5214316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11892744</v>
      </c>
      <c r="X38" s="100">
        <f t="shared" si="7"/>
        <v>14359575</v>
      </c>
      <c r="Y38" s="100">
        <f t="shared" si="7"/>
        <v>-2466831</v>
      </c>
      <c r="Z38" s="137">
        <f>+IF(X38&lt;&gt;0,+(Y38/X38)*100,0)</f>
        <v>-17.178997289265176</v>
      </c>
      <c r="AA38" s="153">
        <f>SUM(AA39:AA41)</f>
        <v>19146100</v>
      </c>
    </row>
    <row r="39" spans="1:27" ht="13.5">
      <c r="A39" s="138" t="s">
        <v>85</v>
      </c>
      <c r="B39" s="136"/>
      <c r="C39" s="155">
        <v>4999313</v>
      </c>
      <c r="D39" s="155"/>
      <c r="E39" s="156">
        <v>7333359</v>
      </c>
      <c r="F39" s="60">
        <v>4912700</v>
      </c>
      <c r="G39" s="60">
        <v>190801</v>
      </c>
      <c r="H39" s="60">
        <v>386453</v>
      </c>
      <c r="I39" s="60">
        <v>466720</v>
      </c>
      <c r="J39" s="60">
        <v>1043974</v>
      </c>
      <c r="K39" s="60">
        <v>276212</v>
      </c>
      <c r="L39" s="60">
        <v>376955</v>
      </c>
      <c r="M39" s="60">
        <v>324972</v>
      </c>
      <c r="N39" s="60">
        <v>978139</v>
      </c>
      <c r="O39" s="60">
        <v>150632</v>
      </c>
      <c r="P39" s="60">
        <v>221503</v>
      </c>
      <c r="Q39" s="60">
        <v>534780</v>
      </c>
      <c r="R39" s="60">
        <v>906915</v>
      </c>
      <c r="S39" s="60"/>
      <c r="T39" s="60"/>
      <c r="U39" s="60"/>
      <c r="V39" s="60"/>
      <c r="W39" s="60">
        <v>2929028</v>
      </c>
      <c r="X39" s="60">
        <v>3684525</v>
      </c>
      <c r="Y39" s="60">
        <v>-755497</v>
      </c>
      <c r="Z39" s="140">
        <v>-20.5</v>
      </c>
      <c r="AA39" s="155">
        <v>4912700</v>
      </c>
    </row>
    <row r="40" spans="1:27" ht="13.5">
      <c r="A40" s="138" t="s">
        <v>86</v>
      </c>
      <c r="B40" s="136"/>
      <c r="C40" s="155">
        <v>18237325</v>
      </c>
      <c r="D40" s="155"/>
      <c r="E40" s="156">
        <v>16233519</v>
      </c>
      <c r="F40" s="60">
        <v>14233400</v>
      </c>
      <c r="G40" s="60">
        <v>929375</v>
      </c>
      <c r="H40" s="60">
        <v>623843</v>
      </c>
      <c r="I40" s="60">
        <v>692463</v>
      </c>
      <c r="J40" s="60">
        <v>2245681</v>
      </c>
      <c r="K40" s="60">
        <v>655915</v>
      </c>
      <c r="L40" s="60">
        <v>936784</v>
      </c>
      <c r="M40" s="60">
        <v>817935</v>
      </c>
      <c r="N40" s="60">
        <v>2410634</v>
      </c>
      <c r="O40" s="60">
        <v>613118</v>
      </c>
      <c r="P40" s="60">
        <v>1789931</v>
      </c>
      <c r="Q40" s="60">
        <v>1904352</v>
      </c>
      <c r="R40" s="60">
        <v>4307401</v>
      </c>
      <c r="S40" s="60"/>
      <c r="T40" s="60"/>
      <c r="U40" s="60"/>
      <c r="V40" s="60"/>
      <c r="W40" s="60">
        <v>8963716</v>
      </c>
      <c r="X40" s="60">
        <v>10675050</v>
      </c>
      <c r="Y40" s="60">
        <v>-1711334</v>
      </c>
      <c r="Z40" s="140">
        <v>-16.03</v>
      </c>
      <c r="AA40" s="155">
        <v>14233400</v>
      </c>
    </row>
    <row r="41" spans="1:27" ht="13.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3.5">
      <c r="A42" s="135" t="s">
        <v>88</v>
      </c>
      <c r="B42" s="142"/>
      <c r="C42" s="153">
        <f aca="true" t="shared" si="8" ref="C42:Y42">SUM(C43:C46)</f>
        <v>11385780</v>
      </c>
      <c r="D42" s="153">
        <f>SUM(D43:D46)</f>
        <v>0</v>
      </c>
      <c r="E42" s="154">
        <f t="shared" si="8"/>
        <v>18341604</v>
      </c>
      <c r="F42" s="100">
        <f t="shared" si="8"/>
        <v>16099300</v>
      </c>
      <c r="G42" s="100">
        <f t="shared" si="8"/>
        <v>1057625</v>
      </c>
      <c r="H42" s="100">
        <f t="shared" si="8"/>
        <v>1241138</v>
      </c>
      <c r="I42" s="100">
        <f t="shared" si="8"/>
        <v>1120253</v>
      </c>
      <c r="J42" s="100">
        <f t="shared" si="8"/>
        <v>3419016</v>
      </c>
      <c r="K42" s="100">
        <f t="shared" si="8"/>
        <v>533432</v>
      </c>
      <c r="L42" s="100">
        <f t="shared" si="8"/>
        <v>1228965</v>
      </c>
      <c r="M42" s="100">
        <f t="shared" si="8"/>
        <v>1440147</v>
      </c>
      <c r="N42" s="100">
        <f t="shared" si="8"/>
        <v>3202544</v>
      </c>
      <c r="O42" s="100">
        <f t="shared" si="8"/>
        <v>859560</v>
      </c>
      <c r="P42" s="100">
        <f t="shared" si="8"/>
        <v>895221</v>
      </c>
      <c r="Q42" s="100">
        <f t="shared" si="8"/>
        <v>1595532</v>
      </c>
      <c r="R42" s="100">
        <f t="shared" si="8"/>
        <v>3350313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9971873</v>
      </c>
      <c r="X42" s="100">
        <f t="shared" si="8"/>
        <v>12074475</v>
      </c>
      <c r="Y42" s="100">
        <f t="shared" si="8"/>
        <v>-2102602</v>
      </c>
      <c r="Z42" s="137">
        <f>+IF(X42&lt;&gt;0,+(Y42/X42)*100,0)</f>
        <v>-17.41361011555368</v>
      </c>
      <c r="AA42" s="153">
        <f>SUM(AA43:AA46)</f>
        <v>16099300</v>
      </c>
    </row>
    <row r="43" spans="1:27" ht="13.5">
      <c r="A43" s="138" t="s">
        <v>89</v>
      </c>
      <c r="B43" s="136"/>
      <c r="C43" s="155">
        <v>7556656</v>
      </c>
      <c r="D43" s="155"/>
      <c r="E43" s="156">
        <v>9500334</v>
      </c>
      <c r="F43" s="60">
        <v>8549300</v>
      </c>
      <c r="G43" s="60">
        <v>776564</v>
      </c>
      <c r="H43" s="60">
        <v>906461</v>
      </c>
      <c r="I43" s="60">
        <v>643391</v>
      </c>
      <c r="J43" s="60">
        <v>2326416</v>
      </c>
      <c r="K43" s="60">
        <v>66683</v>
      </c>
      <c r="L43" s="60">
        <v>542792</v>
      </c>
      <c r="M43" s="60">
        <v>555687</v>
      </c>
      <c r="N43" s="60">
        <v>1165162</v>
      </c>
      <c r="O43" s="60">
        <v>458976</v>
      </c>
      <c r="P43" s="60">
        <v>481737</v>
      </c>
      <c r="Q43" s="60">
        <v>574899</v>
      </c>
      <c r="R43" s="60">
        <v>1515612</v>
      </c>
      <c r="S43" s="60"/>
      <c r="T43" s="60"/>
      <c r="U43" s="60"/>
      <c r="V43" s="60"/>
      <c r="W43" s="60">
        <v>5007190</v>
      </c>
      <c r="X43" s="60">
        <v>6411975</v>
      </c>
      <c r="Y43" s="60">
        <v>-1404785</v>
      </c>
      <c r="Z43" s="140">
        <v>-21.91</v>
      </c>
      <c r="AA43" s="155">
        <v>8549300</v>
      </c>
    </row>
    <row r="44" spans="1:27" ht="13.5">
      <c r="A44" s="138" t="s">
        <v>90</v>
      </c>
      <c r="B44" s="136"/>
      <c r="C44" s="155"/>
      <c r="D44" s="155"/>
      <c r="E44" s="156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40">
        <v>0</v>
      </c>
      <c r="AA44" s="155"/>
    </row>
    <row r="45" spans="1:27" ht="13.5">
      <c r="A45" s="138" t="s">
        <v>91</v>
      </c>
      <c r="B45" s="136"/>
      <c r="C45" s="157"/>
      <c r="D45" s="157"/>
      <c r="E45" s="158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41">
        <v>0</v>
      </c>
      <c r="AA45" s="157"/>
    </row>
    <row r="46" spans="1:27" ht="13.5">
      <c r="A46" s="138" t="s">
        <v>92</v>
      </c>
      <c r="B46" s="136"/>
      <c r="C46" s="155">
        <v>3829124</v>
      </c>
      <c r="D46" s="155"/>
      <c r="E46" s="156">
        <v>8841270</v>
      </c>
      <c r="F46" s="60">
        <v>7550000</v>
      </c>
      <c r="G46" s="60">
        <v>281061</v>
      </c>
      <c r="H46" s="60">
        <v>334677</v>
      </c>
      <c r="I46" s="60">
        <v>476862</v>
      </c>
      <c r="J46" s="60">
        <v>1092600</v>
      </c>
      <c r="K46" s="60">
        <v>466749</v>
      </c>
      <c r="L46" s="60">
        <v>686173</v>
      </c>
      <c r="M46" s="60">
        <v>884460</v>
      </c>
      <c r="N46" s="60">
        <v>2037382</v>
      </c>
      <c r="O46" s="60">
        <v>400584</v>
      </c>
      <c r="P46" s="60">
        <v>413484</v>
      </c>
      <c r="Q46" s="60">
        <v>1020633</v>
      </c>
      <c r="R46" s="60">
        <v>1834701</v>
      </c>
      <c r="S46" s="60"/>
      <c r="T46" s="60"/>
      <c r="U46" s="60"/>
      <c r="V46" s="60"/>
      <c r="W46" s="60">
        <v>4964683</v>
      </c>
      <c r="X46" s="60">
        <v>5662500</v>
      </c>
      <c r="Y46" s="60">
        <v>-697817</v>
      </c>
      <c r="Z46" s="140">
        <v>-12.32</v>
      </c>
      <c r="AA46" s="155">
        <v>7550000</v>
      </c>
    </row>
    <row r="47" spans="1:27" ht="13.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85294810</v>
      </c>
      <c r="D48" s="168">
        <f>+D28+D32+D38+D42+D47</f>
        <v>0</v>
      </c>
      <c r="E48" s="169">
        <f t="shared" si="9"/>
        <v>107372939</v>
      </c>
      <c r="F48" s="73">
        <f t="shared" si="9"/>
        <v>97770654</v>
      </c>
      <c r="G48" s="73">
        <f t="shared" si="9"/>
        <v>3594973</v>
      </c>
      <c r="H48" s="73">
        <f t="shared" si="9"/>
        <v>4569701</v>
      </c>
      <c r="I48" s="73">
        <f t="shared" si="9"/>
        <v>6839370</v>
      </c>
      <c r="J48" s="73">
        <f t="shared" si="9"/>
        <v>15004044</v>
      </c>
      <c r="K48" s="73">
        <f t="shared" si="9"/>
        <v>4349272</v>
      </c>
      <c r="L48" s="73">
        <f t="shared" si="9"/>
        <v>6162472</v>
      </c>
      <c r="M48" s="73">
        <f t="shared" si="9"/>
        <v>7289871</v>
      </c>
      <c r="N48" s="73">
        <f t="shared" si="9"/>
        <v>17801615</v>
      </c>
      <c r="O48" s="73">
        <f t="shared" si="9"/>
        <v>3836059</v>
      </c>
      <c r="P48" s="73">
        <f t="shared" si="9"/>
        <v>4790710</v>
      </c>
      <c r="Q48" s="73">
        <f t="shared" si="9"/>
        <v>8779823</v>
      </c>
      <c r="R48" s="73">
        <f t="shared" si="9"/>
        <v>17406592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50212251</v>
      </c>
      <c r="X48" s="73">
        <f t="shared" si="9"/>
        <v>73327991</v>
      </c>
      <c r="Y48" s="73">
        <f t="shared" si="9"/>
        <v>-23115740</v>
      </c>
      <c r="Z48" s="170">
        <f>+IF(X48&lt;&gt;0,+(Y48/X48)*100,0)</f>
        <v>-31.52376014229</v>
      </c>
      <c r="AA48" s="168">
        <f>+AA28+AA32+AA38+AA42+AA47</f>
        <v>97770654</v>
      </c>
    </row>
    <row r="49" spans="1:27" ht="13.5">
      <c r="A49" s="148" t="s">
        <v>49</v>
      </c>
      <c r="B49" s="149"/>
      <c r="C49" s="171">
        <f aca="true" t="shared" si="10" ref="C49:Y49">+C25-C48</f>
        <v>-10021050</v>
      </c>
      <c r="D49" s="171">
        <f>+D25-D48</f>
        <v>0</v>
      </c>
      <c r="E49" s="172">
        <f t="shared" si="10"/>
        <v>1552678</v>
      </c>
      <c r="F49" s="173">
        <f t="shared" si="10"/>
        <v>11154962</v>
      </c>
      <c r="G49" s="173">
        <f t="shared" si="10"/>
        <v>12363353</v>
      </c>
      <c r="H49" s="173">
        <f t="shared" si="10"/>
        <v>-1179762</v>
      </c>
      <c r="I49" s="173">
        <f t="shared" si="10"/>
        <v>-4242115</v>
      </c>
      <c r="J49" s="173">
        <f t="shared" si="10"/>
        <v>6941476</v>
      </c>
      <c r="K49" s="173">
        <f t="shared" si="10"/>
        <v>-2265185</v>
      </c>
      <c r="L49" s="173">
        <f t="shared" si="10"/>
        <v>11499262</v>
      </c>
      <c r="M49" s="173">
        <f t="shared" si="10"/>
        <v>-4179081</v>
      </c>
      <c r="N49" s="173">
        <f t="shared" si="10"/>
        <v>5054996</v>
      </c>
      <c r="O49" s="173">
        <f t="shared" si="10"/>
        <v>-2451700</v>
      </c>
      <c r="P49" s="173">
        <f t="shared" si="10"/>
        <v>-2700309</v>
      </c>
      <c r="Q49" s="173">
        <f t="shared" si="10"/>
        <v>8503664</v>
      </c>
      <c r="R49" s="173">
        <f t="shared" si="10"/>
        <v>3351655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15348127</v>
      </c>
      <c r="X49" s="173">
        <f>IF(F25=F48,0,X25-X48)</f>
        <v>8366222</v>
      </c>
      <c r="Y49" s="173">
        <f t="shared" si="10"/>
        <v>6981905</v>
      </c>
      <c r="Z49" s="174">
        <f>+IF(X49&lt;&gt;0,+(Y49/X49)*100,0)</f>
        <v>83.45349908238151</v>
      </c>
      <c r="AA49" s="171">
        <f>+AA25-AA48</f>
        <v>11154962</v>
      </c>
    </row>
    <row r="50" spans="1:27" ht="13.5">
      <c r="A50" s="150" t="s">
        <v>287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289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12638208</v>
      </c>
      <c r="D5" s="155">
        <v>0</v>
      </c>
      <c r="E5" s="156">
        <v>19651384</v>
      </c>
      <c r="F5" s="60">
        <v>19651384</v>
      </c>
      <c r="G5" s="60">
        <v>1318267</v>
      </c>
      <c r="H5" s="60">
        <v>1318536</v>
      </c>
      <c r="I5" s="60">
        <v>1318854</v>
      </c>
      <c r="J5" s="60">
        <v>3955657</v>
      </c>
      <c r="K5" s="60">
        <v>1318756</v>
      </c>
      <c r="L5" s="60">
        <v>1318613</v>
      </c>
      <c r="M5" s="60">
        <v>1318876</v>
      </c>
      <c r="N5" s="60">
        <v>3956245</v>
      </c>
      <c r="O5" s="60">
        <v>204</v>
      </c>
      <c r="P5" s="60">
        <v>1320686</v>
      </c>
      <c r="Q5" s="60">
        <v>1322443</v>
      </c>
      <c r="R5" s="60">
        <v>2643333</v>
      </c>
      <c r="S5" s="60">
        <v>0</v>
      </c>
      <c r="T5" s="60">
        <v>0</v>
      </c>
      <c r="U5" s="60">
        <v>0</v>
      </c>
      <c r="V5" s="60">
        <v>0</v>
      </c>
      <c r="W5" s="60">
        <v>10555235</v>
      </c>
      <c r="X5" s="60">
        <v>14738538</v>
      </c>
      <c r="Y5" s="60">
        <v>-4183303</v>
      </c>
      <c r="Z5" s="140">
        <v>-28.38</v>
      </c>
      <c r="AA5" s="155">
        <v>19651384</v>
      </c>
    </row>
    <row r="6" spans="1:27" ht="13.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30000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6228</v>
      </c>
      <c r="R6" s="60">
        <v>6228</v>
      </c>
      <c r="S6" s="60">
        <v>0</v>
      </c>
      <c r="T6" s="60">
        <v>0</v>
      </c>
      <c r="U6" s="60">
        <v>0</v>
      </c>
      <c r="V6" s="60">
        <v>0</v>
      </c>
      <c r="W6" s="60">
        <v>6228</v>
      </c>
      <c r="X6" s="60">
        <v>22500</v>
      </c>
      <c r="Y6" s="60">
        <v>-16272</v>
      </c>
      <c r="Z6" s="140">
        <v>-72.32</v>
      </c>
      <c r="AA6" s="155">
        <v>30000</v>
      </c>
    </row>
    <row r="7" spans="1:27" ht="13.5">
      <c r="A7" s="183" t="s">
        <v>103</v>
      </c>
      <c r="B7" s="182"/>
      <c r="C7" s="155">
        <v>3264132</v>
      </c>
      <c r="D7" s="155">
        <v>0</v>
      </c>
      <c r="E7" s="156">
        <v>12947040</v>
      </c>
      <c r="F7" s="60">
        <v>0</v>
      </c>
      <c r="G7" s="60">
        <v>206240</v>
      </c>
      <c r="H7" s="60">
        <v>120148</v>
      </c>
      <c r="I7" s="60">
        <v>152466</v>
      </c>
      <c r="J7" s="60">
        <v>478854</v>
      </c>
      <c r="K7" s="60">
        <v>128599</v>
      </c>
      <c r="L7" s="60">
        <v>91710</v>
      </c>
      <c r="M7" s="60">
        <v>194351</v>
      </c>
      <c r="N7" s="60">
        <v>414660</v>
      </c>
      <c r="O7" s="60">
        <v>309747</v>
      </c>
      <c r="P7" s="60">
        <v>284180</v>
      </c>
      <c r="Q7" s="60">
        <v>468341</v>
      </c>
      <c r="R7" s="60">
        <v>1062268</v>
      </c>
      <c r="S7" s="60">
        <v>0</v>
      </c>
      <c r="T7" s="60">
        <v>0</v>
      </c>
      <c r="U7" s="60">
        <v>0</v>
      </c>
      <c r="V7" s="60">
        <v>0</v>
      </c>
      <c r="W7" s="60">
        <v>1955782</v>
      </c>
      <c r="X7" s="60">
        <v>0</v>
      </c>
      <c r="Y7" s="60">
        <v>1955782</v>
      </c>
      <c r="Z7" s="140">
        <v>0</v>
      </c>
      <c r="AA7" s="155">
        <v>0</v>
      </c>
    </row>
    <row r="8" spans="1:27" ht="13.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>
        <v>0</v>
      </c>
      <c r="Y8" s="60">
        <v>0</v>
      </c>
      <c r="Z8" s="140">
        <v>0</v>
      </c>
      <c r="AA8" s="155">
        <v>0</v>
      </c>
    </row>
    <row r="9" spans="1:27" ht="13.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>
        <v>0</v>
      </c>
      <c r="Y9" s="60">
        <v>0</v>
      </c>
      <c r="Z9" s="140">
        <v>0</v>
      </c>
      <c r="AA9" s="155">
        <v>0</v>
      </c>
    </row>
    <row r="10" spans="1:27" ht="13.5">
      <c r="A10" s="183" t="s">
        <v>106</v>
      </c>
      <c r="B10" s="182"/>
      <c r="C10" s="155">
        <v>3523974</v>
      </c>
      <c r="D10" s="155">
        <v>0</v>
      </c>
      <c r="E10" s="156">
        <v>17241514</v>
      </c>
      <c r="F10" s="54">
        <v>17241514</v>
      </c>
      <c r="G10" s="54">
        <v>319780</v>
      </c>
      <c r="H10" s="54">
        <v>319780</v>
      </c>
      <c r="I10" s="54">
        <v>319625</v>
      </c>
      <c r="J10" s="54">
        <v>959185</v>
      </c>
      <c r="K10" s="54">
        <v>319625</v>
      </c>
      <c r="L10" s="54">
        <v>319625</v>
      </c>
      <c r="M10" s="54">
        <v>319681</v>
      </c>
      <c r="N10" s="54">
        <v>958931</v>
      </c>
      <c r="O10" s="54">
        <v>0</v>
      </c>
      <c r="P10" s="54">
        <v>319642</v>
      </c>
      <c r="Q10" s="54">
        <v>183</v>
      </c>
      <c r="R10" s="54">
        <v>319825</v>
      </c>
      <c r="S10" s="54">
        <v>0</v>
      </c>
      <c r="T10" s="54">
        <v>0</v>
      </c>
      <c r="U10" s="54">
        <v>0</v>
      </c>
      <c r="V10" s="54">
        <v>0</v>
      </c>
      <c r="W10" s="54">
        <v>2237941</v>
      </c>
      <c r="X10" s="54">
        <v>12931136</v>
      </c>
      <c r="Y10" s="54">
        <v>-10693195</v>
      </c>
      <c r="Z10" s="184">
        <v>-82.69</v>
      </c>
      <c r="AA10" s="130">
        <v>17241514</v>
      </c>
    </row>
    <row r="11" spans="1:27" ht="13.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9335</v>
      </c>
      <c r="P11" s="60">
        <v>0</v>
      </c>
      <c r="Q11" s="60">
        <v>0</v>
      </c>
      <c r="R11" s="60">
        <v>9335</v>
      </c>
      <c r="S11" s="60">
        <v>0</v>
      </c>
      <c r="T11" s="60">
        <v>0</v>
      </c>
      <c r="U11" s="60">
        <v>0</v>
      </c>
      <c r="V11" s="60">
        <v>0</v>
      </c>
      <c r="W11" s="60">
        <v>9335</v>
      </c>
      <c r="X11" s="60">
        <v>0</v>
      </c>
      <c r="Y11" s="60">
        <v>9335</v>
      </c>
      <c r="Z11" s="140">
        <v>0</v>
      </c>
      <c r="AA11" s="155">
        <v>0</v>
      </c>
    </row>
    <row r="12" spans="1:27" ht="13.5">
      <c r="A12" s="183" t="s">
        <v>108</v>
      </c>
      <c r="B12" s="185"/>
      <c r="C12" s="155">
        <v>104333</v>
      </c>
      <c r="D12" s="155">
        <v>0</v>
      </c>
      <c r="E12" s="156">
        <v>534436</v>
      </c>
      <c r="F12" s="60">
        <v>240639</v>
      </c>
      <c r="G12" s="60">
        <v>5318</v>
      </c>
      <c r="H12" s="60">
        <v>5225</v>
      </c>
      <c r="I12" s="60">
        <v>10721</v>
      </c>
      <c r="J12" s="60">
        <v>21264</v>
      </c>
      <c r="K12" s="60">
        <v>3099</v>
      </c>
      <c r="L12" s="60">
        <v>3099</v>
      </c>
      <c r="M12" s="60">
        <v>5862</v>
      </c>
      <c r="N12" s="60">
        <v>12060</v>
      </c>
      <c r="O12" s="60">
        <v>1871</v>
      </c>
      <c r="P12" s="60">
        <v>0</v>
      </c>
      <c r="Q12" s="60">
        <v>5563</v>
      </c>
      <c r="R12" s="60">
        <v>7434</v>
      </c>
      <c r="S12" s="60">
        <v>0</v>
      </c>
      <c r="T12" s="60">
        <v>0</v>
      </c>
      <c r="U12" s="60">
        <v>0</v>
      </c>
      <c r="V12" s="60">
        <v>0</v>
      </c>
      <c r="W12" s="60">
        <v>40758</v>
      </c>
      <c r="X12" s="60">
        <v>180479</v>
      </c>
      <c r="Y12" s="60">
        <v>-139721</v>
      </c>
      <c r="Z12" s="140">
        <v>-77.42</v>
      </c>
      <c r="AA12" s="155">
        <v>240639</v>
      </c>
    </row>
    <row r="13" spans="1:27" ht="13.5">
      <c r="A13" s="181" t="s">
        <v>109</v>
      </c>
      <c r="B13" s="185"/>
      <c r="C13" s="155">
        <v>1491176</v>
      </c>
      <c r="D13" s="155">
        <v>0</v>
      </c>
      <c r="E13" s="156">
        <v>1785642</v>
      </c>
      <c r="F13" s="60">
        <v>1500000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208035</v>
      </c>
      <c r="P13" s="60">
        <v>0</v>
      </c>
      <c r="Q13" s="60">
        <v>0</v>
      </c>
      <c r="R13" s="60">
        <v>208035</v>
      </c>
      <c r="S13" s="60">
        <v>0</v>
      </c>
      <c r="T13" s="60">
        <v>0</v>
      </c>
      <c r="U13" s="60">
        <v>0</v>
      </c>
      <c r="V13" s="60">
        <v>0</v>
      </c>
      <c r="W13" s="60">
        <v>208035</v>
      </c>
      <c r="X13" s="60">
        <v>1125000</v>
      </c>
      <c r="Y13" s="60">
        <v>-916965</v>
      </c>
      <c r="Z13" s="140">
        <v>-81.51</v>
      </c>
      <c r="AA13" s="155">
        <v>1500000</v>
      </c>
    </row>
    <row r="14" spans="1:27" ht="13.5">
      <c r="A14" s="181" t="s">
        <v>110</v>
      </c>
      <c r="B14" s="185"/>
      <c r="C14" s="155">
        <v>0</v>
      </c>
      <c r="D14" s="155">
        <v>0</v>
      </c>
      <c r="E14" s="156">
        <v>769884</v>
      </c>
      <c r="F14" s="60">
        <v>2600000</v>
      </c>
      <c r="G14" s="60">
        <v>0</v>
      </c>
      <c r="H14" s="60">
        <v>0</v>
      </c>
      <c r="I14" s="60">
        <v>0</v>
      </c>
      <c r="J14" s="60">
        <v>0</v>
      </c>
      <c r="K14" s="60">
        <v>181</v>
      </c>
      <c r="L14" s="60">
        <v>18665</v>
      </c>
      <c r="M14" s="60">
        <v>3366</v>
      </c>
      <c r="N14" s="60">
        <v>22212</v>
      </c>
      <c r="O14" s="60">
        <v>433027</v>
      </c>
      <c r="P14" s="60">
        <v>0</v>
      </c>
      <c r="Q14" s="60">
        <v>444212</v>
      </c>
      <c r="R14" s="60">
        <v>877239</v>
      </c>
      <c r="S14" s="60">
        <v>0</v>
      </c>
      <c r="T14" s="60">
        <v>0</v>
      </c>
      <c r="U14" s="60">
        <v>0</v>
      </c>
      <c r="V14" s="60">
        <v>0</v>
      </c>
      <c r="W14" s="60">
        <v>899451</v>
      </c>
      <c r="X14" s="60">
        <v>1950000</v>
      </c>
      <c r="Y14" s="60">
        <v>-1050549</v>
      </c>
      <c r="Z14" s="140">
        <v>-53.87</v>
      </c>
      <c r="AA14" s="155">
        <v>2600000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>
        <v>0</v>
      </c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28550</v>
      </c>
      <c r="D16" s="155">
        <v>0</v>
      </c>
      <c r="E16" s="156">
        <v>158998</v>
      </c>
      <c r="F16" s="60">
        <v>22000</v>
      </c>
      <c r="G16" s="60">
        <v>3300</v>
      </c>
      <c r="H16" s="60">
        <v>0</v>
      </c>
      <c r="I16" s="60">
        <v>5750</v>
      </c>
      <c r="J16" s="60">
        <v>9050</v>
      </c>
      <c r="K16" s="60">
        <v>0</v>
      </c>
      <c r="L16" s="60">
        <v>2150</v>
      </c>
      <c r="M16" s="60">
        <v>0</v>
      </c>
      <c r="N16" s="60">
        <v>2150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11200</v>
      </c>
      <c r="X16" s="60">
        <v>16500</v>
      </c>
      <c r="Y16" s="60">
        <v>-5300</v>
      </c>
      <c r="Z16" s="140">
        <v>-32.12</v>
      </c>
      <c r="AA16" s="155">
        <v>22000</v>
      </c>
    </row>
    <row r="17" spans="1:27" ht="13.5">
      <c r="A17" s="181" t="s">
        <v>113</v>
      </c>
      <c r="B17" s="185"/>
      <c r="C17" s="155">
        <v>2169467</v>
      </c>
      <c r="D17" s="155">
        <v>0</v>
      </c>
      <c r="E17" s="156">
        <v>836698</v>
      </c>
      <c r="F17" s="60">
        <v>2100000</v>
      </c>
      <c r="G17" s="60">
        <v>210180</v>
      </c>
      <c r="H17" s="60">
        <v>222750</v>
      </c>
      <c r="I17" s="60">
        <v>198802</v>
      </c>
      <c r="J17" s="60">
        <v>631732</v>
      </c>
      <c r="K17" s="60">
        <v>291339</v>
      </c>
      <c r="L17" s="60">
        <v>0</v>
      </c>
      <c r="M17" s="60">
        <v>108834</v>
      </c>
      <c r="N17" s="60">
        <v>400173</v>
      </c>
      <c r="O17" s="60">
        <v>85784</v>
      </c>
      <c r="P17" s="60">
        <v>64800</v>
      </c>
      <c r="Q17" s="60">
        <v>66145</v>
      </c>
      <c r="R17" s="60">
        <v>216729</v>
      </c>
      <c r="S17" s="60">
        <v>0</v>
      </c>
      <c r="T17" s="60">
        <v>0</v>
      </c>
      <c r="U17" s="60">
        <v>0</v>
      </c>
      <c r="V17" s="60">
        <v>0</v>
      </c>
      <c r="W17" s="60">
        <v>1248634</v>
      </c>
      <c r="X17" s="60">
        <v>1575000</v>
      </c>
      <c r="Y17" s="60">
        <v>-326366</v>
      </c>
      <c r="Z17" s="140">
        <v>-20.72</v>
      </c>
      <c r="AA17" s="155">
        <v>2100000</v>
      </c>
    </row>
    <row r="18" spans="1:27" ht="13.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>
        <v>0</v>
      </c>
      <c r="Y18" s="60">
        <v>0</v>
      </c>
      <c r="Z18" s="140">
        <v>0</v>
      </c>
      <c r="AA18" s="155">
        <v>0</v>
      </c>
    </row>
    <row r="19" spans="1:27" ht="13.5">
      <c r="A19" s="181" t="s">
        <v>34</v>
      </c>
      <c r="B19" s="185"/>
      <c r="C19" s="155">
        <v>34697564</v>
      </c>
      <c r="D19" s="155">
        <v>0</v>
      </c>
      <c r="E19" s="156">
        <v>38086000</v>
      </c>
      <c r="F19" s="60">
        <v>60578831</v>
      </c>
      <c r="G19" s="60">
        <v>13883000</v>
      </c>
      <c r="H19" s="60">
        <v>1290000</v>
      </c>
      <c r="I19" s="60">
        <v>410000</v>
      </c>
      <c r="J19" s="60">
        <v>15583000</v>
      </c>
      <c r="K19" s="60">
        <v>0</v>
      </c>
      <c r="L19" s="60">
        <v>11145000</v>
      </c>
      <c r="M19" s="60">
        <v>0</v>
      </c>
      <c r="N19" s="60">
        <v>11145000</v>
      </c>
      <c r="O19" s="60">
        <v>0</v>
      </c>
      <c r="P19" s="60">
        <v>0</v>
      </c>
      <c r="Q19" s="60">
        <v>14926221</v>
      </c>
      <c r="R19" s="60">
        <v>14926221</v>
      </c>
      <c r="S19" s="60">
        <v>0</v>
      </c>
      <c r="T19" s="60">
        <v>0</v>
      </c>
      <c r="U19" s="60">
        <v>0</v>
      </c>
      <c r="V19" s="60">
        <v>0</v>
      </c>
      <c r="W19" s="60">
        <v>41654221</v>
      </c>
      <c r="X19" s="60">
        <v>45434123</v>
      </c>
      <c r="Y19" s="60">
        <v>-3779902</v>
      </c>
      <c r="Z19" s="140">
        <v>-8.32</v>
      </c>
      <c r="AA19" s="155">
        <v>60578831</v>
      </c>
    </row>
    <row r="20" spans="1:27" ht="13.5">
      <c r="A20" s="181" t="s">
        <v>35</v>
      </c>
      <c r="B20" s="185"/>
      <c r="C20" s="155">
        <v>2761999</v>
      </c>
      <c r="D20" s="155">
        <v>0</v>
      </c>
      <c r="E20" s="156">
        <v>2996470</v>
      </c>
      <c r="F20" s="54">
        <v>4961248</v>
      </c>
      <c r="G20" s="54">
        <v>12241</v>
      </c>
      <c r="H20" s="54">
        <v>113500</v>
      </c>
      <c r="I20" s="54">
        <v>181037</v>
      </c>
      <c r="J20" s="54">
        <v>306778</v>
      </c>
      <c r="K20" s="54">
        <v>22488</v>
      </c>
      <c r="L20" s="54">
        <v>197872</v>
      </c>
      <c r="M20" s="54">
        <v>1159820</v>
      </c>
      <c r="N20" s="54">
        <v>1380180</v>
      </c>
      <c r="O20" s="54">
        <v>336356</v>
      </c>
      <c r="P20" s="54">
        <v>101093</v>
      </c>
      <c r="Q20" s="54">
        <v>44151</v>
      </c>
      <c r="R20" s="54">
        <v>481600</v>
      </c>
      <c r="S20" s="54">
        <v>0</v>
      </c>
      <c r="T20" s="54">
        <v>0</v>
      </c>
      <c r="U20" s="54">
        <v>0</v>
      </c>
      <c r="V20" s="54">
        <v>0</v>
      </c>
      <c r="W20" s="54">
        <v>2168558</v>
      </c>
      <c r="X20" s="54">
        <v>3720936</v>
      </c>
      <c r="Y20" s="54">
        <v>-1552378</v>
      </c>
      <c r="Z20" s="184">
        <v>-41.72</v>
      </c>
      <c r="AA20" s="130">
        <v>4961248</v>
      </c>
    </row>
    <row r="21" spans="1:27" ht="13.5">
      <c r="A21" s="181" t="s">
        <v>115</v>
      </c>
      <c r="B21" s="185"/>
      <c r="C21" s="155">
        <v>0</v>
      </c>
      <c r="D21" s="155">
        <v>0</v>
      </c>
      <c r="E21" s="156">
        <v>221551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>
        <v>0</v>
      </c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60679403</v>
      </c>
      <c r="D22" s="188">
        <f>SUM(D5:D21)</f>
        <v>0</v>
      </c>
      <c r="E22" s="189">
        <f t="shared" si="0"/>
        <v>95229617</v>
      </c>
      <c r="F22" s="190">
        <f t="shared" si="0"/>
        <v>108925616</v>
      </c>
      <c r="G22" s="190">
        <f t="shared" si="0"/>
        <v>15958326</v>
      </c>
      <c r="H22" s="190">
        <f t="shared" si="0"/>
        <v>3389939</v>
      </c>
      <c r="I22" s="190">
        <f t="shared" si="0"/>
        <v>2597255</v>
      </c>
      <c r="J22" s="190">
        <f t="shared" si="0"/>
        <v>21945520</v>
      </c>
      <c r="K22" s="190">
        <f t="shared" si="0"/>
        <v>2084087</v>
      </c>
      <c r="L22" s="190">
        <f t="shared" si="0"/>
        <v>13096734</v>
      </c>
      <c r="M22" s="190">
        <f t="shared" si="0"/>
        <v>3110790</v>
      </c>
      <c r="N22" s="190">
        <f t="shared" si="0"/>
        <v>18291611</v>
      </c>
      <c r="O22" s="190">
        <f t="shared" si="0"/>
        <v>1384359</v>
      </c>
      <c r="P22" s="190">
        <f t="shared" si="0"/>
        <v>2090401</v>
      </c>
      <c r="Q22" s="190">
        <f t="shared" si="0"/>
        <v>17283487</v>
      </c>
      <c r="R22" s="190">
        <f t="shared" si="0"/>
        <v>20758247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60995378</v>
      </c>
      <c r="X22" s="190">
        <f t="shared" si="0"/>
        <v>81694212</v>
      </c>
      <c r="Y22" s="190">
        <f t="shared" si="0"/>
        <v>-20698834</v>
      </c>
      <c r="Z22" s="191">
        <f>+IF(X22&lt;&gt;0,+(Y22/X22)*100,0)</f>
        <v>-25.336965120613442</v>
      </c>
      <c r="AA22" s="188">
        <f>SUM(AA5:AA21)</f>
        <v>108925616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27213619</v>
      </c>
      <c r="D25" s="155">
        <v>0</v>
      </c>
      <c r="E25" s="156">
        <v>41895292</v>
      </c>
      <c r="F25" s="60">
        <v>29835950</v>
      </c>
      <c r="G25" s="60">
        <v>2044980</v>
      </c>
      <c r="H25" s="60">
        <v>2263266</v>
      </c>
      <c r="I25" s="60">
        <v>2285754</v>
      </c>
      <c r="J25" s="60">
        <v>6594000</v>
      </c>
      <c r="K25" s="60">
        <v>2036765</v>
      </c>
      <c r="L25" s="60">
        <v>3403587</v>
      </c>
      <c r="M25" s="60">
        <v>2385474</v>
      </c>
      <c r="N25" s="60">
        <v>7825826</v>
      </c>
      <c r="O25" s="60">
        <v>2282210</v>
      </c>
      <c r="P25" s="60">
        <v>2371383</v>
      </c>
      <c r="Q25" s="60">
        <v>4256759</v>
      </c>
      <c r="R25" s="60">
        <v>8910352</v>
      </c>
      <c r="S25" s="60">
        <v>0</v>
      </c>
      <c r="T25" s="60">
        <v>0</v>
      </c>
      <c r="U25" s="60">
        <v>0</v>
      </c>
      <c r="V25" s="60">
        <v>0</v>
      </c>
      <c r="W25" s="60">
        <v>23330178</v>
      </c>
      <c r="X25" s="60">
        <v>22376963</v>
      </c>
      <c r="Y25" s="60">
        <v>953215</v>
      </c>
      <c r="Z25" s="140">
        <v>4.26</v>
      </c>
      <c r="AA25" s="155">
        <v>29835950</v>
      </c>
    </row>
    <row r="26" spans="1:27" ht="13.5">
      <c r="A26" s="183" t="s">
        <v>38</v>
      </c>
      <c r="B26" s="182"/>
      <c r="C26" s="155">
        <v>2993552</v>
      </c>
      <c r="D26" s="155">
        <v>0</v>
      </c>
      <c r="E26" s="156">
        <v>3431116</v>
      </c>
      <c r="F26" s="60">
        <v>3431117</v>
      </c>
      <c r="G26" s="60">
        <v>247425</v>
      </c>
      <c r="H26" s="60">
        <v>247425</v>
      </c>
      <c r="I26" s="60">
        <v>247425</v>
      </c>
      <c r="J26" s="60">
        <v>742275</v>
      </c>
      <c r="K26" s="60">
        <v>251325</v>
      </c>
      <c r="L26" s="60">
        <v>256114</v>
      </c>
      <c r="M26" s="60">
        <v>240313</v>
      </c>
      <c r="N26" s="60">
        <v>747752</v>
      </c>
      <c r="O26" s="60">
        <v>251325</v>
      </c>
      <c r="P26" s="60">
        <v>251325</v>
      </c>
      <c r="Q26" s="60">
        <v>399605</v>
      </c>
      <c r="R26" s="60">
        <v>902255</v>
      </c>
      <c r="S26" s="60">
        <v>0</v>
      </c>
      <c r="T26" s="60">
        <v>0</v>
      </c>
      <c r="U26" s="60">
        <v>0</v>
      </c>
      <c r="V26" s="60">
        <v>0</v>
      </c>
      <c r="W26" s="60">
        <v>2392282</v>
      </c>
      <c r="X26" s="60">
        <v>2573338</v>
      </c>
      <c r="Y26" s="60">
        <v>-181056</v>
      </c>
      <c r="Z26" s="140">
        <v>-7.04</v>
      </c>
      <c r="AA26" s="155">
        <v>3431117</v>
      </c>
    </row>
    <row r="27" spans="1:27" ht="13.5">
      <c r="A27" s="183" t="s">
        <v>118</v>
      </c>
      <c r="B27" s="182"/>
      <c r="C27" s="155">
        <v>2766946</v>
      </c>
      <c r="D27" s="155">
        <v>0</v>
      </c>
      <c r="E27" s="156">
        <v>4000000</v>
      </c>
      <c r="F27" s="60">
        <v>4000000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3000000</v>
      </c>
      <c r="Y27" s="60">
        <v>-3000000</v>
      </c>
      <c r="Z27" s="140">
        <v>-100</v>
      </c>
      <c r="AA27" s="155">
        <v>4000000</v>
      </c>
    </row>
    <row r="28" spans="1:27" ht="13.5">
      <c r="A28" s="183" t="s">
        <v>39</v>
      </c>
      <c r="B28" s="182"/>
      <c r="C28" s="155">
        <v>18520809</v>
      </c>
      <c r="D28" s="155">
        <v>0</v>
      </c>
      <c r="E28" s="156">
        <v>15000000</v>
      </c>
      <c r="F28" s="60">
        <v>15000000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11250000</v>
      </c>
      <c r="Y28" s="60">
        <v>-11250000</v>
      </c>
      <c r="Z28" s="140">
        <v>-100</v>
      </c>
      <c r="AA28" s="155">
        <v>15000000</v>
      </c>
    </row>
    <row r="29" spans="1:27" ht="13.5">
      <c r="A29" s="183" t="s">
        <v>40</v>
      </c>
      <c r="B29" s="182"/>
      <c r="C29" s="155">
        <v>650933</v>
      </c>
      <c r="D29" s="155">
        <v>0</v>
      </c>
      <c r="E29" s="156">
        <v>540000</v>
      </c>
      <c r="F29" s="60">
        <v>700000</v>
      </c>
      <c r="G29" s="60">
        <v>0</v>
      </c>
      <c r="H29" s="60">
        <v>0</v>
      </c>
      <c r="I29" s="60">
        <v>165656</v>
      </c>
      <c r="J29" s="60">
        <v>165656</v>
      </c>
      <c r="K29" s="60">
        <v>0</v>
      </c>
      <c r="L29" s="60">
        <v>0</v>
      </c>
      <c r="M29" s="60">
        <v>0</v>
      </c>
      <c r="N29" s="60">
        <v>0</v>
      </c>
      <c r="O29" s="60">
        <v>165657</v>
      </c>
      <c r="P29" s="60">
        <v>0</v>
      </c>
      <c r="Q29" s="60">
        <v>166610</v>
      </c>
      <c r="R29" s="60">
        <v>332267</v>
      </c>
      <c r="S29" s="60">
        <v>0</v>
      </c>
      <c r="T29" s="60">
        <v>0</v>
      </c>
      <c r="U29" s="60">
        <v>0</v>
      </c>
      <c r="V29" s="60">
        <v>0</v>
      </c>
      <c r="W29" s="60">
        <v>497923</v>
      </c>
      <c r="X29" s="60">
        <v>525000</v>
      </c>
      <c r="Y29" s="60">
        <v>-27077</v>
      </c>
      <c r="Z29" s="140">
        <v>-5.16</v>
      </c>
      <c r="AA29" s="155">
        <v>700000</v>
      </c>
    </row>
    <row r="30" spans="1:27" ht="13.5">
      <c r="A30" s="183" t="s">
        <v>119</v>
      </c>
      <c r="B30" s="182"/>
      <c r="C30" s="155">
        <v>6643699</v>
      </c>
      <c r="D30" s="155">
        <v>0</v>
      </c>
      <c r="E30" s="156">
        <v>6500000</v>
      </c>
      <c r="F30" s="60">
        <v>6500000</v>
      </c>
      <c r="G30" s="60">
        <v>735726</v>
      </c>
      <c r="H30" s="60">
        <v>794139</v>
      </c>
      <c r="I30" s="60">
        <v>591907</v>
      </c>
      <c r="J30" s="60">
        <v>2121772</v>
      </c>
      <c r="K30" s="60">
        <v>0</v>
      </c>
      <c r="L30" s="60">
        <v>455785</v>
      </c>
      <c r="M30" s="60">
        <v>418940</v>
      </c>
      <c r="N30" s="60">
        <v>874725</v>
      </c>
      <c r="O30" s="60">
        <v>405572</v>
      </c>
      <c r="P30" s="60">
        <v>394517</v>
      </c>
      <c r="Q30" s="60">
        <v>400337</v>
      </c>
      <c r="R30" s="60">
        <v>1200426</v>
      </c>
      <c r="S30" s="60">
        <v>0</v>
      </c>
      <c r="T30" s="60">
        <v>0</v>
      </c>
      <c r="U30" s="60">
        <v>0</v>
      </c>
      <c r="V30" s="60">
        <v>0</v>
      </c>
      <c r="W30" s="60">
        <v>4196923</v>
      </c>
      <c r="X30" s="60">
        <v>4875000</v>
      </c>
      <c r="Y30" s="60">
        <v>-678077</v>
      </c>
      <c r="Z30" s="140">
        <v>-13.91</v>
      </c>
      <c r="AA30" s="155">
        <v>6500000</v>
      </c>
    </row>
    <row r="31" spans="1:27" ht="13.5">
      <c r="A31" s="183" t="s">
        <v>120</v>
      </c>
      <c r="B31" s="182"/>
      <c r="C31" s="155">
        <v>0</v>
      </c>
      <c r="D31" s="155">
        <v>0</v>
      </c>
      <c r="E31" s="156">
        <v>69903</v>
      </c>
      <c r="F31" s="60">
        <v>47000</v>
      </c>
      <c r="G31" s="60">
        <v>0</v>
      </c>
      <c r="H31" s="60">
        <v>956</v>
      </c>
      <c r="I31" s="60">
        <v>0</v>
      </c>
      <c r="J31" s="60">
        <v>956</v>
      </c>
      <c r="K31" s="60">
        <v>0</v>
      </c>
      <c r="L31" s="60">
        <v>5369</v>
      </c>
      <c r="M31" s="60">
        <v>16049</v>
      </c>
      <c r="N31" s="60">
        <v>21418</v>
      </c>
      <c r="O31" s="60">
        <v>134</v>
      </c>
      <c r="P31" s="60">
        <v>0</v>
      </c>
      <c r="Q31" s="60">
        <v>0</v>
      </c>
      <c r="R31" s="60">
        <v>134</v>
      </c>
      <c r="S31" s="60">
        <v>0</v>
      </c>
      <c r="T31" s="60">
        <v>0</v>
      </c>
      <c r="U31" s="60">
        <v>0</v>
      </c>
      <c r="V31" s="60">
        <v>0</v>
      </c>
      <c r="W31" s="60">
        <v>22508</v>
      </c>
      <c r="X31" s="60">
        <v>35250</v>
      </c>
      <c r="Y31" s="60">
        <v>-12742</v>
      </c>
      <c r="Z31" s="140">
        <v>-36.15</v>
      </c>
      <c r="AA31" s="155">
        <v>47000</v>
      </c>
    </row>
    <row r="32" spans="1:27" ht="13.5">
      <c r="A32" s="183" t="s">
        <v>121</v>
      </c>
      <c r="B32" s="182"/>
      <c r="C32" s="155">
        <v>0</v>
      </c>
      <c r="D32" s="155">
        <v>0</v>
      </c>
      <c r="E32" s="156">
        <v>0</v>
      </c>
      <c r="F32" s="60">
        <v>0</v>
      </c>
      <c r="G32" s="60">
        <v>0</v>
      </c>
      <c r="H32" s="60">
        <v>0</v>
      </c>
      <c r="I32" s="60">
        <v>0</v>
      </c>
      <c r="J32" s="60">
        <v>0</v>
      </c>
      <c r="K32" s="60">
        <v>0</v>
      </c>
      <c r="L32" s="60">
        <v>0</v>
      </c>
      <c r="M32" s="60">
        <v>0</v>
      </c>
      <c r="N32" s="60">
        <v>0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0</v>
      </c>
      <c r="X32" s="60">
        <v>0</v>
      </c>
      <c r="Y32" s="60">
        <v>0</v>
      </c>
      <c r="Z32" s="140">
        <v>0</v>
      </c>
      <c r="AA32" s="155">
        <v>0</v>
      </c>
    </row>
    <row r="33" spans="1:27" ht="13.5">
      <c r="A33" s="183" t="s">
        <v>42</v>
      </c>
      <c r="B33" s="182"/>
      <c r="C33" s="155">
        <v>0</v>
      </c>
      <c r="D33" s="155">
        <v>0</v>
      </c>
      <c r="E33" s="156">
        <v>0</v>
      </c>
      <c r="F33" s="60">
        <v>0</v>
      </c>
      <c r="G33" s="60">
        <v>0</v>
      </c>
      <c r="H33" s="60">
        <v>0</v>
      </c>
      <c r="I33" s="60">
        <v>0</v>
      </c>
      <c r="J33" s="60">
        <v>0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0</v>
      </c>
      <c r="X33" s="60">
        <v>0</v>
      </c>
      <c r="Y33" s="60">
        <v>0</v>
      </c>
      <c r="Z33" s="140">
        <v>0</v>
      </c>
      <c r="AA33" s="155">
        <v>0</v>
      </c>
    </row>
    <row r="34" spans="1:27" ht="13.5">
      <c r="A34" s="183" t="s">
        <v>43</v>
      </c>
      <c r="B34" s="182"/>
      <c r="C34" s="155">
        <v>26505252</v>
      </c>
      <c r="D34" s="155">
        <v>0</v>
      </c>
      <c r="E34" s="156">
        <v>35936628</v>
      </c>
      <c r="F34" s="60">
        <v>38256587</v>
      </c>
      <c r="G34" s="60">
        <v>566842</v>
      </c>
      <c r="H34" s="60">
        <v>1263915</v>
      </c>
      <c r="I34" s="60">
        <v>3548628</v>
      </c>
      <c r="J34" s="60">
        <v>5379385</v>
      </c>
      <c r="K34" s="60">
        <v>2061182</v>
      </c>
      <c r="L34" s="60">
        <v>2041617</v>
      </c>
      <c r="M34" s="60">
        <v>4229095</v>
      </c>
      <c r="N34" s="60">
        <v>8331894</v>
      </c>
      <c r="O34" s="60">
        <v>731161</v>
      </c>
      <c r="P34" s="60">
        <v>1773485</v>
      </c>
      <c r="Q34" s="60">
        <v>3556512</v>
      </c>
      <c r="R34" s="60">
        <v>6061158</v>
      </c>
      <c r="S34" s="60">
        <v>0</v>
      </c>
      <c r="T34" s="60">
        <v>0</v>
      </c>
      <c r="U34" s="60">
        <v>0</v>
      </c>
      <c r="V34" s="60">
        <v>0</v>
      </c>
      <c r="W34" s="60">
        <v>19772437</v>
      </c>
      <c r="X34" s="60">
        <v>28692440</v>
      </c>
      <c r="Y34" s="60">
        <v>-8920003</v>
      </c>
      <c r="Z34" s="140">
        <v>-31.09</v>
      </c>
      <c r="AA34" s="155">
        <v>38256587</v>
      </c>
    </row>
    <row r="35" spans="1:27" ht="13.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>
        <v>0</v>
      </c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85294810</v>
      </c>
      <c r="D36" s="188">
        <f>SUM(D25:D35)</f>
        <v>0</v>
      </c>
      <c r="E36" s="189">
        <f t="shared" si="1"/>
        <v>107372939</v>
      </c>
      <c r="F36" s="190">
        <f t="shared" si="1"/>
        <v>97770654</v>
      </c>
      <c r="G36" s="190">
        <f t="shared" si="1"/>
        <v>3594973</v>
      </c>
      <c r="H36" s="190">
        <f t="shared" si="1"/>
        <v>4569701</v>
      </c>
      <c r="I36" s="190">
        <f t="shared" si="1"/>
        <v>6839370</v>
      </c>
      <c r="J36" s="190">
        <f t="shared" si="1"/>
        <v>15004044</v>
      </c>
      <c r="K36" s="190">
        <f t="shared" si="1"/>
        <v>4349272</v>
      </c>
      <c r="L36" s="190">
        <f t="shared" si="1"/>
        <v>6162472</v>
      </c>
      <c r="M36" s="190">
        <f t="shared" si="1"/>
        <v>7289871</v>
      </c>
      <c r="N36" s="190">
        <f t="shared" si="1"/>
        <v>17801615</v>
      </c>
      <c r="O36" s="190">
        <f t="shared" si="1"/>
        <v>3836059</v>
      </c>
      <c r="P36" s="190">
        <f t="shared" si="1"/>
        <v>4790710</v>
      </c>
      <c r="Q36" s="190">
        <f t="shared" si="1"/>
        <v>8779823</v>
      </c>
      <c r="R36" s="190">
        <f t="shared" si="1"/>
        <v>17406592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50212251</v>
      </c>
      <c r="X36" s="190">
        <f t="shared" si="1"/>
        <v>73327991</v>
      </c>
      <c r="Y36" s="190">
        <f t="shared" si="1"/>
        <v>-23115740</v>
      </c>
      <c r="Z36" s="191">
        <f>+IF(X36&lt;&gt;0,+(Y36/X36)*100,0)</f>
        <v>-31.52376014229</v>
      </c>
      <c r="AA36" s="188">
        <f>SUM(AA25:AA35)</f>
        <v>97770654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-24615407</v>
      </c>
      <c r="D38" s="199">
        <f>+D22-D36</f>
        <v>0</v>
      </c>
      <c r="E38" s="200">
        <f t="shared" si="2"/>
        <v>-12143322</v>
      </c>
      <c r="F38" s="106">
        <f t="shared" si="2"/>
        <v>11154962</v>
      </c>
      <c r="G38" s="106">
        <f t="shared" si="2"/>
        <v>12363353</v>
      </c>
      <c r="H38" s="106">
        <f t="shared" si="2"/>
        <v>-1179762</v>
      </c>
      <c r="I38" s="106">
        <f t="shared" si="2"/>
        <v>-4242115</v>
      </c>
      <c r="J38" s="106">
        <f t="shared" si="2"/>
        <v>6941476</v>
      </c>
      <c r="K38" s="106">
        <f t="shared" si="2"/>
        <v>-2265185</v>
      </c>
      <c r="L38" s="106">
        <f t="shared" si="2"/>
        <v>6934262</v>
      </c>
      <c r="M38" s="106">
        <f t="shared" si="2"/>
        <v>-4179081</v>
      </c>
      <c r="N38" s="106">
        <f t="shared" si="2"/>
        <v>489996</v>
      </c>
      <c r="O38" s="106">
        <f t="shared" si="2"/>
        <v>-2451700</v>
      </c>
      <c r="P38" s="106">
        <f t="shared" si="2"/>
        <v>-2700309</v>
      </c>
      <c r="Q38" s="106">
        <f t="shared" si="2"/>
        <v>8503664</v>
      </c>
      <c r="R38" s="106">
        <f t="shared" si="2"/>
        <v>3351655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10783127</v>
      </c>
      <c r="X38" s="106">
        <f>IF(F22=F36,0,X22-X36)</f>
        <v>8366221</v>
      </c>
      <c r="Y38" s="106">
        <f t="shared" si="2"/>
        <v>2416906</v>
      </c>
      <c r="Z38" s="201">
        <f>+IF(X38&lt;&gt;0,+(Y38/X38)*100,0)</f>
        <v>28.88886153019386</v>
      </c>
      <c r="AA38" s="199">
        <f>+AA22-AA36</f>
        <v>11154962</v>
      </c>
    </row>
    <row r="39" spans="1:27" ht="13.5">
      <c r="A39" s="181" t="s">
        <v>46</v>
      </c>
      <c r="B39" s="185"/>
      <c r="C39" s="155">
        <v>14594357</v>
      </c>
      <c r="D39" s="155">
        <v>0</v>
      </c>
      <c r="E39" s="156">
        <v>13696000</v>
      </c>
      <c r="F39" s="60">
        <v>0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4565000</v>
      </c>
      <c r="M39" s="60">
        <v>0</v>
      </c>
      <c r="N39" s="60">
        <v>4565000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4565000</v>
      </c>
      <c r="X39" s="60">
        <v>0</v>
      </c>
      <c r="Y39" s="60">
        <v>4565000</v>
      </c>
      <c r="Z39" s="140">
        <v>0</v>
      </c>
      <c r="AA39" s="155">
        <v>0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>
        <v>0</v>
      </c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>
        <v>0</v>
      </c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-10021050</v>
      </c>
      <c r="D42" s="206">
        <f>SUM(D38:D41)</f>
        <v>0</v>
      </c>
      <c r="E42" s="207">
        <f t="shared" si="3"/>
        <v>1552678</v>
      </c>
      <c r="F42" s="88">
        <f t="shared" si="3"/>
        <v>11154962</v>
      </c>
      <c r="G42" s="88">
        <f t="shared" si="3"/>
        <v>12363353</v>
      </c>
      <c r="H42" s="88">
        <f t="shared" si="3"/>
        <v>-1179762</v>
      </c>
      <c r="I42" s="88">
        <f t="shared" si="3"/>
        <v>-4242115</v>
      </c>
      <c r="J42" s="88">
        <f t="shared" si="3"/>
        <v>6941476</v>
      </c>
      <c r="K42" s="88">
        <f t="shared" si="3"/>
        <v>-2265185</v>
      </c>
      <c r="L42" s="88">
        <f t="shared" si="3"/>
        <v>11499262</v>
      </c>
      <c r="M42" s="88">
        <f t="shared" si="3"/>
        <v>-4179081</v>
      </c>
      <c r="N42" s="88">
        <f t="shared" si="3"/>
        <v>5054996</v>
      </c>
      <c r="O42" s="88">
        <f t="shared" si="3"/>
        <v>-2451700</v>
      </c>
      <c r="P42" s="88">
        <f t="shared" si="3"/>
        <v>-2700309</v>
      </c>
      <c r="Q42" s="88">
        <f t="shared" si="3"/>
        <v>8503664</v>
      </c>
      <c r="R42" s="88">
        <f t="shared" si="3"/>
        <v>3351655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15348127</v>
      </c>
      <c r="X42" s="88">
        <f t="shared" si="3"/>
        <v>8366221</v>
      </c>
      <c r="Y42" s="88">
        <f t="shared" si="3"/>
        <v>6981906</v>
      </c>
      <c r="Z42" s="208">
        <f>+IF(X42&lt;&gt;0,+(Y42/X42)*100,0)</f>
        <v>83.45352101026258</v>
      </c>
      <c r="AA42" s="206">
        <f>SUM(AA38:AA41)</f>
        <v>11154962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>
        <v>0</v>
      </c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-10021050</v>
      </c>
      <c r="D44" s="210">
        <f>+D42-D43</f>
        <v>0</v>
      </c>
      <c r="E44" s="211">
        <f t="shared" si="4"/>
        <v>1552678</v>
      </c>
      <c r="F44" s="77">
        <f t="shared" si="4"/>
        <v>11154962</v>
      </c>
      <c r="G44" s="77">
        <f t="shared" si="4"/>
        <v>12363353</v>
      </c>
      <c r="H44" s="77">
        <f t="shared" si="4"/>
        <v>-1179762</v>
      </c>
      <c r="I44" s="77">
        <f t="shared" si="4"/>
        <v>-4242115</v>
      </c>
      <c r="J44" s="77">
        <f t="shared" si="4"/>
        <v>6941476</v>
      </c>
      <c r="K44" s="77">
        <f t="shared" si="4"/>
        <v>-2265185</v>
      </c>
      <c r="L44" s="77">
        <f t="shared" si="4"/>
        <v>11499262</v>
      </c>
      <c r="M44" s="77">
        <f t="shared" si="4"/>
        <v>-4179081</v>
      </c>
      <c r="N44" s="77">
        <f t="shared" si="4"/>
        <v>5054996</v>
      </c>
      <c r="O44" s="77">
        <f t="shared" si="4"/>
        <v>-2451700</v>
      </c>
      <c r="P44" s="77">
        <f t="shared" si="4"/>
        <v>-2700309</v>
      </c>
      <c r="Q44" s="77">
        <f t="shared" si="4"/>
        <v>8503664</v>
      </c>
      <c r="R44" s="77">
        <f t="shared" si="4"/>
        <v>3351655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15348127</v>
      </c>
      <c r="X44" s="77">
        <f t="shared" si="4"/>
        <v>8366221</v>
      </c>
      <c r="Y44" s="77">
        <f t="shared" si="4"/>
        <v>6981906</v>
      </c>
      <c r="Z44" s="212">
        <f>+IF(X44&lt;&gt;0,+(Y44/X44)*100,0)</f>
        <v>83.45352101026258</v>
      </c>
      <c r="AA44" s="210">
        <f>+AA42-AA43</f>
        <v>11154962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>
        <v>0</v>
      </c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-10021050</v>
      </c>
      <c r="D46" s="206">
        <f>SUM(D44:D45)</f>
        <v>0</v>
      </c>
      <c r="E46" s="207">
        <f t="shared" si="5"/>
        <v>1552678</v>
      </c>
      <c r="F46" s="88">
        <f t="shared" si="5"/>
        <v>11154962</v>
      </c>
      <c r="G46" s="88">
        <f t="shared" si="5"/>
        <v>12363353</v>
      </c>
      <c r="H46" s="88">
        <f t="shared" si="5"/>
        <v>-1179762</v>
      </c>
      <c r="I46" s="88">
        <f t="shared" si="5"/>
        <v>-4242115</v>
      </c>
      <c r="J46" s="88">
        <f t="shared" si="5"/>
        <v>6941476</v>
      </c>
      <c r="K46" s="88">
        <f t="shared" si="5"/>
        <v>-2265185</v>
      </c>
      <c r="L46" s="88">
        <f t="shared" si="5"/>
        <v>11499262</v>
      </c>
      <c r="M46" s="88">
        <f t="shared" si="5"/>
        <v>-4179081</v>
      </c>
      <c r="N46" s="88">
        <f t="shared" si="5"/>
        <v>5054996</v>
      </c>
      <c r="O46" s="88">
        <f t="shared" si="5"/>
        <v>-2451700</v>
      </c>
      <c r="P46" s="88">
        <f t="shared" si="5"/>
        <v>-2700309</v>
      </c>
      <c r="Q46" s="88">
        <f t="shared" si="5"/>
        <v>8503664</v>
      </c>
      <c r="R46" s="88">
        <f t="shared" si="5"/>
        <v>3351655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15348127</v>
      </c>
      <c r="X46" s="88">
        <f t="shared" si="5"/>
        <v>8366221</v>
      </c>
      <c r="Y46" s="88">
        <f t="shared" si="5"/>
        <v>6981906</v>
      </c>
      <c r="Z46" s="208">
        <f>+IF(X46&lt;&gt;0,+(Y46/X46)*100,0)</f>
        <v>83.45352101026258</v>
      </c>
      <c r="AA46" s="206">
        <f>SUM(AA44:AA45)</f>
        <v>11154962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>
        <v>0</v>
      </c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-10021050</v>
      </c>
      <c r="D48" s="217">
        <f>SUM(D46:D47)</f>
        <v>0</v>
      </c>
      <c r="E48" s="218">
        <f t="shared" si="6"/>
        <v>1552678</v>
      </c>
      <c r="F48" s="219">
        <f t="shared" si="6"/>
        <v>11154962</v>
      </c>
      <c r="G48" s="219">
        <f t="shared" si="6"/>
        <v>12363353</v>
      </c>
      <c r="H48" s="220">
        <f t="shared" si="6"/>
        <v>-1179762</v>
      </c>
      <c r="I48" s="220">
        <f t="shared" si="6"/>
        <v>-4242115</v>
      </c>
      <c r="J48" s="220">
        <f t="shared" si="6"/>
        <v>6941476</v>
      </c>
      <c r="K48" s="220">
        <f t="shared" si="6"/>
        <v>-2265185</v>
      </c>
      <c r="L48" s="220">
        <f t="shared" si="6"/>
        <v>11499262</v>
      </c>
      <c r="M48" s="219">
        <f t="shared" si="6"/>
        <v>-4179081</v>
      </c>
      <c r="N48" s="219">
        <f t="shared" si="6"/>
        <v>5054996</v>
      </c>
      <c r="O48" s="220">
        <f t="shared" si="6"/>
        <v>-2451700</v>
      </c>
      <c r="P48" s="220">
        <f t="shared" si="6"/>
        <v>-2700309</v>
      </c>
      <c r="Q48" s="220">
        <f t="shared" si="6"/>
        <v>8503664</v>
      </c>
      <c r="R48" s="220">
        <f t="shared" si="6"/>
        <v>3351655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15348127</v>
      </c>
      <c r="X48" s="220">
        <f t="shared" si="6"/>
        <v>8366221</v>
      </c>
      <c r="Y48" s="220">
        <f t="shared" si="6"/>
        <v>6981906</v>
      </c>
      <c r="Z48" s="221">
        <f>+IF(X48&lt;&gt;0,+(Y48/X48)*100,0)</f>
        <v>83.45352101026258</v>
      </c>
      <c r="AA48" s="222">
        <f>SUM(AA46:AA47)</f>
        <v>11154962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274951765</v>
      </c>
      <c r="D5" s="153">
        <f>SUM(D6:D8)</f>
        <v>0</v>
      </c>
      <c r="E5" s="154">
        <f t="shared" si="0"/>
        <v>1491467</v>
      </c>
      <c r="F5" s="100">
        <f t="shared" si="0"/>
        <v>938535</v>
      </c>
      <c r="G5" s="100">
        <f t="shared" si="0"/>
        <v>0</v>
      </c>
      <c r="H5" s="100">
        <f t="shared" si="0"/>
        <v>38869</v>
      </c>
      <c r="I5" s="100">
        <f t="shared" si="0"/>
        <v>16412</v>
      </c>
      <c r="J5" s="100">
        <f t="shared" si="0"/>
        <v>55281</v>
      </c>
      <c r="K5" s="100">
        <f t="shared" si="0"/>
        <v>15599</v>
      </c>
      <c r="L5" s="100">
        <f t="shared" si="0"/>
        <v>17088</v>
      </c>
      <c r="M5" s="100">
        <f t="shared" si="0"/>
        <v>8445</v>
      </c>
      <c r="N5" s="100">
        <f t="shared" si="0"/>
        <v>41132</v>
      </c>
      <c r="O5" s="100">
        <f t="shared" si="0"/>
        <v>21822</v>
      </c>
      <c r="P5" s="100">
        <f t="shared" si="0"/>
        <v>0</v>
      </c>
      <c r="Q5" s="100">
        <f t="shared" si="0"/>
        <v>14329</v>
      </c>
      <c r="R5" s="100">
        <f t="shared" si="0"/>
        <v>36151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132564</v>
      </c>
      <c r="X5" s="100">
        <f t="shared" si="0"/>
        <v>703901</v>
      </c>
      <c r="Y5" s="100">
        <f t="shared" si="0"/>
        <v>-571337</v>
      </c>
      <c r="Z5" s="137">
        <f>+IF(X5&lt;&gt;0,+(Y5/X5)*100,0)</f>
        <v>-81.16723800648103</v>
      </c>
      <c r="AA5" s="153">
        <f>SUM(AA6:AA8)</f>
        <v>938535</v>
      </c>
    </row>
    <row r="6" spans="1:27" ht="13.5">
      <c r="A6" s="138" t="s">
        <v>75</v>
      </c>
      <c r="B6" s="136"/>
      <c r="C6" s="155">
        <v>80318</v>
      </c>
      <c r="D6" s="155"/>
      <c r="E6" s="156">
        <v>886467</v>
      </c>
      <c r="F6" s="60">
        <v>841535</v>
      </c>
      <c r="G6" s="60"/>
      <c r="H6" s="60">
        <v>26317</v>
      </c>
      <c r="I6" s="60">
        <v>8930</v>
      </c>
      <c r="J6" s="60">
        <v>35247</v>
      </c>
      <c r="K6" s="60">
        <v>12499</v>
      </c>
      <c r="L6" s="60"/>
      <c r="M6" s="60"/>
      <c r="N6" s="60">
        <v>12499</v>
      </c>
      <c r="O6" s="60">
        <v>9866</v>
      </c>
      <c r="P6" s="60"/>
      <c r="Q6" s="60"/>
      <c r="R6" s="60">
        <v>9866</v>
      </c>
      <c r="S6" s="60"/>
      <c r="T6" s="60"/>
      <c r="U6" s="60"/>
      <c r="V6" s="60"/>
      <c r="W6" s="60">
        <v>57612</v>
      </c>
      <c r="X6" s="60">
        <v>631151</v>
      </c>
      <c r="Y6" s="60">
        <v>-573539</v>
      </c>
      <c r="Z6" s="140">
        <v>-90.87</v>
      </c>
      <c r="AA6" s="62">
        <v>841535</v>
      </c>
    </row>
    <row r="7" spans="1:27" ht="13.5">
      <c r="A7" s="138" t="s">
        <v>76</v>
      </c>
      <c r="B7" s="136"/>
      <c r="C7" s="157">
        <v>3092472</v>
      </c>
      <c r="D7" s="157"/>
      <c r="E7" s="158">
        <v>330000</v>
      </c>
      <c r="F7" s="159">
        <v>40000</v>
      </c>
      <c r="G7" s="159"/>
      <c r="H7" s="159"/>
      <c r="I7" s="159">
        <v>7482</v>
      </c>
      <c r="J7" s="159">
        <v>7482</v>
      </c>
      <c r="K7" s="159"/>
      <c r="L7" s="159">
        <v>11369</v>
      </c>
      <c r="M7" s="159">
        <v>1850</v>
      </c>
      <c r="N7" s="159">
        <v>13219</v>
      </c>
      <c r="O7" s="159">
        <v>8447</v>
      </c>
      <c r="P7" s="159"/>
      <c r="Q7" s="159">
        <v>5892</v>
      </c>
      <c r="R7" s="159">
        <v>14339</v>
      </c>
      <c r="S7" s="159"/>
      <c r="T7" s="159"/>
      <c r="U7" s="159"/>
      <c r="V7" s="159"/>
      <c r="W7" s="159">
        <v>35040</v>
      </c>
      <c r="X7" s="159">
        <v>30000</v>
      </c>
      <c r="Y7" s="159">
        <v>5040</v>
      </c>
      <c r="Z7" s="141">
        <v>16.8</v>
      </c>
      <c r="AA7" s="225">
        <v>40000</v>
      </c>
    </row>
    <row r="8" spans="1:27" ht="13.5">
      <c r="A8" s="138" t="s">
        <v>77</v>
      </c>
      <c r="B8" s="136"/>
      <c r="C8" s="155">
        <v>271778975</v>
      </c>
      <c r="D8" s="155"/>
      <c r="E8" s="156">
        <v>275000</v>
      </c>
      <c r="F8" s="60">
        <v>57000</v>
      </c>
      <c r="G8" s="60"/>
      <c r="H8" s="60">
        <v>12552</v>
      </c>
      <c r="I8" s="60"/>
      <c r="J8" s="60">
        <v>12552</v>
      </c>
      <c r="K8" s="60">
        <v>3100</v>
      </c>
      <c r="L8" s="60">
        <v>5719</v>
      </c>
      <c r="M8" s="60">
        <v>6595</v>
      </c>
      <c r="N8" s="60">
        <v>15414</v>
      </c>
      <c r="O8" s="60">
        <v>3509</v>
      </c>
      <c r="P8" s="60"/>
      <c r="Q8" s="60">
        <v>8437</v>
      </c>
      <c r="R8" s="60">
        <v>11946</v>
      </c>
      <c r="S8" s="60"/>
      <c r="T8" s="60"/>
      <c r="U8" s="60"/>
      <c r="V8" s="60"/>
      <c r="W8" s="60">
        <v>39912</v>
      </c>
      <c r="X8" s="60">
        <v>42750</v>
      </c>
      <c r="Y8" s="60">
        <v>-2838</v>
      </c>
      <c r="Z8" s="140">
        <v>-6.64</v>
      </c>
      <c r="AA8" s="62">
        <v>57000</v>
      </c>
    </row>
    <row r="9" spans="1:27" ht="13.5">
      <c r="A9" s="135" t="s">
        <v>78</v>
      </c>
      <c r="B9" s="136"/>
      <c r="C9" s="153">
        <f aca="true" t="shared" si="1" ref="C9:Y9">SUM(C10:C14)</f>
        <v>93480</v>
      </c>
      <c r="D9" s="153">
        <f>SUM(D10:D14)</f>
        <v>0</v>
      </c>
      <c r="E9" s="154">
        <f t="shared" si="1"/>
        <v>1780000</v>
      </c>
      <c r="F9" s="100">
        <f t="shared" si="1"/>
        <v>1950000</v>
      </c>
      <c r="G9" s="100">
        <f t="shared" si="1"/>
        <v>0</v>
      </c>
      <c r="H9" s="100">
        <f t="shared" si="1"/>
        <v>5100</v>
      </c>
      <c r="I9" s="100">
        <f t="shared" si="1"/>
        <v>216843</v>
      </c>
      <c r="J9" s="100">
        <f t="shared" si="1"/>
        <v>221943</v>
      </c>
      <c r="K9" s="100">
        <f t="shared" si="1"/>
        <v>0</v>
      </c>
      <c r="L9" s="100">
        <f t="shared" si="1"/>
        <v>4365</v>
      </c>
      <c r="M9" s="100">
        <f t="shared" si="1"/>
        <v>38237</v>
      </c>
      <c r="N9" s="100">
        <f t="shared" si="1"/>
        <v>42602</v>
      </c>
      <c r="O9" s="100">
        <f t="shared" si="1"/>
        <v>2363</v>
      </c>
      <c r="P9" s="100">
        <f t="shared" si="1"/>
        <v>0</v>
      </c>
      <c r="Q9" s="100">
        <f t="shared" si="1"/>
        <v>1320</v>
      </c>
      <c r="R9" s="100">
        <f t="shared" si="1"/>
        <v>3683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268228</v>
      </c>
      <c r="X9" s="100">
        <f t="shared" si="1"/>
        <v>1462500</v>
      </c>
      <c r="Y9" s="100">
        <f t="shared" si="1"/>
        <v>-1194272</v>
      </c>
      <c r="Z9" s="137">
        <f>+IF(X9&lt;&gt;0,+(Y9/X9)*100,0)</f>
        <v>-81.65962393162394</v>
      </c>
      <c r="AA9" s="102">
        <f>SUM(AA10:AA14)</f>
        <v>1950000</v>
      </c>
    </row>
    <row r="10" spans="1:27" ht="13.5">
      <c r="A10" s="138" t="s">
        <v>79</v>
      </c>
      <c r="B10" s="136"/>
      <c r="C10" s="155">
        <v>93480</v>
      </c>
      <c r="D10" s="155"/>
      <c r="E10" s="156">
        <v>1780000</v>
      </c>
      <c r="F10" s="60">
        <v>1950000</v>
      </c>
      <c r="G10" s="60"/>
      <c r="H10" s="60">
        <v>5100</v>
      </c>
      <c r="I10" s="60">
        <v>216843</v>
      </c>
      <c r="J10" s="60">
        <v>221943</v>
      </c>
      <c r="K10" s="60"/>
      <c r="L10" s="60">
        <v>4365</v>
      </c>
      <c r="M10" s="60">
        <v>38237</v>
      </c>
      <c r="N10" s="60">
        <v>42602</v>
      </c>
      <c r="O10" s="60">
        <v>2363</v>
      </c>
      <c r="P10" s="60"/>
      <c r="Q10" s="60">
        <v>1320</v>
      </c>
      <c r="R10" s="60">
        <v>3683</v>
      </c>
      <c r="S10" s="60"/>
      <c r="T10" s="60"/>
      <c r="U10" s="60"/>
      <c r="V10" s="60"/>
      <c r="W10" s="60">
        <v>268228</v>
      </c>
      <c r="X10" s="60">
        <v>1462500</v>
      </c>
      <c r="Y10" s="60">
        <v>-1194272</v>
      </c>
      <c r="Z10" s="140">
        <v>-81.66</v>
      </c>
      <c r="AA10" s="62">
        <v>1950000</v>
      </c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135164127</v>
      </c>
      <c r="D15" s="153">
        <f>SUM(D16:D18)</f>
        <v>0</v>
      </c>
      <c r="E15" s="154">
        <f t="shared" si="2"/>
        <v>15931210</v>
      </c>
      <c r="F15" s="100">
        <f t="shared" si="2"/>
        <v>26389114</v>
      </c>
      <c r="G15" s="100">
        <f t="shared" si="2"/>
        <v>12261</v>
      </c>
      <c r="H15" s="100">
        <f t="shared" si="2"/>
        <v>697524</v>
      </c>
      <c r="I15" s="100">
        <f t="shared" si="2"/>
        <v>211780</v>
      </c>
      <c r="J15" s="100">
        <f t="shared" si="2"/>
        <v>921565</v>
      </c>
      <c r="K15" s="100">
        <f t="shared" si="2"/>
        <v>3253057</v>
      </c>
      <c r="L15" s="100">
        <f t="shared" si="2"/>
        <v>838791</v>
      </c>
      <c r="M15" s="100">
        <f t="shared" si="2"/>
        <v>1681672</v>
      </c>
      <c r="N15" s="100">
        <f t="shared" si="2"/>
        <v>5773520</v>
      </c>
      <c r="O15" s="100">
        <f t="shared" si="2"/>
        <v>334721</v>
      </c>
      <c r="P15" s="100">
        <f t="shared" si="2"/>
        <v>1269894</v>
      </c>
      <c r="Q15" s="100">
        <f t="shared" si="2"/>
        <v>994098</v>
      </c>
      <c r="R15" s="100">
        <f t="shared" si="2"/>
        <v>2598713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9293798</v>
      </c>
      <c r="X15" s="100">
        <f t="shared" si="2"/>
        <v>19791836</v>
      </c>
      <c r="Y15" s="100">
        <f t="shared" si="2"/>
        <v>-10498038</v>
      </c>
      <c r="Z15" s="137">
        <f>+IF(X15&lt;&gt;0,+(Y15/X15)*100,0)</f>
        <v>-53.04226449734123</v>
      </c>
      <c r="AA15" s="102">
        <f>SUM(AA16:AA18)</f>
        <v>26389114</v>
      </c>
    </row>
    <row r="16" spans="1:27" ht="13.5">
      <c r="A16" s="138" t="s">
        <v>85</v>
      </c>
      <c r="B16" s="136"/>
      <c r="C16" s="155"/>
      <c r="D16" s="155"/>
      <c r="E16" s="156">
        <v>243927</v>
      </c>
      <c r="F16" s="60">
        <v>50000</v>
      </c>
      <c r="G16" s="60"/>
      <c r="H16" s="60">
        <v>10026</v>
      </c>
      <c r="I16" s="60"/>
      <c r="J16" s="60">
        <v>10026</v>
      </c>
      <c r="K16" s="60"/>
      <c r="L16" s="60"/>
      <c r="M16" s="60">
        <v>6211</v>
      </c>
      <c r="N16" s="60">
        <v>6211</v>
      </c>
      <c r="O16" s="60">
        <v>13181</v>
      </c>
      <c r="P16" s="60"/>
      <c r="Q16" s="60"/>
      <c r="R16" s="60">
        <v>13181</v>
      </c>
      <c r="S16" s="60"/>
      <c r="T16" s="60"/>
      <c r="U16" s="60"/>
      <c r="V16" s="60"/>
      <c r="W16" s="60">
        <v>29418</v>
      </c>
      <c r="X16" s="60">
        <v>37500</v>
      </c>
      <c r="Y16" s="60">
        <v>-8082</v>
      </c>
      <c r="Z16" s="140">
        <v>-21.55</v>
      </c>
      <c r="AA16" s="62">
        <v>50000</v>
      </c>
    </row>
    <row r="17" spans="1:27" ht="13.5">
      <c r="A17" s="138" t="s">
        <v>86</v>
      </c>
      <c r="B17" s="136"/>
      <c r="C17" s="155">
        <v>135164127</v>
      </c>
      <c r="D17" s="155"/>
      <c r="E17" s="156">
        <v>15687283</v>
      </c>
      <c r="F17" s="60">
        <v>26339114</v>
      </c>
      <c r="G17" s="60">
        <v>12261</v>
      </c>
      <c r="H17" s="60">
        <v>687498</v>
      </c>
      <c r="I17" s="60">
        <v>211780</v>
      </c>
      <c r="J17" s="60">
        <v>911539</v>
      </c>
      <c r="K17" s="60">
        <v>3253057</v>
      </c>
      <c r="L17" s="60">
        <v>838791</v>
      </c>
      <c r="M17" s="60">
        <v>1675461</v>
      </c>
      <c r="N17" s="60">
        <v>5767309</v>
      </c>
      <c r="O17" s="60">
        <v>321540</v>
      </c>
      <c r="P17" s="60">
        <v>1269894</v>
      </c>
      <c r="Q17" s="60">
        <v>994098</v>
      </c>
      <c r="R17" s="60">
        <v>2585532</v>
      </c>
      <c r="S17" s="60"/>
      <c r="T17" s="60"/>
      <c r="U17" s="60"/>
      <c r="V17" s="60"/>
      <c r="W17" s="60">
        <v>9264380</v>
      </c>
      <c r="X17" s="60">
        <v>19754336</v>
      </c>
      <c r="Y17" s="60">
        <v>-10489956</v>
      </c>
      <c r="Z17" s="140">
        <v>-53.1</v>
      </c>
      <c r="AA17" s="62">
        <v>26339114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12722067</v>
      </c>
      <c r="D19" s="153">
        <f>SUM(D20:D23)</f>
        <v>0</v>
      </c>
      <c r="E19" s="154">
        <f t="shared" si="3"/>
        <v>1350000</v>
      </c>
      <c r="F19" s="100">
        <f t="shared" si="3"/>
        <v>877313</v>
      </c>
      <c r="G19" s="100">
        <f t="shared" si="3"/>
        <v>0</v>
      </c>
      <c r="H19" s="100">
        <f t="shared" si="3"/>
        <v>13435</v>
      </c>
      <c r="I19" s="100">
        <f t="shared" si="3"/>
        <v>5353</v>
      </c>
      <c r="J19" s="100">
        <f t="shared" si="3"/>
        <v>18788</v>
      </c>
      <c r="K19" s="100">
        <f t="shared" si="3"/>
        <v>13082</v>
      </c>
      <c r="L19" s="100">
        <f t="shared" si="3"/>
        <v>0</v>
      </c>
      <c r="M19" s="100">
        <f t="shared" si="3"/>
        <v>76604</v>
      </c>
      <c r="N19" s="100">
        <f t="shared" si="3"/>
        <v>89686</v>
      </c>
      <c r="O19" s="100">
        <f t="shared" si="3"/>
        <v>27849</v>
      </c>
      <c r="P19" s="100">
        <f t="shared" si="3"/>
        <v>0</v>
      </c>
      <c r="Q19" s="100">
        <f t="shared" si="3"/>
        <v>0</v>
      </c>
      <c r="R19" s="100">
        <f t="shared" si="3"/>
        <v>27849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136323</v>
      </c>
      <c r="X19" s="100">
        <f t="shared" si="3"/>
        <v>657985</v>
      </c>
      <c r="Y19" s="100">
        <f t="shared" si="3"/>
        <v>-521662</v>
      </c>
      <c r="Z19" s="137">
        <f>+IF(X19&lt;&gt;0,+(Y19/X19)*100,0)</f>
        <v>-79.28174654437412</v>
      </c>
      <c r="AA19" s="102">
        <f>SUM(AA20:AA23)</f>
        <v>877313</v>
      </c>
    </row>
    <row r="20" spans="1:27" ht="13.5">
      <c r="A20" s="138" t="s">
        <v>89</v>
      </c>
      <c r="B20" s="136"/>
      <c r="C20" s="155">
        <v>1716944</v>
      </c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>
        <v>27849</v>
      </c>
      <c r="P20" s="60"/>
      <c r="Q20" s="60"/>
      <c r="R20" s="60">
        <v>27849</v>
      </c>
      <c r="S20" s="60"/>
      <c r="T20" s="60"/>
      <c r="U20" s="60"/>
      <c r="V20" s="60"/>
      <c r="W20" s="60">
        <v>27849</v>
      </c>
      <c r="X20" s="60"/>
      <c r="Y20" s="60">
        <v>27849</v>
      </c>
      <c r="Z20" s="140"/>
      <c r="AA20" s="62"/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3.5">
      <c r="A23" s="138" t="s">
        <v>92</v>
      </c>
      <c r="B23" s="136"/>
      <c r="C23" s="155">
        <v>11005123</v>
      </c>
      <c r="D23" s="155"/>
      <c r="E23" s="156">
        <v>1350000</v>
      </c>
      <c r="F23" s="60">
        <v>877313</v>
      </c>
      <c r="G23" s="60"/>
      <c r="H23" s="60">
        <v>13435</v>
      </c>
      <c r="I23" s="60">
        <v>5353</v>
      </c>
      <c r="J23" s="60">
        <v>18788</v>
      </c>
      <c r="K23" s="60">
        <v>13082</v>
      </c>
      <c r="L23" s="60"/>
      <c r="M23" s="60">
        <v>76604</v>
      </c>
      <c r="N23" s="60">
        <v>89686</v>
      </c>
      <c r="O23" s="60"/>
      <c r="P23" s="60"/>
      <c r="Q23" s="60"/>
      <c r="R23" s="60"/>
      <c r="S23" s="60"/>
      <c r="T23" s="60"/>
      <c r="U23" s="60"/>
      <c r="V23" s="60"/>
      <c r="W23" s="60">
        <v>108474</v>
      </c>
      <c r="X23" s="60">
        <v>657985</v>
      </c>
      <c r="Y23" s="60">
        <v>-549511</v>
      </c>
      <c r="Z23" s="140">
        <v>-83.51</v>
      </c>
      <c r="AA23" s="62">
        <v>877313</v>
      </c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422931439</v>
      </c>
      <c r="D25" s="217">
        <f>+D5+D9+D15+D19+D24</f>
        <v>0</v>
      </c>
      <c r="E25" s="230">
        <f t="shared" si="4"/>
        <v>20552677</v>
      </c>
      <c r="F25" s="219">
        <f t="shared" si="4"/>
        <v>30154962</v>
      </c>
      <c r="G25" s="219">
        <f t="shared" si="4"/>
        <v>12261</v>
      </c>
      <c r="H25" s="219">
        <f t="shared" si="4"/>
        <v>754928</v>
      </c>
      <c r="I25" s="219">
        <f t="shared" si="4"/>
        <v>450388</v>
      </c>
      <c r="J25" s="219">
        <f t="shared" si="4"/>
        <v>1217577</v>
      </c>
      <c r="K25" s="219">
        <f t="shared" si="4"/>
        <v>3281738</v>
      </c>
      <c r="L25" s="219">
        <f t="shared" si="4"/>
        <v>860244</v>
      </c>
      <c r="M25" s="219">
        <f t="shared" si="4"/>
        <v>1804958</v>
      </c>
      <c r="N25" s="219">
        <f t="shared" si="4"/>
        <v>5946940</v>
      </c>
      <c r="O25" s="219">
        <f t="shared" si="4"/>
        <v>386755</v>
      </c>
      <c r="P25" s="219">
        <f t="shared" si="4"/>
        <v>1269894</v>
      </c>
      <c r="Q25" s="219">
        <f t="shared" si="4"/>
        <v>1009747</v>
      </c>
      <c r="R25" s="219">
        <f t="shared" si="4"/>
        <v>2666396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9830913</v>
      </c>
      <c r="X25" s="219">
        <f t="shared" si="4"/>
        <v>22616222</v>
      </c>
      <c r="Y25" s="219">
        <f t="shared" si="4"/>
        <v>-12785309</v>
      </c>
      <c r="Z25" s="231">
        <f>+IF(X25&lt;&gt;0,+(Y25/X25)*100,0)</f>
        <v>-56.531586044742575</v>
      </c>
      <c r="AA25" s="232">
        <f>+AA5+AA9+AA15+AA19+AA24</f>
        <v>30154962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>
        <v>137525420</v>
      </c>
      <c r="D28" s="155"/>
      <c r="E28" s="156">
        <v>13696000</v>
      </c>
      <c r="F28" s="60"/>
      <c r="G28" s="60"/>
      <c r="H28" s="60">
        <v>588811</v>
      </c>
      <c r="I28" s="60">
        <v>211780</v>
      </c>
      <c r="J28" s="60">
        <v>800591</v>
      </c>
      <c r="K28" s="60">
        <v>2600159</v>
      </c>
      <c r="L28" s="60"/>
      <c r="M28" s="60">
        <v>76604</v>
      </c>
      <c r="N28" s="60">
        <v>2676763</v>
      </c>
      <c r="O28" s="60"/>
      <c r="P28" s="60">
        <v>1269894</v>
      </c>
      <c r="Q28" s="60"/>
      <c r="R28" s="60">
        <v>1269894</v>
      </c>
      <c r="S28" s="60"/>
      <c r="T28" s="60"/>
      <c r="U28" s="60"/>
      <c r="V28" s="60"/>
      <c r="W28" s="60">
        <v>4747248</v>
      </c>
      <c r="X28" s="60"/>
      <c r="Y28" s="60">
        <v>4747248</v>
      </c>
      <c r="Z28" s="140"/>
      <c r="AA28" s="155"/>
    </row>
    <row r="29" spans="1:27" ht="13.5">
      <c r="A29" s="234" t="s">
        <v>134</v>
      </c>
      <c r="B29" s="136"/>
      <c r="C29" s="155"/>
      <c r="D29" s="155"/>
      <c r="E29" s="156"/>
      <c r="F29" s="60">
        <v>26299114</v>
      </c>
      <c r="G29" s="60"/>
      <c r="H29" s="60"/>
      <c r="I29" s="60"/>
      <c r="J29" s="60"/>
      <c r="K29" s="60"/>
      <c r="L29" s="60">
        <v>838791</v>
      </c>
      <c r="M29" s="60">
        <v>706615</v>
      </c>
      <c r="N29" s="60">
        <v>1545406</v>
      </c>
      <c r="O29" s="60">
        <v>321540</v>
      </c>
      <c r="P29" s="60"/>
      <c r="Q29" s="60">
        <v>994098</v>
      </c>
      <c r="R29" s="60">
        <v>1315638</v>
      </c>
      <c r="S29" s="60"/>
      <c r="T29" s="60"/>
      <c r="U29" s="60"/>
      <c r="V29" s="60"/>
      <c r="W29" s="60">
        <v>2861044</v>
      </c>
      <c r="X29" s="60">
        <v>19724336</v>
      </c>
      <c r="Y29" s="60">
        <v>-16863292</v>
      </c>
      <c r="Z29" s="140">
        <v>-85.49</v>
      </c>
      <c r="AA29" s="62">
        <v>26299114</v>
      </c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137525420</v>
      </c>
      <c r="D32" s="210">
        <f>SUM(D28:D31)</f>
        <v>0</v>
      </c>
      <c r="E32" s="211">
        <f t="shared" si="5"/>
        <v>13696000</v>
      </c>
      <c r="F32" s="77">
        <f t="shared" si="5"/>
        <v>26299114</v>
      </c>
      <c r="G32" s="77">
        <f t="shared" si="5"/>
        <v>0</v>
      </c>
      <c r="H32" s="77">
        <f t="shared" si="5"/>
        <v>588811</v>
      </c>
      <c r="I32" s="77">
        <f t="shared" si="5"/>
        <v>211780</v>
      </c>
      <c r="J32" s="77">
        <f t="shared" si="5"/>
        <v>800591</v>
      </c>
      <c r="K32" s="77">
        <f t="shared" si="5"/>
        <v>2600159</v>
      </c>
      <c r="L32" s="77">
        <f t="shared" si="5"/>
        <v>838791</v>
      </c>
      <c r="M32" s="77">
        <f t="shared" si="5"/>
        <v>783219</v>
      </c>
      <c r="N32" s="77">
        <f t="shared" si="5"/>
        <v>4222169</v>
      </c>
      <c r="O32" s="77">
        <f t="shared" si="5"/>
        <v>321540</v>
      </c>
      <c r="P32" s="77">
        <f t="shared" si="5"/>
        <v>1269894</v>
      </c>
      <c r="Q32" s="77">
        <f t="shared" si="5"/>
        <v>994098</v>
      </c>
      <c r="R32" s="77">
        <f t="shared" si="5"/>
        <v>2585532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7608292</v>
      </c>
      <c r="X32" s="77">
        <f t="shared" si="5"/>
        <v>19724336</v>
      </c>
      <c r="Y32" s="77">
        <f t="shared" si="5"/>
        <v>-12116044</v>
      </c>
      <c r="Z32" s="212">
        <f>+IF(X32&lt;&gt;0,+(Y32/X32)*100,0)</f>
        <v>-61.42687895805465</v>
      </c>
      <c r="AA32" s="79">
        <f>SUM(AA28:AA31)</f>
        <v>26299114</v>
      </c>
    </row>
    <row r="33" spans="1:27" ht="13.5">
      <c r="A33" s="237" t="s">
        <v>51</v>
      </c>
      <c r="B33" s="136" t="s">
        <v>137</v>
      </c>
      <c r="C33" s="155">
        <v>285406019</v>
      </c>
      <c r="D33" s="155"/>
      <c r="E33" s="156">
        <v>6856677</v>
      </c>
      <c r="F33" s="60">
        <v>3855848</v>
      </c>
      <c r="G33" s="60">
        <v>12261</v>
      </c>
      <c r="H33" s="60">
        <v>166117</v>
      </c>
      <c r="I33" s="60">
        <v>238608</v>
      </c>
      <c r="J33" s="60">
        <v>416986</v>
      </c>
      <c r="K33" s="60">
        <v>681579</v>
      </c>
      <c r="L33" s="60">
        <v>21453</v>
      </c>
      <c r="M33" s="60">
        <v>1021739</v>
      </c>
      <c r="N33" s="60">
        <v>1724771</v>
      </c>
      <c r="O33" s="60">
        <v>65215</v>
      </c>
      <c r="P33" s="60"/>
      <c r="Q33" s="60">
        <v>15649</v>
      </c>
      <c r="R33" s="60">
        <v>80864</v>
      </c>
      <c r="S33" s="60"/>
      <c r="T33" s="60"/>
      <c r="U33" s="60"/>
      <c r="V33" s="60"/>
      <c r="W33" s="60">
        <v>2222621</v>
      </c>
      <c r="X33" s="60">
        <v>2891886</v>
      </c>
      <c r="Y33" s="60">
        <v>-669265</v>
      </c>
      <c r="Z33" s="140">
        <v>-23.14</v>
      </c>
      <c r="AA33" s="62">
        <v>3855848</v>
      </c>
    </row>
    <row r="34" spans="1:27" ht="13.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37" t="s">
        <v>53</v>
      </c>
      <c r="B35" s="136"/>
      <c r="C35" s="155"/>
      <c r="D35" s="155"/>
      <c r="E35" s="156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38" t="s">
        <v>139</v>
      </c>
      <c r="B36" s="149"/>
      <c r="C36" s="222">
        <f aca="true" t="shared" si="6" ref="C36:Y36">SUM(C32:C35)</f>
        <v>422931439</v>
      </c>
      <c r="D36" s="222">
        <f>SUM(D32:D35)</f>
        <v>0</v>
      </c>
      <c r="E36" s="218">
        <f t="shared" si="6"/>
        <v>20552677</v>
      </c>
      <c r="F36" s="220">
        <f t="shared" si="6"/>
        <v>30154962</v>
      </c>
      <c r="G36" s="220">
        <f t="shared" si="6"/>
        <v>12261</v>
      </c>
      <c r="H36" s="220">
        <f t="shared" si="6"/>
        <v>754928</v>
      </c>
      <c r="I36" s="220">
        <f t="shared" si="6"/>
        <v>450388</v>
      </c>
      <c r="J36" s="220">
        <f t="shared" si="6"/>
        <v>1217577</v>
      </c>
      <c r="K36" s="220">
        <f t="shared" si="6"/>
        <v>3281738</v>
      </c>
      <c r="L36" s="220">
        <f t="shared" si="6"/>
        <v>860244</v>
      </c>
      <c r="M36" s="220">
        <f t="shared" si="6"/>
        <v>1804958</v>
      </c>
      <c r="N36" s="220">
        <f t="shared" si="6"/>
        <v>5946940</v>
      </c>
      <c r="O36" s="220">
        <f t="shared" si="6"/>
        <v>386755</v>
      </c>
      <c r="P36" s="220">
        <f t="shared" si="6"/>
        <v>1269894</v>
      </c>
      <c r="Q36" s="220">
        <f t="shared" si="6"/>
        <v>1009747</v>
      </c>
      <c r="R36" s="220">
        <f t="shared" si="6"/>
        <v>2666396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9830913</v>
      </c>
      <c r="X36" s="220">
        <f t="shared" si="6"/>
        <v>22616222</v>
      </c>
      <c r="Y36" s="220">
        <f t="shared" si="6"/>
        <v>-12785309</v>
      </c>
      <c r="Z36" s="221">
        <f>+IF(X36&lt;&gt;0,+(Y36/X36)*100,0)</f>
        <v>-56.531586044742575</v>
      </c>
      <c r="AA36" s="239">
        <f>SUM(AA32:AA35)</f>
        <v>30154962</v>
      </c>
    </row>
    <row r="37" spans="1:27" ht="13.5">
      <c r="A37" s="150" t="s">
        <v>287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2276664</v>
      </c>
      <c r="D6" s="155"/>
      <c r="E6" s="59">
        <v>7600000</v>
      </c>
      <c r="F6" s="60">
        <v>7600000</v>
      </c>
      <c r="G6" s="60"/>
      <c r="H6" s="60">
        <v>-606210</v>
      </c>
      <c r="I6" s="60">
        <v>-3261351</v>
      </c>
      <c r="J6" s="60">
        <v>-3261351</v>
      </c>
      <c r="K6" s="60">
        <v>2896838</v>
      </c>
      <c r="L6" s="60">
        <v>7786755</v>
      </c>
      <c r="M6" s="60">
        <v>9522420</v>
      </c>
      <c r="N6" s="60">
        <v>9522420</v>
      </c>
      <c r="O6" s="60">
        <v>-412329</v>
      </c>
      <c r="P6" s="60"/>
      <c r="Q6" s="60"/>
      <c r="R6" s="60">
        <v>-412329</v>
      </c>
      <c r="S6" s="60"/>
      <c r="T6" s="60"/>
      <c r="U6" s="60"/>
      <c r="V6" s="60"/>
      <c r="W6" s="60">
        <v>-412329</v>
      </c>
      <c r="X6" s="60">
        <v>5700000</v>
      </c>
      <c r="Y6" s="60">
        <v>-6112329</v>
      </c>
      <c r="Z6" s="140">
        <v>-107.23</v>
      </c>
      <c r="AA6" s="62">
        <v>7600000</v>
      </c>
    </row>
    <row r="7" spans="1:27" ht="13.5">
      <c r="A7" s="249" t="s">
        <v>144</v>
      </c>
      <c r="B7" s="182"/>
      <c r="C7" s="155">
        <v>14364766</v>
      </c>
      <c r="D7" s="155"/>
      <c r="E7" s="59">
        <v>21000000</v>
      </c>
      <c r="F7" s="60">
        <v>21000000</v>
      </c>
      <c r="G7" s="60"/>
      <c r="H7" s="60">
        <v>8875201</v>
      </c>
      <c r="I7" s="60">
        <v>4659094</v>
      </c>
      <c r="J7" s="60">
        <v>4659094</v>
      </c>
      <c r="K7" s="60">
        <v>15285009</v>
      </c>
      <c r="L7" s="60">
        <v>14981492</v>
      </c>
      <c r="M7" s="60">
        <v>21952291</v>
      </c>
      <c r="N7" s="60">
        <v>21952291</v>
      </c>
      <c r="O7" s="60">
        <v>19181024</v>
      </c>
      <c r="P7" s="60"/>
      <c r="Q7" s="60"/>
      <c r="R7" s="60">
        <v>19181024</v>
      </c>
      <c r="S7" s="60"/>
      <c r="T7" s="60"/>
      <c r="U7" s="60"/>
      <c r="V7" s="60"/>
      <c r="W7" s="60">
        <v>19181024</v>
      </c>
      <c r="X7" s="60">
        <v>15750000</v>
      </c>
      <c r="Y7" s="60">
        <v>3431024</v>
      </c>
      <c r="Z7" s="140">
        <v>21.78</v>
      </c>
      <c r="AA7" s="62">
        <v>21000000</v>
      </c>
    </row>
    <row r="8" spans="1:27" ht="13.5">
      <c r="A8" s="249" t="s">
        <v>145</v>
      </c>
      <c r="B8" s="182"/>
      <c r="C8" s="155">
        <v>8534415</v>
      </c>
      <c r="D8" s="155"/>
      <c r="E8" s="59">
        <v>36000000</v>
      </c>
      <c r="F8" s="60">
        <v>36000000</v>
      </c>
      <c r="G8" s="60"/>
      <c r="H8" s="60">
        <v>3023344</v>
      </c>
      <c r="I8" s="60">
        <v>5152317</v>
      </c>
      <c r="J8" s="60">
        <v>5152317</v>
      </c>
      <c r="K8" s="60">
        <v>4421866</v>
      </c>
      <c r="L8" s="60">
        <v>4486914</v>
      </c>
      <c r="M8" s="60">
        <v>4517584</v>
      </c>
      <c r="N8" s="60">
        <v>4517584</v>
      </c>
      <c r="O8" s="60">
        <v>3308345</v>
      </c>
      <c r="P8" s="60"/>
      <c r="Q8" s="60"/>
      <c r="R8" s="60">
        <v>3308345</v>
      </c>
      <c r="S8" s="60"/>
      <c r="T8" s="60"/>
      <c r="U8" s="60"/>
      <c r="V8" s="60"/>
      <c r="W8" s="60">
        <v>3308345</v>
      </c>
      <c r="X8" s="60">
        <v>27000000</v>
      </c>
      <c r="Y8" s="60">
        <v>-23691655</v>
      </c>
      <c r="Z8" s="140">
        <v>-87.75</v>
      </c>
      <c r="AA8" s="62">
        <v>36000000</v>
      </c>
    </row>
    <row r="9" spans="1:27" ht="13.5">
      <c r="A9" s="249" t="s">
        <v>146</v>
      </c>
      <c r="B9" s="182"/>
      <c r="C9" s="155">
        <v>8650216</v>
      </c>
      <c r="D9" s="155"/>
      <c r="E9" s="59">
        <v>102000</v>
      </c>
      <c r="F9" s="60">
        <v>102000</v>
      </c>
      <c r="G9" s="60"/>
      <c r="H9" s="60">
        <v>-988569</v>
      </c>
      <c r="I9" s="60">
        <v>438273</v>
      </c>
      <c r="J9" s="60">
        <v>438273</v>
      </c>
      <c r="K9" s="60">
        <v>-8251747</v>
      </c>
      <c r="L9" s="60">
        <v>-9400453</v>
      </c>
      <c r="M9" s="60">
        <v>-10466777</v>
      </c>
      <c r="N9" s="60">
        <v>-10466777</v>
      </c>
      <c r="O9" s="60">
        <v>-10663741</v>
      </c>
      <c r="P9" s="60"/>
      <c r="Q9" s="60"/>
      <c r="R9" s="60">
        <v>-10663741</v>
      </c>
      <c r="S9" s="60"/>
      <c r="T9" s="60"/>
      <c r="U9" s="60"/>
      <c r="V9" s="60"/>
      <c r="W9" s="60">
        <v>-10663741</v>
      </c>
      <c r="X9" s="60">
        <v>76500</v>
      </c>
      <c r="Y9" s="60">
        <v>-10740241</v>
      </c>
      <c r="Z9" s="140">
        <v>-14039.53</v>
      </c>
      <c r="AA9" s="62">
        <v>102000</v>
      </c>
    </row>
    <row r="10" spans="1:27" ht="13.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3.5">
      <c r="A11" s="249" t="s">
        <v>148</v>
      </c>
      <c r="B11" s="182"/>
      <c r="C11" s="155">
        <v>131330090</v>
      </c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50" t="s">
        <v>56</v>
      </c>
      <c r="B12" s="251"/>
      <c r="C12" s="168">
        <f aca="true" t="shared" si="0" ref="C12:Y12">SUM(C6:C11)</f>
        <v>165156151</v>
      </c>
      <c r="D12" s="168">
        <f>SUM(D6:D11)</f>
        <v>0</v>
      </c>
      <c r="E12" s="72">
        <f t="shared" si="0"/>
        <v>64702000</v>
      </c>
      <c r="F12" s="73">
        <f t="shared" si="0"/>
        <v>64702000</v>
      </c>
      <c r="G12" s="73">
        <f t="shared" si="0"/>
        <v>0</v>
      </c>
      <c r="H12" s="73">
        <f t="shared" si="0"/>
        <v>10303766</v>
      </c>
      <c r="I12" s="73">
        <f t="shared" si="0"/>
        <v>6988333</v>
      </c>
      <c r="J12" s="73">
        <f t="shared" si="0"/>
        <v>6988333</v>
      </c>
      <c r="K12" s="73">
        <f t="shared" si="0"/>
        <v>14351966</v>
      </c>
      <c r="L12" s="73">
        <f t="shared" si="0"/>
        <v>17854708</v>
      </c>
      <c r="M12" s="73">
        <f t="shared" si="0"/>
        <v>25525518</v>
      </c>
      <c r="N12" s="73">
        <f t="shared" si="0"/>
        <v>25525518</v>
      </c>
      <c r="O12" s="73">
        <f t="shared" si="0"/>
        <v>11413299</v>
      </c>
      <c r="P12" s="73">
        <f t="shared" si="0"/>
        <v>0</v>
      </c>
      <c r="Q12" s="73">
        <f t="shared" si="0"/>
        <v>0</v>
      </c>
      <c r="R12" s="73">
        <f t="shared" si="0"/>
        <v>11413299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11413299</v>
      </c>
      <c r="X12" s="73">
        <f t="shared" si="0"/>
        <v>48526500</v>
      </c>
      <c r="Y12" s="73">
        <f t="shared" si="0"/>
        <v>-37113201</v>
      </c>
      <c r="Z12" s="170">
        <f>+IF(X12&lt;&gt;0,+(Y12/X12)*100,0)</f>
        <v>-76.48027572563446</v>
      </c>
      <c r="AA12" s="74">
        <f>SUM(AA6:AA11)</f>
        <v>64702000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3.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3.5">
      <c r="A17" s="249" t="s">
        <v>152</v>
      </c>
      <c r="B17" s="182"/>
      <c r="C17" s="155">
        <v>107486712</v>
      </c>
      <c r="D17" s="155"/>
      <c r="E17" s="59">
        <v>130000000</v>
      </c>
      <c r="F17" s="60">
        <v>130000000</v>
      </c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>
        <v>97500000</v>
      </c>
      <c r="Y17" s="60">
        <v>-97500000</v>
      </c>
      <c r="Z17" s="140">
        <v>-100</v>
      </c>
      <c r="AA17" s="62">
        <v>130000000</v>
      </c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>
        <v>315049707</v>
      </c>
      <c r="D19" s="155"/>
      <c r="E19" s="59">
        <v>345000000</v>
      </c>
      <c r="F19" s="60">
        <v>345000000</v>
      </c>
      <c r="G19" s="60"/>
      <c r="H19" s="60"/>
      <c r="I19" s="60"/>
      <c r="J19" s="60"/>
      <c r="K19" s="60">
        <v>4499314</v>
      </c>
      <c r="L19" s="60">
        <v>5359558</v>
      </c>
      <c r="M19" s="60">
        <v>7164515</v>
      </c>
      <c r="N19" s="60">
        <v>7164515</v>
      </c>
      <c r="O19" s="60">
        <v>7551271</v>
      </c>
      <c r="P19" s="60"/>
      <c r="Q19" s="60"/>
      <c r="R19" s="60">
        <v>7551271</v>
      </c>
      <c r="S19" s="60"/>
      <c r="T19" s="60"/>
      <c r="U19" s="60"/>
      <c r="V19" s="60"/>
      <c r="W19" s="60">
        <v>7551271</v>
      </c>
      <c r="X19" s="60">
        <v>258750000</v>
      </c>
      <c r="Y19" s="60">
        <v>-251198729</v>
      </c>
      <c r="Z19" s="140">
        <v>-97.08</v>
      </c>
      <c r="AA19" s="62">
        <v>345000000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>
        <v>395012</v>
      </c>
      <c r="D22" s="155"/>
      <c r="E22" s="59">
        <v>180000</v>
      </c>
      <c r="F22" s="60">
        <v>180000</v>
      </c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>
        <v>135000</v>
      </c>
      <c r="Y22" s="60">
        <v>-135000</v>
      </c>
      <c r="Z22" s="140">
        <v>-100</v>
      </c>
      <c r="AA22" s="62">
        <v>180000</v>
      </c>
    </row>
    <row r="23" spans="1:27" ht="13.5">
      <c r="A23" s="249" t="s">
        <v>158</v>
      </c>
      <c r="B23" s="182"/>
      <c r="C23" s="155">
        <v>7</v>
      </c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3.5">
      <c r="A24" s="250" t="s">
        <v>57</v>
      </c>
      <c r="B24" s="253"/>
      <c r="C24" s="168">
        <f aca="true" t="shared" si="1" ref="C24:Y24">SUM(C15:C23)</f>
        <v>422931438</v>
      </c>
      <c r="D24" s="168">
        <f>SUM(D15:D23)</f>
        <v>0</v>
      </c>
      <c r="E24" s="76">
        <f t="shared" si="1"/>
        <v>475180000</v>
      </c>
      <c r="F24" s="77">
        <f t="shared" si="1"/>
        <v>475180000</v>
      </c>
      <c r="G24" s="77">
        <f t="shared" si="1"/>
        <v>0</v>
      </c>
      <c r="H24" s="77">
        <f t="shared" si="1"/>
        <v>0</v>
      </c>
      <c r="I24" s="77">
        <f t="shared" si="1"/>
        <v>0</v>
      </c>
      <c r="J24" s="77">
        <f t="shared" si="1"/>
        <v>0</v>
      </c>
      <c r="K24" s="77">
        <f t="shared" si="1"/>
        <v>4499314</v>
      </c>
      <c r="L24" s="77">
        <f t="shared" si="1"/>
        <v>5359558</v>
      </c>
      <c r="M24" s="77">
        <f t="shared" si="1"/>
        <v>7164515</v>
      </c>
      <c r="N24" s="77">
        <f t="shared" si="1"/>
        <v>7164515</v>
      </c>
      <c r="O24" s="77">
        <f t="shared" si="1"/>
        <v>7551271</v>
      </c>
      <c r="P24" s="77">
        <f t="shared" si="1"/>
        <v>0</v>
      </c>
      <c r="Q24" s="77">
        <f t="shared" si="1"/>
        <v>0</v>
      </c>
      <c r="R24" s="77">
        <f t="shared" si="1"/>
        <v>7551271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7551271</v>
      </c>
      <c r="X24" s="77">
        <f t="shared" si="1"/>
        <v>356385000</v>
      </c>
      <c r="Y24" s="77">
        <f t="shared" si="1"/>
        <v>-348833729</v>
      </c>
      <c r="Z24" s="212">
        <f>+IF(X24&lt;&gt;0,+(Y24/X24)*100,0)</f>
        <v>-97.88114791587749</v>
      </c>
      <c r="AA24" s="79">
        <f>SUM(AA15:AA23)</f>
        <v>475180000</v>
      </c>
    </row>
    <row r="25" spans="1:27" ht="13.5">
      <c r="A25" s="250" t="s">
        <v>159</v>
      </c>
      <c r="B25" s="251"/>
      <c r="C25" s="168">
        <f aca="true" t="shared" si="2" ref="C25:Y25">+C12+C24</f>
        <v>588087589</v>
      </c>
      <c r="D25" s="168">
        <f>+D12+D24</f>
        <v>0</v>
      </c>
      <c r="E25" s="72">
        <f t="shared" si="2"/>
        <v>539882000</v>
      </c>
      <c r="F25" s="73">
        <f t="shared" si="2"/>
        <v>539882000</v>
      </c>
      <c r="G25" s="73">
        <f t="shared" si="2"/>
        <v>0</v>
      </c>
      <c r="H25" s="73">
        <f t="shared" si="2"/>
        <v>10303766</v>
      </c>
      <c r="I25" s="73">
        <f t="shared" si="2"/>
        <v>6988333</v>
      </c>
      <c r="J25" s="73">
        <f t="shared" si="2"/>
        <v>6988333</v>
      </c>
      <c r="K25" s="73">
        <f t="shared" si="2"/>
        <v>18851280</v>
      </c>
      <c r="L25" s="73">
        <f t="shared" si="2"/>
        <v>23214266</v>
      </c>
      <c r="M25" s="73">
        <f t="shared" si="2"/>
        <v>32690033</v>
      </c>
      <c r="N25" s="73">
        <f t="shared" si="2"/>
        <v>32690033</v>
      </c>
      <c r="O25" s="73">
        <f t="shared" si="2"/>
        <v>18964570</v>
      </c>
      <c r="P25" s="73">
        <f t="shared" si="2"/>
        <v>0</v>
      </c>
      <c r="Q25" s="73">
        <f t="shared" si="2"/>
        <v>0</v>
      </c>
      <c r="R25" s="73">
        <f t="shared" si="2"/>
        <v>18964570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18964570</v>
      </c>
      <c r="X25" s="73">
        <f t="shared" si="2"/>
        <v>404911500</v>
      </c>
      <c r="Y25" s="73">
        <f t="shared" si="2"/>
        <v>-385946930</v>
      </c>
      <c r="Z25" s="170">
        <f>+IF(X25&lt;&gt;0,+(Y25/X25)*100,0)</f>
        <v>-95.31636666283867</v>
      </c>
      <c r="AA25" s="74">
        <f>+AA12+AA24</f>
        <v>539882000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>
        <v>333457</v>
      </c>
      <c r="D30" s="155"/>
      <c r="E30" s="59">
        <v>260000</v>
      </c>
      <c r="F30" s="60">
        <v>260000</v>
      </c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>
        <v>195000</v>
      </c>
      <c r="Y30" s="60">
        <v>-195000</v>
      </c>
      <c r="Z30" s="140">
        <v>-100</v>
      </c>
      <c r="AA30" s="62">
        <v>260000</v>
      </c>
    </row>
    <row r="31" spans="1:27" ht="13.5">
      <c r="A31" s="249" t="s">
        <v>163</v>
      </c>
      <c r="B31" s="182"/>
      <c r="C31" s="155">
        <v>80503</v>
      </c>
      <c r="D31" s="155"/>
      <c r="E31" s="59">
        <v>90000</v>
      </c>
      <c r="F31" s="60">
        <v>90000</v>
      </c>
      <c r="G31" s="60"/>
      <c r="H31" s="60">
        <v>94686</v>
      </c>
      <c r="I31" s="60">
        <v>44642</v>
      </c>
      <c r="J31" s="60">
        <v>44642</v>
      </c>
      <c r="K31" s="60">
        <v>479343</v>
      </c>
      <c r="L31" s="60">
        <v>893568</v>
      </c>
      <c r="M31" s="60">
        <v>1299037</v>
      </c>
      <c r="N31" s="60">
        <v>1299037</v>
      </c>
      <c r="O31" s="60">
        <v>1714509</v>
      </c>
      <c r="P31" s="60"/>
      <c r="Q31" s="60"/>
      <c r="R31" s="60">
        <v>1714509</v>
      </c>
      <c r="S31" s="60"/>
      <c r="T31" s="60"/>
      <c r="U31" s="60"/>
      <c r="V31" s="60"/>
      <c r="W31" s="60">
        <v>1714509</v>
      </c>
      <c r="X31" s="60">
        <v>67500</v>
      </c>
      <c r="Y31" s="60">
        <v>1647009</v>
      </c>
      <c r="Z31" s="140">
        <v>2440.01</v>
      </c>
      <c r="AA31" s="62">
        <v>90000</v>
      </c>
    </row>
    <row r="32" spans="1:27" ht="13.5">
      <c r="A32" s="249" t="s">
        <v>164</v>
      </c>
      <c r="B32" s="182"/>
      <c r="C32" s="155">
        <v>25641390</v>
      </c>
      <c r="D32" s="155"/>
      <c r="E32" s="59">
        <v>10000000</v>
      </c>
      <c r="F32" s="60">
        <v>10000000</v>
      </c>
      <c r="G32" s="60"/>
      <c r="H32" s="60">
        <v>5119356</v>
      </c>
      <c r="I32" s="60">
        <v>138544</v>
      </c>
      <c r="J32" s="60">
        <v>138544</v>
      </c>
      <c r="K32" s="60">
        <v>6422866</v>
      </c>
      <c r="L32" s="60">
        <v>6538150</v>
      </c>
      <c r="M32" s="60">
        <v>7173270</v>
      </c>
      <c r="N32" s="60">
        <v>7173270</v>
      </c>
      <c r="O32" s="60">
        <v>10976658</v>
      </c>
      <c r="P32" s="60"/>
      <c r="Q32" s="60"/>
      <c r="R32" s="60">
        <v>10976658</v>
      </c>
      <c r="S32" s="60"/>
      <c r="T32" s="60"/>
      <c r="U32" s="60"/>
      <c r="V32" s="60"/>
      <c r="W32" s="60">
        <v>10976658</v>
      </c>
      <c r="X32" s="60">
        <v>7500000</v>
      </c>
      <c r="Y32" s="60">
        <v>3476658</v>
      </c>
      <c r="Z32" s="140">
        <v>46.36</v>
      </c>
      <c r="AA32" s="62">
        <v>10000000</v>
      </c>
    </row>
    <row r="33" spans="1:27" ht="13.5">
      <c r="A33" s="249" t="s">
        <v>165</v>
      </c>
      <c r="B33" s="182"/>
      <c r="C33" s="155">
        <v>878492</v>
      </c>
      <c r="D33" s="155"/>
      <c r="E33" s="59">
        <v>2300000</v>
      </c>
      <c r="F33" s="60">
        <v>2300000</v>
      </c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>
        <v>1725000</v>
      </c>
      <c r="Y33" s="60">
        <v>-1725000</v>
      </c>
      <c r="Z33" s="140">
        <v>-100</v>
      </c>
      <c r="AA33" s="62">
        <v>2300000</v>
      </c>
    </row>
    <row r="34" spans="1:27" ht="13.5">
      <c r="A34" s="250" t="s">
        <v>58</v>
      </c>
      <c r="B34" s="251"/>
      <c r="C34" s="168">
        <f aca="true" t="shared" si="3" ref="C34:Y34">SUM(C29:C33)</f>
        <v>26933842</v>
      </c>
      <c r="D34" s="168">
        <f>SUM(D29:D33)</f>
        <v>0</v>
      </c>
      <c r="E34" s="72">
        <f t="shared" si="3"/>
        <v>12650000</v>
      </c>
      <c r="F34" s="73">
        <f t="shared" si="3"/>
        <v>12650000</v>
      </c>
      <c r="G34" s="73">
        <f t="shared" si="3"/>
        <v>0</v>
      </c>
      <c r="H34" s="73">
        <f t="shared" si="3"/>
        <v>5214042</v>
      </c>
      <c r="I34" s="73">
        <f t="shared" si="3"/>
        <v>183186</v>
      </c>
      <c r="J34" s="73">
        <f t="shared" si="3"/>
        <v>183186</v>
      </c>
      <c r="K34" s="73">
        <f t="shared" si="3"/>
        <v>6902209</v>
      </c>
      <c r="L34" s="73">
        <f t="shared" si="3"/>
        <v>7431718</v>
      </c>
      <c r="M34" s="73">
        <f t="shared" si="3"/>
        <v>8472307</v>
      </c>
      <c r="N34" s="73">
        <f t="shared" si="3"/>
        <v>8472307</v>
      </c>
      <c r="O34" s="73">
        <f t="shared" si="3"/>
        <v>12691167</v>
      </c>
      <c r="P34" s="73">
        <f t="shared" si="3"/>
        <v>0</v>
      </c>
      <c r="Q34" s="73">
        <f t="shared" si="3"/>
        <v>0</v>
      </c>
      <c r="R34" s="73">
        <f t="shared" si="3"/>
        <v>12691167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12691167</v>
      </c>
      <c r="X34" s="73">
        <f t="shared" si="3"/>
        <v>9487500</v>
      </c>
      <c r="Y34" s="73">
        <f t="shared" si="3"/>
        <v>3203667</v>
      </c>
      <c r="Z34" s="170">
        <f>+IF(X34&lt;&gt;0,+(Y34/X34)*100,0)</f>
        <v>33.76724110671937</v>
      </c>
      <c r="AA34" s="74">
        <f>SUM(AA29:AA33)</f>
        <v>12650000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>
        <v>2320713</v>
      </c>
      <c r="D37" s="155"/>
      <c r="E37" s="59">
        <v>2700000</v>
      </c>
      <c r="F37" s="60">
        <v>2700000</v>
      </c>
      <c r="G37" s="60"/>
      <c r="H37" s="60"/>
      <c r="I37" s="60"/>
      <c r="J37" s="60"/>
      <c r="K37" s="60"/>
      <c r="L37" s="60">
        <v>2574340</v>
      </c>
      <c r="M37" s="60">
        <v>2493036</v>
      </c>
      <c r="N37" s="60">
        <v>2493036</v>
      </c>
      <c r="O37" s="60">
        <v>2493037</v>
      </c>
      <c r="P37" s="60"/>
      <c r="Q37" s="60"/>
      <c r="R37" s="60">
        <v>2493037</v>
      </c>
      <c r="S37" s="60"/>
      <c r="T37" s="60"/>
      <c r="U37" s="60"/>
      <c r="V37" s="60"/>
      <c r="W37" s="60">
        <v>2493037</v>
      </c>
      <c r="X37" s="60">
        <v>2025000</v>
      </c>
      <c r="Y37" s="60">
        <v>468037</v>
      </c>
      <c r="Z37" s="140">
        <v>23.11</v>
      </c>
      <c r="AA37" s="62">
        <v>2700000</v>
      </c>
    </row>
    <row r="38" spans="1:27" ht="13.5">
      <c r="A38" s="249" t="s">
        <v>165</v>
      </c>
      <c r="B38" s="182"/>
      <c r="C38" s="155">
        <v>6803701</v>
      </c>
      <c r="D38" s="155"/>
      <c r="E38" s="59">
        <v>1100000</v>
      </c>
      <c r="F38" s="60">
        <v>1100000</v>
      </c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>
        <v>825000</v>
      </c>
      <c r="Y38" s="60">
        <v>-825000</v>
      </c>
      <c r="Z38" s="140">
        <v>-100</v>
      </c>
      <c r="AA38" s="62">
        <v>1100000</v>
      </c>
    </row>
    <row r="39" spans="1:27" ht="13.5">
      <c r="A39" s="250" t="s">
        <v>59</v>
      </c>
      <c r="B39" s="253"/>
      <c r="C39" s="168">
        <f aca="true" t="shared" si="4" ref="C39:Y39">SUM(C37:C38)</f>
        <v>9124414</v>
      </c>
      <c r="D39" s="168">
        <f>SUM(D37:D38)</f>
        <v>0</v>
      </c>
      <c r="E39" s="76">
        <f t="shared" si="4"/>
        <v>3800000</v>
      </c>
      <c r="F39" s="77">
        <f t="shared" si="4"/>
        <v>3800000</v>
      </c>
      <c r="G39" s="77">
        <f t="shared" si="4"/>
        <v>0</v>
      </c>
      <c r="H39" s="77">
        <f t="shared" si="4"/>
        <v>0</v>
      </c>
      <c r="I39" s="77">
        <f t="shared" si="4"/>
        <v>0</v>
      </c>
      <c r="J39" s="77">
        <f t="shared" si="4"/>
        <v>0</v>
      </c>
      <c r="K39" s="77">
        <f t="shared" si="4"/>
        <v>0</v>
      </c>
      <c r="L39" s="77">
        <f t="shared" si="4"/>
        <v>2574340</v>
      </c>
      <c r="M39" s="77">
        <f t="shared" si="4"/>
        <v>2493036</v>
      </c>
      <c r="N39" s="77">
        <f t="shared" si="4"/>
        <v>2493036</v>
      </c>
      <c r="O39" s="77">
        <f t="shared" si="4"/>
        <v>2493037</v>
      </c>
      <c r="P39" s="77">
        <f t="shared" si="4"/>
        <v>0</v>
      </c>
      <c r="Q39" s="77">
        <f t="shared" si="4"/>
        <v>0</v>
      </c>
      <c r="R39" s="77">
        <f t="shared" si="4"/>
        <v>2493037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2493037</v>
      </c>
      <c r="X39" s="77">
        <f t="shared" si="4"/>
        <v>2850000</v>
      </c>
      <c r="Y39" s="77">
        <f t="shared" si="4"/>
        <v>-356963</v>
      </c>
      <c r="Z39" s="212">
        <f>+IF(X39&lt;&gt;0,+(Y39/X39)*100,0)</f>
        <v>-12.525017543859649</v>
      </c>
      <c r="AA39" s="79">
        <f>SUM(AA37:AA38)</f>
        <v>3800000</v>
      </c>
    </row>
    <row r="40" spans="1:27" ht="13.5">
      <c r="A40" s="250" t="s">
        <v>167</v>
      </c>
      <c r="B40" s="251"/>
      <c r="C40" s="168">
        <f aca="true" t="shared" si="5" ref="C40:Y40">+C34+C39</f>
        <v>36058256</v>
      </c>
      <c r="D40" s="168">
        <f>+D34+D39</f>
        <v>0</v>
      </c>
      <c r="E40" s="72">
        <f t="shared" si="5"/>
        <v>16450000</v>
      </c>
      <c r="F40" s="73">
        <f t="shared" si="5"/>
        <v>16450000</v>
      </c>
      <c r="G40" s="73">
        <f t="shared" si="5"/>
        <v>0</v>
      </c>
      <c r="H40" s="73">
        <f t="shared" si="5"/>
        <v>5214042</v>
      </c>
      <c r="I40" s="73">
        <f t="shared" si="5"/>
        <v>183186</v>
      </c>
      <c r="J40" s="73">
        <f t="shared" si="5"/>
        <v>183186</v>
      </c>
      <c r="K40" s="73">
        <f t="shared" si="5"/>
        <v>6902209</v>
      </c>
      <c r="L40" s="73">
        <f t="shared" si="5"/>
        <v>10006058</v>
      </c>
      <c r="M40" s="73">
        <f t="shared" si="5"/>
        <v>10965343</v>
      </c>
      <c r="N40" s="73">
        <f t="shared" si="5"/>
        <v>10965343</v>
      </c>
      <c r="O40" s="73">
        <f t="shared" si="5"/>
        <v>15184204</v>
      </c>
      <c r="P40" s="73">
        <f t="shared" si="5"/>
        <v>0</v>
      </c>
      <c r="Q40" s="73">
        <f t="shared" si="5"/>
        <v>0</v>
      </c>
      <c r="R40" s="73">
        <f t="shared" si="5"/>
        <v>15184204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15184204</v>
      </c>
      <c r="X40" s="73">
        <f t="shared" si="5"/>
        <v>12337500</v>
      </c>
      <c r="Y40" s="73">
        <f t="shared" si="5"/>
        <v>2846704</v>
      </c>
      <c r="Z40" s="170">
        <f>+IF(X40&lt;&gt;0,+(Y40/X40)*100,0)</f>
        <v>23.073588652482268</v>
      </c>
      <c r="AA40" s="74">
        <f>+AA34+AA39</f>
        <v>16450000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552029333</v>
      </c>
      <c r="D42" s="257">
        <f>+D25-D40</f>
        <v>0</v>
      </c>
      <c r="E42" s="258">
        <f t="shared" si="6"/>
        <v>523432000</v>
      </c>
      <c r="F42" s="259">
        <f t="shared" si="6"/>
        <v>523432000</v>
      </c>
      <c r="G42" s="259">
        <f t="shared" si="6"/>
        <v>0</v>
      </c>
      <c r="H42" s="259">
        <f t="shared" si="6"/>
        <v>5089724</v>
      </c>
      <c r="I42" s="259">
        <f t="shared" si="6"/>
        <v>6805147</v>
      </c>
      <c r="J42" s="259">
        <f t="shared" si="6"/>
        <v>6805147</v>
      </c>
      <c r="K42" s="259">
        <f t="shared" si="6"/>
        <v>11949071</v>
      </c>
      <c r="L42" s="259">
        <f t="shared" si="6"/>
        <v>13208208</v>
      </c>
      <c r="M42" s="259">
        <f t="shared" si="6"/>
        <v>21724690</v>
      </c>
      <c r="N42" s="259">
        <f t="shared" si="6"/>
        <v>21724690</v>
      </c>
      <c r="O42" s="259">
        <f t="shared" si="6"/>
        <v>3780366</v>
      </c>
      <c r="P42" s="259">
        <f t="shared" si="6"/>
        <v>0</v>
      </c>
      <c r="Q42" s="259">
        <f t="shared" si="6"/>
        <v>0</v>
      </c>
      <c r="R42" s="259">
        <f t="shared" si="6"/>
        <v>3780366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3780366</v>
      </c>
      <c r="X42" s="259">
        <f t="shared" si="6"/>
        <v>392574000</v>
      </c>
      <c r="Y42" s="259">
        <f t="shared" si="6"/>
        <v>-388793634</v>
      </c>
      <c r="Z42" s="260">
        <f>+IF(X42&lt;&gt;0,+(Y42/X42)*100,0)</f>
        <v>-99.03703098014643</v>
      </c>
      <c r="AA42" s="261">
        <f>+AA25-AA40</f>
        <v>523432000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552029333</v>
      </c>
      <c r="D45" s="155"/>
      <c r="E45" s="59">
        <v>523432000</v>
      </c>
      <c r="F45" s="60">
        <v>523432000</v>
      </c>
      <c r="G45" s="60"/>
      <c r="H45" s="60">
        <v>5089724</v>
      </c>
      <c r="I45" s="60">
        <v>6805146</v>
      </c>
      <c r="J45" s="60">
        <v>6805146</v>
      </c>
      <c r="K45" s="60">
        <v>11949070</v>
      </c>
      <c r="L45" s="60">
        <v>13208208</v>
      </c>
      <c r="M45" s="60">
        <v>21724689</v>
      </c>
      <c r="N45" s="60">
        <v>21724689</v>
      </c>
      <c r="O45" s="60">
        <v>3780366</v>
      </c>
      <c r="P45" s="60"/>
      <c r="Q45" s="60"/>
      <c r="R45" s="60">
        <v>3780366</v>
      </c>
      <c r="S45" s="60"/>
      <c r="T45" s="60"/>
      <c r="U45" s="60"/>
      <c r="V45" s="60"/>
      <c r="W45" s="60">
        <v>3780366</v>
      </c>
      <c r="X45" s="60">
        <v>392574000</v>
      </c>
      <c r="Y45" s="60">
        <v>-388793634</v>
      </c>
      <c r="Z45" s="139">
        <v>-99.04</v>
      </c>
      <c r="AA45" s="62">
        <v>523432000</v>
      </c>
    </row>
    <row r="46" spans="1:27" ht="13.5">
      <c r="A46" s="249" t="s">
        <v>171</v>
      </c>
      <c r="B46" s="182"/>
      <c r="C46" s="155"/>
      <c r="D46" s="155"/>
      <c r="E46" s="59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552029333</v>
      </c>
      <c r="D48" s="217">
        <f>SUM(D45:D47)</f>
        <v>0</v>
      </c>
      <c r="E48" s="264">
        <f t="shared" si="7"/>
        <v>523432000</v>
      </c>
      <c r="F48" s="219">
        <f t="shared" si="7"/>
        <v>523432000</v>
      </c>
      <c r="G48" s="219">
        <f t="shared" si="7"/>
        <v>0</v>
      </c>
      <c r="H48" s="219">
        <f t="shared" si="7"/>
        <v>5089724</v>
      </c>
      <c r="I48" s="219">
        <f t="shared" si="7"/>
        <v>6805146</v>
      </c>
      <c r="J48" s="219">
        <f t="shared" si="7"/>
        <v>6805146</v>
      </c>
      <c r="K48" s="219">
        <f t="shared" si="7"/>
        <v>11949070</v>
      </c>
      <c r="L48" s="219">
        <f t="shared" si="7"/>
        <v>13208208</v>
      </c>
      <c r="M48" s="219">
        <f t="shared" si="7"/>
        <v>21724689</v>
      </c>
      <c r="N48" s="219">
        <f t="shared" si="7"/>
        <v>21724689</v>
      </c>
      <c r="O48" s="219">
        <f t="shared" si="7"/>
        <v>3780366</v>
      </c>
      <c r="P48" s="219">
        <f t="shared" si="7"/>
        <v>0</v>
      </c>
      <c r="Q48" s="219">
        <f t="shared" si="7"/>
        <v>0</v>
      </c>
      <c r="R48" s="219">
        <f t="shared" si="7"/>
        <v>3780366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3780366</v>
      </c>
      <c r="X48" s="219">
        <f t="shared" si="7"/>
        <v>392574000</v>
      </c>
      <c r="Y48" s="219">
        <f t="shared" si="7"/>
        <v>-388793634</v>
      </c>
      <c r="Z48" s="265">
        <f>+IF(X48&lt;&gt;0,+(Y48/X48)*100,0)</f>
        <v>-99.03703098014643</v>
      </c>
      <c r="AA48" s="232">
        <f>SUM(AA45:AA47)</f>
        <v>523432000</v>
      </c>
    </row>
    <row r="49" spans="1:27" ht="13.5">
      <c r="A49" s="266" t="s">
        <v>287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297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>
        <v>29972486</v>
      </c>
      <c r="D6" s="155"/>
      <c r="E6" s="59">
        <v>54588093</v>
      </c>
      <c r="F6" s="60">
        <v>44644615</v>
      </c>
      <c r="G6" s="60">
        <v>1573128</v>
      </c>
      <c r="H6" s="60">
        <v>1508379</v>
      </c>
      <c r="I6" s="60">
        <v>1371519</v>
      </c>
      <c r="J6" s="60">
        <v>4453026</v>
      </c>
      <c r="K6" s="60">
        <v>1947087</v>
      </c>
      <c r="L6" s="60">
        <v>1496235</v>
      </c>
      <c r="M6" s="60">
        <v>2748044</v>
      </c>
      <c r="N6" s="60">
        <v>6191366</v>
      </c>
      <c r="O6" s="60">
        <v>1763672</v>
      </c>
      <c r="P6" s="60">
        <v>1125609</v>
      </c>
      <c r="Q6" s="60"/>
      <c r="R6" s="60">
        <v>2889281</v>
      </c>
      <c r="S6" s="60"/>
      <c r="T6" s="60"/>
      <c r="U6" s="60"/>
      <c r="V6" s="60"/>
      <c r="W6" s="60">
        <v>13533673</v>
      </c>
      <c r="X6" s="60">
        <v>27644413</v>
      </c>
      <c r="Y6" s="60">
        <v>-14110740</v>
      </c>
      <c r="Z6" s="140">
        <v>-51.04</v>
      </c>
      <c r="AA6" s="62">
        <v>44644615</v>
      </c>
    </row>
    <row r="7" spans="1:27" ht="13.5">
      <c r="A7" s="249" t="s">
        <v>178</v>
      </c>
      <c r="B7" s="182"/>
      <c r="C7" s="155">
        <v>34697564</v>
      </c>
      <c r="D7" s="155"/>
      <c r="E7" s="59">
        <v>38085996</v>
      </c>
      <c r="F7" s="60">
        <v>38384998</v>
      </c>
      <c r="G7" s="60">
        <v>13883000</v>
      </c>
      <c r="H7" s="60">
        <v>1290000</v>
      </c>
      <c r="I7" s="60">
        <v>410000</v>
      </c>
      <c r="J7" s="60">
        <v>15583000</v>
      </c>
      <c r="K7" s="60"/>
      <c r="L7" s="60">
        <v>11145000</v>
      </c>
      <c r="M7" s="60"/>
      <c r="N7" s="60">
        <v>11145000</v>
      </c>
      <c r="O7" s="60"/>
      <c r="P7" s="60">
        <v>300000</v>
      </c>
      <c r="Q7" s="60"/>
      <c r="R7" s="60">
        <v>300000</v>
      </c>
      <c r="S7" s="60"/>
      <c r="T7" s="60"/>
      <c r="U7" s="60"/>
      <c r="V7" s="60"/>
      <c r="W7" s="60">
        <v>27028000</v>
      </c>
      <c r="X7" s="60">
        <v>32556499</v>
      </c>
      <c r="Y7" s="60">
        <v>-5528499</v>
      </c>
      <c r="Z7" s="140">
        <v>-16.98</v>
      </c>
      <c r="AA7" s="62">
        <v>38384998</v>
      </c>
    </row>
    <row r="8" spans="1:27" ht="13.5">
      <c r="A8" s="249" t="s">
        <v>179</v>
      </c>
      <c r="B8" s="182"/>
      <c r="C8" s="155">
        <v>14594357</v>
      </c>
      <c r="D8" s="155"/>
      <c r="E8" s="59">
        <v>13695996</v>
      </c>
      <c r="F8" s="60">
        <v>21796000</v>
      </c>
      <c r="G8" s="60">
        <v>4565000</v>
      </c>
      <c r="H8" s="60"/>
      <c r="I8" s="60"/>
      <c r="J8" s="60">
        <v>4565000</v>
      </c>
      <c r="K8" s="60"/>
      <c r="L8" s="60">
        <v>4565000</v>
      </c>
      <c r="M8" s="60"/>
      <c r="N8" s="60">
        <v>4565000</v>
      </c>
      <c r="O8" s="60"/>
      <c r="P8" s="60"/>
      <c r="Q8" s="60"/>
      <c r="R8" s="60"/>
      <c r="S8" s="60"/>
      <c r="T8" s="60"/>
      <c r="U8" s="60"/>
      <c r="V8" s="60"/>
      <c r="W8" s="60">
        <v>9130000</v>
      </c>
      <c r="X8" s="60">
        <v>21796000</v>
      </c>
      <c r="Y8" s="60">
        <v>-12666000</v>
      </c>
      <c r="Z8" s="140">
        <v>-58.11</v>
      </c>
      <c r="AA8" s="62">
        <v>21796000</v>
      </c>
    </row>
    <row r="9" spans="1:27" ht="13.5">
      <c r="A9" s="249" t="s">
        <v>180</v>
      </c>
      <c r="B9" s="182"/>
      <c r="C9" s="155">
        <v>1491176</v>
      </c>
      <c r="D9" s="155"/>
      <c r="E9" s="59">
        <v>2555520</v>
      </c>
      <c r="F9" s="60">
        <v>4099997</v>
      </c>
      <c r="G9" s="60"/>
      <c r="H9" s="60"/>
      <c r="I9" s="60"/>
      <c r="J9" s="60"/>
      <c r="K9" s="60"/>
      <c r="L9" s="60">
        <v>18665</v>
      </c>
      <c r="M9" s="60">
        <v>3366</v>
      </c>
      <c r="N9" s="60">
        <v>22031</v>
      </c>
      <c r="O9" s="60"/>
      <c r="P9" s="60"/>
      <c r="Q9" s="60"/>
      <c r="R9" s="60"/>
      <c r="S9" s="60"/>
      <c r="T9" s="60"/>
      <c r="U9" s="60"/>
      <c r="V9" s="60"/>
      <c r="W9" s="60">
        <v>22031</v>
      </c>
      <c r="X9" s="60">
        <v>2061014</v>
      </c>
      <c r="Y9" s="60">
        <v>-2038983</v>
      </c>
      <c r="Z9" s="140">
        <v>-98.93</v>
      </c>
      <c r="AA9" s="62">
        <v>4099997</v>
      </c>
    </row>
    <row r="10" spans="1:27" ht="13.5">
      <c r="A10" s="249" t="s">
        <v>181</v>
      </c>
      <c r="B10" s="182"/>
      <c r="C10" s="155"/>
      <c r="D10" s="155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242" t="s">
        <v>182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49" t="s">
        <v>183</v>
      </c>
      <c r="B12" s="182"/>
      <c r="C12" s="155">
        <v>-62978392</v>
      </c>
      <c r="D12" s="155"/>
      <c r="E12" s="59">
        <v>-88849936</v>
      </c>
      <c r="F12" s="60">
        <v>-39857833</v>
      </c>
      <c r="G12" s="60">
        <v>-3612117</v>
      </c>
      <c r="H12" s="60">
        <v>-4569701</v>
      </c>
      <c r="I12" s="60">
        <v>-6673713</v>
      </c>
      <c r="J12" s="60">
        <v>-14855531</v>
      </c>
      <c r="K12" s="60">
        <v>-4349276</v>
      </c>
      <c r="L12" s="60">
        <v>-6162474</v>
      </c>
      <c r="M12" s="60">
        <v>-7289870</v>
      </c>
      <c r="N12" s="60">
        <v>-17801620</v>
      </c>
      <c r="O12" s="60">
        <v>-3670404</v>
      </c>
      <c r="P12" s="60">
        <v>-4790708</v>
      </c>
      <c r="Q12" s="60"/>
      <c r="R12" s="60">
        <v>-8461112</v>
      </c>
      <c r="S12" s="60"/>
      <c r="T12" s="60"/>
      <c r="U12" s="60"/>
      <c r="V12" s="60"/>
      <c r="W12" s="60">
        <v>-41118263</v>
      </c>
      <c r="X12" s="60">
        <v>-29402890</v>
      </c>
      <c r="Y12" s="60">
        <v>-11715373</v>
      </c>
      <c r="Z12" s="140">
        <v>39.84</v>
      </c>
      <c r="AA12" s="62">
        <v>-39857833</v>
      </c>
    </row>
    <row r="13" spans="1:27" ht="13.5">
      <c r="A13" s="249" t="s">
        <v>40</v>
      </c>
      <c r="B13" s="182"/>
      <c r="C13" s="155">
        <v>-650933</v>
      </c>
      <c r="D13" s="155"/>
      <c r="E13" s="59">
        <v>-540000</v>
      </c>
      <c r="F13" s="60">
        <v>-399999</v>
      </c>
      <c r="G13" s="60"/>
      <c r="H13" s="60"/>
      <c r="I13" s="60">
        <v>-86990</v>
      </c>
      <c r="J13" s="60">
        <v>-86990</v>
      </c>
      <c r="K13" s="60"/>
      <c r="L13" s="60"/>
      <c r="M13" s="60"/>
      <c r="N13" s="60"/>
      <c r="O13" s="60">
        <v>-165657</v>
      </c>
      <c r="P13" s="60"/>
      <c r="Q13" s="60"/>
      <c r="R13" s="60">
        <v>-165657</v>
      </c>
      <c r="S13" s="60"/>
      <c r="T13" s="60"/>
      <c r="U13" s="60"/>
      <c r="V13" s="60"/>
      <c r="W13" s="60">
        <v>-252647</v>
      </c>
      <c r="X13" s="60">
        <v>-260970</v>
      </c>
      <c r="Y13" s="60">
        <v>8323</v>
      </c>
      <c r="Z13" s="140">
        <v>-3.19</v>
      </c>
      <c r="AA13" s="62">
        <v>-399999</v>
      </c>
    </row>
    <row r="14" spans="1:27" ht="13.5">
      <c r="A14" s="249" t="s">
        <v>42</v>
      </c>
      <c r="B14" s="182"/>
      <c r="C14" s="155"/>
      <c r="D14" s="155"/>
      <c r="E14" s="59"/>
      <c r="F14" s="60">
        <v>-57212818</v>
      </c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>
        <v>-35558371</v>
      </c>
      <c r="Y14" s="60">
        <v>35558371</v>
      </c>
      <c r="Z14" s="140">
        <v>-100</v>
      </c>
      <c r="AA14" s="62">
        <v>-57212818</v>
      </c>
    </row>
    <row r="15" spans="1:27" ht="13.5">
      <c r="A15" s="250" t="s">
        <v>184</v>
      </c>
      <c r="B15" s="251"/>
      <c r="C15" s="168">
        <f aca="true" t="shared" si="0" ref="C15:Y15">SUM(C6:C14)</f>
        <v>17126258</v>
      </c>
      <c r="D15" s="168">
        <f>SUM(D6:D14)</f>
        <v>0</v>
      </c>
      <c r="E15" s="72">
        <f t="shared" si="0"/>
        <v>19535669</v>
      </c>
      <c r="F15" s="73">
        <f t="shared" si="0"/>
        <v>11454960</v>
      </c>
      <c r="G15" s="73">
        <f t="shared" si="0"/>
        <v>16409011</v>
      </c>
      <c r="H15" s="73">
        <f t="shared" si="0"/>
        <v>-1771322</v>
      </c>
      <c r="I15" s="73">
        <f t="shared" si="0"/>
        <v>-4979184</v>
      </c>
      <c r="J15" s="73">
        <f t="shared" si="0"/>
        <v>9658505</v>
      </c>
      <c r="K15" s="73">
        <f t="shared" si="0"/>
        <v>-2402189</v>
      </c>
      <c r="L15" s="73">
        <f t="shared" si="0"/>
        <v>11062426</v>
      </c>
      <c r="M15" s="73">
        <f t="shared" si="0"/>
        <v>-4538460</v>
      </c>
      <c r="N15" s="73">
        <f t="shared" si="0"/>
        <v>4121777</v>
      </c>
      <c r="O15" s="73">
        <f t="shared" si="0"/>
        <v>-2072389</v>
      </c>
      <c r="P15" s="73">
        <f t="shared" si="0"/>
        <v>-3365099</v>
      </c>
      <c r="Q15" s="73">
        <f t="shared" si="0"/>
        <v>0</v>
      </c>
      <c r="R15" s="73">
        <f t="shared" si="0"/>
        <v>-5437488</v>
      </c>
      <c r="S15" s="73">
        <f t="shared" si="0"/>
        <v>0</v>
      </c>
      <c r="T15" s="73">
        <f t="shared" si="0"/>
        <v>0</v>
      </c>
      <c r="U15" s="73">
        <f t="shared" si="0"/>
        <v>0</v>
      </c>
      <c r="V15" s="73">
        <f t="shared" si="0"/>
        <v>0</v>
      </c>
      <c r="W15" s="73">
        <f t="shared" si="0"/>
        <v>8342794</v>
      </c>
      <c r="X15" s="73">
        <f t="shared" si="0"/>
        <v>18835695</v>
      </c>
      <c r="Y15" s="73">
        <f t="shared" si="0"/>
        <v>-10492901</v>
      </c>
      <c r="Z15" s="170">
        <f>+IF(X15&lt;&gt;0,+(Y15/X15)*100,0)</f>
        <v>-55.707532958035266</v>
      </c>
      <c r="AA15" s="74">
        <f>SUM(AA6:AA14)</f>
        <v>11454960</v>
      </c>
    </row>
    <row r="16" spans="1:27" ht="4.5" customHeight="1">
      <c r="A16" s="252"/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42" t="s">
        <v>185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2" t="s">
        <v>176</v>
      </c>
      <c r="B18" s="182"/>
      <c r="C18" s="153"/>
      <c r="D18" s="153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37"/>
      <c r="AA18" s="102"/>
    </row>
    <row r="19" spans="1:27" ht="13.5">
      <c r="A19" s="249" t="s">
        <v>186</v>
      </c>
      <c r="B19" s="182"/>
      <c r="C19" s="155"/>
      <c r="D19" s="155"/>
      <c r="E19" s="59"/>
      <c r="F19" s="60"/>
      <c r="G19" s="159"/>
      <c r="H19" s="159"/>
      <c r="I19" s="159"/>
      <c r="J19" s="60"/>
      <c r="K19" s="159"/>
      <c r="L19" s="159"/>
      <c r="M19" s="60"/>
      <c r="N19" s="159"/>
      <c r="O19" s="159"/>
      <c r="P19" s="159"/>
      <c r="Q19" s="60"/>
      <c r="R19" s="159"/>
      <c r="S19" s="159"/>
      <c r="T19" s="60"/>
      <c r="U19" s="159"/>
      <c r="V19" s="159"/>
      <c r="W19" s="159"/>
      <c r="X19" s="60"/>
      <c r="Y19" s="159"/>
      <c r="Z19" s="141"/>
      <c r="AA19" s="225"/>
    </row>
    <row r="20" spans="1:27" ht="13.5">
      <c r="A20" s="249" t="s">
        <v>187</v>
      </c>
      <c r="B20" s="182"/>
      <c r="C20" s="155"/>
      <c r="D20" s="155"/>
      <c r="E20" s="268"/>
      <c r="F20" s="159"/>
      <c r="G20" s="60"/>
      <c r="H20" s="60"/>
      <c r="I20" s="60"/>
      <c r="J20" s="60"/>
      <c r="K20" s="60"/>
      <c r="L20" s="60"/>
      <c r="M20" s="159"/>
      <c r="N20" s="60"/>
      <c r="O20" s="60"/>
      <c r="P20" s="60"/>
      <c r="Q20" s="60"/>
      <c r="R20" s="60"/>
      <c r="S20" s="60"/>
      <c r="T20" s="159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188</v>
      </c>
      <c r="B21" s="182"/>
      <c r="C21" s="157"/>
      <c r="D21" s="157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3.5">
      <c r="A22" s="249" t="s">
        <v>189</v>
      </c>
      <c r="B22" s="182"/>
      <c r="C22" s="155"/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2" t="s">
        <v>182</v>
      </c>
      <c r="B23" s="182"/>
      <c r="C23" s="155"/>
      <c r="D23" s="155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249" t="s">
        <v>190</v>
      </c>
      <c r="B24" s="182"/>
      <c r="C24" s="155">
        <v>-27846885</v>
      </c>
      <c r="D24" s="155"/>
      <c r="E24" s="59">
        <v>-20552678</v>
      </c>
      <c r="F24" s="60">
        <v>-30154961</v>
      </c>
      <c r="G24" s="60">
        <v>-12261</v>
      </c>
      <c r="H24" s="60">
        <v>-754928</v>
      </c>
      <c r="I24" s="60">
        <v>-450387</v>
      </c>
      <c r="J24" s="60">
        <v>-1217576</v>
      </c>
      <c r="K24" s="60">
        <v>-3281737</v>
      </c>
      <c r="L24" s="60">
        <v>-860244</v>
      </c>
      <c r="M24" s="60">
        <v>-1804957</v>
      </c>
      <c r="N24" s="60">
        <v>-5946938</v>
      </c>
      <c r="O24" s="60">
        <v>-386756</v>
      </c>
      <c r="P24" s="60">
        <v>-1269894</v>
      </c>
      <c r="Q24" s="60"/>
      <c r="R24" s="60">
        <v>-1656650</v>
      </c>
      <c r="S24" s="60"/>
      <c r="T24" s="60"/>
      <c r="U24" s="60"/>
      <c r="V24" s="60"/>
      <c r="W24" s="60">
        <v>-8821164</v>
      </c>
      <c r="X24" s="60">
        <v>-18659738</v>
      </c>
      <c r="Y24" s="60">
        <v>9838574</v>
      </c>
      <c r="Z24" s="140">
        <v>-52.73</v>
      </c>
      <c r="AA24" s="62">
        <v>-30154961</v>
      </c>
    </row>
    <row r="25" spans="1:27" ht="13.5">
      <c r="A25" s="250" t="s">
        <v>191</v>
      </c>
      <c r="B25" s="251"/>
      <c r="C25" s="168">
        <f aca="true" t="shared" si="1" ref="C25:Y25">SUM(C19:C24)</f>
        <v>-27846885</v>
      </c>
      <c r="D25" s="168">
        <f>SUM(D19:D24)</f>
        <v>0</v>
      </c>
      <c r="E25" s="72">
        <f t="shared" si="1"/>
        <v>-20552678</v>
      </c>
      <c r="F25" s="73">
        <f t="shared" si="1"/>
        <v>-30154961</v>
      </c>
      <c r="G25" s="73">
        <f t="shared" si="1"/>
        <v>-12261</v>
      </c>
      <c r="H25" s="73">
        <f t="shared" si="1"/>
        <v>-754928</v>
      </c>
      <c r="I25" s="73">
        <f t="shared" si="1"/>
        <v>-450387</v>
      </c>
      <c r="J25" s="73">
        <f t="shared" si="1"/>
        <v>-1217576</v>
      </c>
      <c r="K25" s="73">
        <f t="shared" si="1"/>
        <v>-3281737</v>
      </c>
      <c r="L25" s="73">
        <f t="shared" si="1"/>
        <v>-860244</v>
      </c>
      <c r="M25" s="73">
        <f t="shared" si="1"/>
        <v>-1804957</v>
      </c>
      <c r="N25" s="73">
        <f t="shared" si="1"/>
        <v>-5946938</v>
      </c>
      <c r="O25" s="73">
        <f t="shared" si="1"/>
        <v>-386756</v>
      </c>
      <c r="P25" s="73">
        <f t="shared" si="1"/>
        <v>-1269894</v>
      </c>
      <c r="Q25" s="73">
        <f t="shared" si="1"/>
        <v>0</v>
      </c>
      <c r="R25" s="73">
        <f t="shared" si="1"/>
        <v>-1656650</v>
      </c>
      <c r="S25" s="73">
        <f t="shared" si="1"/>
        <v>0</v>
      </c>
      <c r="T25" s="73">
        <f t="shared" si="1"/>
        <v>0</v>
      </c>
      <c r="U25" s="73">
        <f t="shared" si="1"/>
        <v>0</v>
      </c>
      <c r="V25" s="73">
        <f t="shared" si="1"/>
        <v>0</v>
      </c>
      <c r="W25" s="73">
        <f t="shared" si="1"/>
        <v>-8821164</v>
      </c>
      <c r="X25" s="73">
        <f t="shared" si="1"/>
        <v>-18659738</v>
      </c>
      <c r="Y25" s="73">
        <f t="shared" si="1"/>
        <v>9838574</v>
      </c>
      <c r="Z25" s="170">
        <f>+IF(X25&lt;&gt;0,+(Y25/X25)*100,0)</f>
        <v>-52.72621727057475</v>
      </c>
      <c r="AA25" s="74">
        <f>SUM(AA19:AA24)</f>
        <v>-30154961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192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176</v>
      </c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194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195</v>
      </c>
      <c r="B31" s="182"/>
      <c r="C31" s="155"/>
      <c r="D31" s="155"/>
      <c r="E31" s="59"/>
      <c r="F31" s="60"/>
      <c r="G31" s="60"/>
      <c r="H31" s="159"/>
      <c r="I31" s="159"/>
      <c r="J31" s="159"/>
      <c r="K31" s="60"/>
      <c r="L31" s="60"/>
      <c r="M31" s="60"/>
      <c r="N31" s="60"/>
      <c r="O31" s="159"/>
      <c r="P31" s="159"/>
      <c r="Q31" s="159"/>
      <c r="R31" s="60"/>
      <c r="S31" s="60"/>
      <c r="T31" s="60"/>
      <c r="U31" s="60"/>
      <c r="V31" s="159"/>
      <c r="W31" s="159"/>
      <c r="X31" s="159"/>
      <c r="Y31" s="60"/>
      <c r="Z31" s="140"/>
      <c r="AA31" s="62"/>
    </row>
    <row r="32" spans="1:27" ht="13.5">
      <c r="A32" s="242" t="s">
        <v>182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>
        <v>-291937</v>
      </c>
      <c r="D33" s="155"/>
      <c r="E33" s="59">
        <v>-300000</v>
      </c>
      <c r="F33" s="60">
        <v>-299999</v>
      </c>
      <c r="G33" s="60"/>
      <c r="H33" s="60"/>
      <c r="I33" s="60">
        <v>-78666</v>
      </c>
      <c r="J33" s="60">
        <v>-78666</v>
      </c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>
        <v>-78666</v>
      </c>
      <c r="X33" s="60">
        <v>-235998</v>
      </c>
      <c r="Y33" s="60">
        <v>157332</v>
      </c>
      <c r="Z33" s="140">
        <v>-66.67</v>
      </c>
      <c r="AA33" s="62">
        <v>-299999</v>
      </c>
    </row>
    <row r="34" spans="1:27" ht="13.5">
      <c r="A34" s="250" t="s">
        <v>197</v>
      </c>
      <c r="B34" s="251"/>
      <c r="C34" s="168">
        <f aca="true" t="shared" si="2" ref="C34:Y34">SUM(C29:C33)</f>
        <v>-291937</v>
      </c>
      <c r="D34" s="168">
        <f>SUM(D29:D33)</f>
        <v>0</v>
      </c>
      <c r="E34" s="72">
        <f t="shared" si="2"/>
        <v>-300000</v>
      </c>
      <c r="F34" s="73">
        <f t="shared" si="2"/>
        <v>-299999</v>
      </c>
      <c r="G34" s="73">
        <f t="shared" si="2"/>
        <v>0</v>
      </c>
      <c r="H34" s="73">
        <f t="shared" si="2"/>
        <v>0</v>
      </c>
      <c r="I34" s="73">
        <f t="shared" si="2"/>
        <v>-78666</v>
      </c>
      <c r="J34" s="73">
        <f t="shared" si="2"/>
        <v>-78666</v>
      </c>
      <c r="K34" s="73">
        <f t="shared" si="2"/>
        <v>0</v>
      </c>
      <c r="L34" s="73">
        <f t="shared" si="2"/>
        <v>0</v>
      </c>
      <c r="M34" s="73">
        <f t="shared" si="2"/>
        <v>0</v>
      </c>
      <c r="N34" s="73">
        <f t="shared" si="2"/>
        <v>0</v>
      </c>
      <c r="O34" s="73">
        <f t="shared" si="2"/>
        <v>0</v>
      </c>
      <c r="P34" s="73">
        <f t="shared" si="2"/>
        <v>0</v>
      </c>
      <c r="Q34" s="73">
        <f t="shared" si="2"/>
        <v>0</v>
      </c>
      <c r="R34" s="73">
        <f t="shared" si="2"/>
        <v>0</v>
      </c>
      <c r="S34" s="73">
        <f t="shared" si="2"/>
        <v>0</v>
      </c>
      <c r="T34" s="73">
        <f t="shared" si="2"/>
        <v>0</v>
      </c>
      <c r="U34" s="73">
        <f t="shared" si="2"/>
        <v>0</v>
      </c>
      <c r="V34" s="73">
        <f t="shared" si="2"/>
        <v>0</v>
      </c>
      <c r="W34" s="73">
        <f t="shared" si="2"/>
        <v>-78666</v>
      </c>
      <c r="X34" s="73">
        <f t="shared" si="2"/>
        <v>-235998</v>
      </c>
      <c r="Y34" s="73">
        <f t="shared" si="2"/>
        <v>157332</v>
      </c>
      <c r="Z34" s="170">
        <f>+IF(X34&lt;&gt;0,+(Y34/X34)*100,0)</f>
        <v>-66.66666666666666</v>
      </c>
      <c r="AA34" s="74">
        <f>SUM(AA29:AA33)</f>
        <v>-299999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198</v>
      </c>
      <c r="B36" s="182"/>
      <c r="C36" s="153">
        <f aca="true" t="shared" si="3" ref="C36:Y36">+C15+C25+C34</f>
        <v>-11012564</v>
      </c>
      <c r="D36" s="153">
        <f>+D15+D25+D34</f>
        <v>0</v>
      </c>
      <c r="E36" s="99">
        <f t="shared" si="3"/>
        <v>-1317009</v>
      </c>
      <c r="F36" s="100">
        <f t="shared" si="3"/>
        <v>-19000000</v>
      </c>
      <c r="G36" s="100">
        <f t="shared" si="3"/>
        <v>16396750</v>
      </c>
      <c r="H36" s="100">
        <f t="shared" si="3"/>
        <v>-2526250</v>
      </c>
      <c r="I36" s="100">
        <f t="shared" si="3"/>
        <v>-5508237</v>
      </c>
      <c r="J36" s="100">
        <f t="shared" si="3"/>
        <v>8362263</v>
      </c>
      <c r="K36" s="100">
        <f t="shared" si="3"/>
        <v>-5683926</v>
      </c>
      <c r="L36" s="100">
        <f t="shared" si="3"/>
        <v>10202182</v>
      </c>
      <c r="M36" s="100">
        <f t="shared" si="3"/>
        <v>-6343417</v>
      </c>
      <c r="N36" s="100">
        <f t="shared" si="3"/>
        <v>-1825161</v>
      </c>
      <c r="O36" s="100">
        <f t="shared" si="3"/>
        <v>-2459145</v>
      </c>
      <c r="P36" s="100">
        <f t="shared" si="3"/>
        <v>-4634993</v>
      </c>
      <c r="Q36" s="100">
        <f t="shared" si="3"/>
        <v>0</v>
      </c>
      <c r="R36" s="100">
        <f t="shared" si="3"/>
        <v>-7094138</v>
      </c>
      <c r="S36" s="100">
        <f t="shared" si="3"/>
        <v>0</v>
      </c>
      <c r="T36" s="100">
        <f t="shared" si="3"/>
        <v>0</v>
      </c>
      <c r="U36" s="100">
        <f t="shared" si="3"/>
        <v>0</v>
      </c>
      <c r="V36" s="100">
        <f t="shared" si="3"/>
        <v>0</v>
      </c>
      <c r="W36" s="100">
        <f t="shared" si="3"/>
        <v>-557036</v>
      </c>
      <c r="X36" s="100">
        <f t="shared" si="3"/>
        <v>-60041</v>
      </c>
      <c r="Y36" s="100">
        <f t="shared" si="3"/>
        <v>-496995</v>
      </c>
      <c r="Z36" s="137">
        <f>+IF(X36&lt;&gt;0,+(Y36/X36)*100,0)</f>
        <v>827.7593644343032</v>
      </c>
      <c r="AA36" s="102">
        <f>+AA15+AA25+AA34</f>
        <v>-19000000</v>
      </c>
    </row>
    <row r="37" spans="1:27" ht="13.5">
      <c r="A37" s="249" t="s">
        <v>199</v>
      </c>
      <c r="B37" s="182"/>
      <c r="C37" s="153">
        <v>27653994</v>
      </c>
      <c r="D37" s="153"/>
      <c r="E37" s="99">
        <v>23661313</v>
      </c>
      <c r="F37" s="100"/>
      <c r="G37" s="100"/>
      <c r="H37" s="100">
        <v>16396750</v>
      </c>
      <c r="I37" s="100">
        <v>13870500</v>
      </c>
      <c r="J37" s="100"/>
      <c r="K37" s="100">
        <v>8362263</v>
      </c>
      <c r="L37" s="100">
        <v>2678337</v>
      </c>
      <c r="M37" s="100">
        <v>12880519</v>
      </c>
      <c r="N37" s="100">
        <v>8362263</v>
      </c>
      <c r="O37" s="100">
        <v>6537102</v>
      </c>
      <c r="P37" s="100">
        <v>4077957</v>
      </c>
      <c r="Q37" s="100"/>
      <c r="R37" s="100">
        <v>6537102</v>
      </c>
      <c r="S37" s="100"/>
      <c r="T37" s="100"/>
      <c r="U37" s="100"/>
      <c r="V37" s="100"/>
      <c r="W37" s="100"/>
      <c r="X37" s="100"/>
      <c r="Y37" s="100"/>
      <c r="Z37" s="137"/>
      <c r="AA37" s="102"/>
    </row>
    <row r="38" spans="1:27" ht="13.5">
      <c r="A38" s="269" t="s">
        <v>200</v>
      </c>
      <c r="B38" s="256"/>
      <c r="C38" s="257">
        <v>16641430</v>
      </c>
      <c r="D38" s="257"/>
      <c r="E38" s="258">
        <v>22344304</v>
      </c>
      <c r="F38" s="259">
        <v>-18999999</v>
      </c>
      <c r="G38" s="259">
        <v>16396750</v>
      </c>
      <c r="H38" s="259">
        <v>13870500</v>
      </c>
      <c r="I38" s="259">
        <v>8362263</v>
      </c>
      <c r="J38" s="259">
        <v>8362263</v>
      </c>
      <c r="K38" s="259">
        <v>2678337</v>
      </c>
      <c r="L38" s="259">
        <v>12880519</v>
      </c>
      <c r="M38" s="259">
        <v>6537102</v>
      </c>
      <c r="N38" s="259">
        <v>6537102</v>
      </c>
      <c r="O38" s="259">
        <v>4077957</v>
      </c>
      <c r="P38" s="259">
        <v>-557036</v>
      </c>
      <c r="Q38" s="259"/>
      <c r="R38" s="259">
        <v>-557036</v>
      </c>
      <c r="S38" s="259"/>
      <c r="T38" s="259"/>
      <c r="U38" s="259"/>
      <c r="V38" s="259"/>
      <c r="W38" s="259">
        <v>-557036</v>
      </c>
      <c r="X38" s="259">
        <v>-60040</v>
      </c>
      <c r="Y38" s="259">
        <v>-496996</v>
      </c>
      <c r="Z38" s="260">
        <v>827.77</v>
      </c>
      <c r="AA38" s="261">
        <v>-18999999</v>
      </c>
    </row>
    <row r="39" spans="1:27" ht="13.5">
      <c r="A39" s="118" t="s">
        <v>287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267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201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202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203</v>
      </c>
      <c r="B5" s="136"/>
      <c r="C5" s="108">
        <f aca="true" t="shared" si="0" ref="C5:Y5">SUM(C11:C18)</f>
        <v>422931439</v>
      </c>
      <c r="D5" s="200">
        <f t="shared" si="0"/>
        <v>0</v>
      </c>
      <c r="E5" s="106">
        <f t="shared" si="0"/>
        <v>20552677</v>
      </c>
      <c r="F5" s="106">
        <f t="shared" si="0"/>
        <v>30154962</v>
      </c>
      <c r="G5" s="106">
        <f t="shared" si="0"/>
        <v>12261</v>
      </c>
      <c r="H5" s="106">
        <f t="shared" si="0"/>
        <v>754928</v>
      </c>
      <c r="I5" s="106">
        <f t="shared" si="0"/>
        <v>450388</v>
      </c>
      <c r="J5" s="106">
        <f t="shared" si="0"/>
        <v>1217577</v>
      </c>
      <c r="K5" s="106">
        <f t="shared" si="0"/>
        <v>3281738</v>
      </c>
      <c r="L5" s="106">
        <f t="shared" si="0"/>
        <v>860244</v>
      </c>
      <c r="M5" s="106">
        <f t="shared" si="0"/>
        <v>1804958</v>
      </c>
      <c r="N5" s="106">
        <f t="shared" si="0"/>
        <v>5946940</v>
      </c>
      <c r="O5" s="106">
        <f t="shared" si="0"/>
        <v>386755</v>
      </c>
      <c r="P5" s="106">
        <f t="shared" si="0"/>
        <v>1269894</v>
      </c>
      <c r="Q5" s="106">
        <f t="shared" si="0"/>
        <v>1009747</v>
      </c>
      <c r="R5" s="106">
        <f t="shared" si="0"/>
        <v>2666396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9830913</v>
      </c>
      <c r="X5" s="106">
        <f t="shared" si="0"/>
        <v>22616221</v>
      </c>
      <c r="Y5" s="106">
        <f t="shared" si="0"/>
        <v>-12785308</v>
      </c>
      <c r="Z5" s="201">
        <f>+IF(X5&lt;&gt;0,+(Y5/X5)*100,0)</f>
        <v>-56.53158412274093</v>
      </c>
      <c r="AA5" s="199">
        <f>SUM(AA11:AA18)</f>
        <v>30154962</v>
      </c>
    </row>
    <row r="6" spans="1:27" ht="13.5">
      <c r="A6" s="291" t="s">
        <v>204</v>
      </c>
      <c r="B6" s="142"/>
      <c r="C6" s="62">
        <v>130686961</v>
      </c>
      <c r="D6" s="156"/>
      <c r="E6" s="60">
        <v>10879490</v>
      </c>
      <c r="F6" s="60">
        <v>15246811</v>
      </c>
      <c r="G6" s="60"/>
      <c r="H6" s="60">
        <v>443436</v>
      </c>
      <c r="I6" s="60">
        <v>172670</v>
      </c>
      <c r="J6" s="60">
        <v>616106</v>
      </c>
      <c r="K6" s="60">
        <v>1597516</v>
      </c>
      <c r="L6" s="60">
        <v>32140</v>
      </c>
      <c r="M6" s="60">
        <v>369278</v>
      </c>
      <c r="N6" s="60">
        <v>1998934</v>
      </c>
      <c r="O6" s="60">
        <v>9660</v>
      </c>
      <c r="P6" s="60">
        <v>532025</v>
      </c>
      <c r="Q6" s="60">
        <v>670154</v>
      </c>
      <c r="R6" s="60">
        <v>1211839</v>
      </c>
      <c r="S6" s="60"/>
      <c r="T6" s="60"/>
      <c r="U6" s="60"/>
      <c r="V6" s="60"/>
      <c r="W6" s="60">
        <v>3826879</v>
      </c>
      <c r="X6" s="60">
        <v>11435108</v>
      </c>
      <c r="Y6" s="60">
        <v>-7608229</v>
      </c>
      <c r="Z6" s="140">
        <v>-66.53</v>
      </c>
      <c r="AA6" s="155">
        <v>15246811</v>
      </c>
    </row>
    <row r="7" spans="1:27" ht="13.5">
      <c r="A7" s="291" t="s">
        <v>205</v>
      </c>
      <c r="B7" s="142"/>
      <c r="C7" s="62">
        <v>1716944</v>
      </c>
      <c r="D7" s="156"/>
      <c r="E7" s="60"/>
      <c r="F7" s="60"/>
      <c r="G7" s="60"/>
      <c r="H7" s="60"/>
      <c r="I7" s="60"/>
      <c r="J7" s="60"/>
      <c r="K7" s="60"/>
      <c r="L7" s="60"/>
      <c r="M7" s="60"/>
      <c r="N7" s="60"/>
      <c r="O7" s="60">
        <v>27849</v>
      </c>
      <c r="P7" s="60"/>
      <c r="Q7" s="60"/>
      <c r="R7" s="60">
        <v>27849</v>
      </c>
      <c r="S7" s="60"/>
      <c r="T7" s="60"/>
      <c r="U7" s="60"/>
      <c r="V7" s="60"/>
      <c r="W7" s="60">
        <v>27849</v>
      </c>
      <c r="X7" s="60"/>
      <c r="Y7" s="60">
        <v>27849</v>
      </c>
      <c r="Z7" s="140"/>
      <c r="AA7" s="155"/>
    </row>
    <row r="8" spans="1:27" ht="13.5">
      <c r="A8" s="291" t="s">
        <v>206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3.5">
      <c r="A9" s="291" t="s">
        <v>207</v>
      </c>
      <c r="B9" s="142"/>
      <c r="C9" s="62"/>
      <c r="D9" s="156"/>
      <c r="E9" s="60"/>
      <c r="F9" s="60">
        <v>807131</v>
      </c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>
        <v>605348</v>
      </c>
      <c r="Y9" s="60">
        <v>-605348</v>
      </c>
      <c r="Z9" s="140">
        <v>-100</v>
      </c>
      <c r="AA9" s="155">
        <v>807131</v>
      </c>
    </row>
    <row r="10" spans="1:27" ht="13.5">
      <c r="A10" s="291" t="s">
        <v>208</v>
      </c>
      <c r="B10" s="142"/>
      <c r="C10" s="62">
        <v>993336</v>
      </c>
      <c r="D10" s="156"/>
      <c r="E10" s="60">
        <v>600000</v>
      </c>
      <c r="F10" s="60"/>
      <c r="G10" s="60"/>
      <c r="H10" s="60"/>
      <c r="I10" s="60"/>
      <c r="J10" s="60"/>
      <c r="K10" s="60"/>
      <c r="L10" s="60"/>
      <c r="M10" s="60">
        <v>76604</v>
      </c>
      <c r="N10" s="60">
        <v>76604</v>
      </c>
      <c r="O10" s="60"/>
      <c r="P10" s="60"/>
      <c r="Q10" s="60">
        <v>1320</v>
      </c>
      <c r="R10" s="60">
        <v>1320</v>
      </c>
      <c r="S10" s="60"/>
      <c r="T10" s="60"/>
      <c r="U10" s="60"/>
      <c r="V10" s="60"/>
      <c r="W10" s="60">
        <v>77924</v>
      </c>
      <c r="X10" s="60"/>
      <c r="Y10" s="60">
        <v>77924</v>
      </c>
      <c r="Z10" s="140"/>
      <c r="AA10" s="155"/>
    </row>
    <row r="11" spans="1:27" ht="13.5">
      <c r="A11" s="292" t="s">
        <v>209</v>
      </c>
      <c r="B11" s="142"/>
      <c r="C11" s="293">
        <f aca="true" t="shared" si="1" ref="C11:Y11">SUM(C6:C10)</f>
        <v>133397241</v>
      </c>
      <c r="D11" s="294">
        <f t="shared" si="1"/>
        <v>0</v>
      </c>
      <c r="E11" s="295">
        <f t="shared" si="1"/>
        <v>11479490</v>
      </c>
      <c r="F11" s="295">
        <f t="shared" si="1"/>
        <v>16053942</v>
      </c>
      <c r="G11" s="295">
        <f t="shared" si="1"/>
        <v>0</v>
      </c>
      <c r="H11" s="295">
        <f t="shared" si="1"/>
        <v>443436</v>
      </c>
      <c r="I11" s="295">
        <f t="shared" si="1"/>
        <v>172670</v>
      </c>
      <c r="J11" s="295">
        <f t="shared" si="1"/>
        <v>616106</v>
      </c>
      <c r="K11" s="295">
        <f t="shared" si="1"/>
        <v>1597516</v>
      </c>
      <c r="L11" s="295">
        <f t="shared" si="1"/>
        <v>32140</v>
      </c>
      <c r="M11" s="295">
        <f t="shared" si="1"/>
        <v>445882</v>
      </c>
      <c r="N11" s="295">
        <f t="shared" si="1"/>
        <v>2075538</v>
      </c>
      <c r="O11" s="295">
        <f t="shared" si="1"/>
        <v>37509</v>
      </c>
      <c r="P11" s="295">
        <f t="shared" si="1"/>
        <v>532025</v>
      </c>
      <c r="Q11" s="295">
        <f t="shared" si="1"/>
        <v>671474</v>
      </c>
      <c r="R11" s="295">
        <f t="shared" si="1"/>
        <v>1241008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3932652</v>
      </c>
      <c r="X11" s="295">
        <f t="shared" si="1"/>
        <v>12040456</v>
      </c>
      <c r="Y11" s="295">
        <f t="shared" si="1"/>
        <v>-8107804</v>
      </c>
      <c r="Z11" s="296">
        <f>+IF(X11&lt;&gt;0,+(Y11/X11)*100,0)</f>
        <v>-67.33801444064909</v>
      </c>
      <c r="AA11" s="297">
        <f>SUM(AA6:AA10)</f>
        <v>16053942</v>
      </c>
    </row>
    <row r="12" spans="1:27" ht="13.5">
      <c r="A12" s="298" t="s">
        <v>210</v>
      </c>
      <c r="B12" s="136"/>
      <c r="C12" s="62">
        <v>4166710</v>
      </c>
      <c r="D12" s="156"/>
      <c r="E12" s="60">
        <v>2785773</v>
      </c>
      <c r="F12" s="60">
        <v>9565840</v>
      </c>
      <c r="G12" s="60"/>
      <c r="H12" s="60">
        <v>145375</v>
      </c>
      <c r="I12" s="60">
        <v>208206</v>
      </c>
      <c r="J12" s="60">
        <v>353581</v>
      </c>
      <c r="K12" s="60">
        <v>1002643</v>
      </c>
      <c r="L12" s="60">
        <v>806651</v>
      </c>
      <c r="M12" s="60">
        <v>340097</v>
      </c>
      <c r="N12" s="60">
        <v>2149391</v>
      </c>
      <c r="O12" s="60">
        <v>311880</v>
      </c>
      <c r="P12" s="60">
        <v>737869</v>
      </c>
      <c r="Q12" s="60">
        <v>323944</v>
      </c>
      <c r="R12" s="60">
        <v>1373693</v>
      </c>
      <c r="S12" s="60"/>
      <c r="T12" s="60"/>
      <c r="U12" s="60"/>
      <c r="V12" s="60"/>
      <c r="W12" s="60">
        <v>3876665</v>
      </c>
      <c r="X12" s="60">
        <v>7174380</v>
      </c>
      <c r="Y12" s="60">
        <v>-3297715</v>
      </c>
      <c r="Z12" s="140">
        <v>-45.97</v>
      </c>
      <c r="AA12" s="155">
        <v>9565840</v>
      </c>
    </row>
    <row r="13" spans="1:27" ht="13.5">
      <c r="A13" s="298" t="s">
        <v>211</v>
      </c>
      <c r="B13" s="136"/>
      <c r="C13" s="273">
        <v>7</v>
      </c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212</v>
      </c>
      <c r="B14" s="136"/>
      <c r="C14" s="62">
        <v>107486712</v>
      </c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213</v>
      </c>
      <c r="B15" s="136" t="s">
        <v>138</v>
      </c>
      <c r="C15" s="62">
        <v>177485758</v>
      </c>
      <c r="D15" s="156"/>
      <c r="E15" s="60">
        <v>6287414</v>
      </c>
      <c r="F15" s="60">
        <v>4535180</v>
      </c>
      <c r="G15" s="60">
        <v>12261</v>
      </c>
      <c r="H15" s="60">
        <v>166117</v>
      </c>
      <c r="I15" s="60">
        <v>69512</v>
      </c>
      <c r="J15" s="60">
        <v>247890</v>
      </c>
      <c r="K15" s="60">
        <v>681579</v>
      </c>
      <c r="L15" s="60">
        <v>21453</v>
      </c>
      <c r="M15" s="60">
        <v>1018979</v>
      </c>
      <c r="N15" s="60">
        <v>1722011</v>
      </c>
      <c r="O15" s="60">
        <v>37366</v>
      </c>
      <c r="P15" s="60"/>
      <c r="Q15" s="60">
        <v>14329</v>
      </c>
      <c r="R15" s="60">
        <v>51695</v>
      </c>
      <c r="S15" s="60"/>
      <c r="T15" s="60"/>
      <c r="U15" s="60"/>
      <c r="V15" s="60"/>
      <c r="W15" s="60">
        <v>2021596</v>
      </c>
      <c r="X15" s="60">
        <v>3401385</v>
      </c>
      <c r="Y15" s="60">
        <v>-1379789</v>
      </c>
      <c r="Z15" s="140">
        <v>-40.57</v>
      </c>
      <c r="AA15" s="155">
        <v>4535180</v>
      </c>
    </row>
    <row r="16" spans="1:27" ht="13.5">
      <c r="A16" s="299" t="s">
        <v>214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215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216</v>
      </c>
      <c r="B18" s="136"/>
      <c r="C18" s="84">
        <v>395011</v>
      </c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217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3.5">
      <c r="A21" s="291" t="s">
        <v>204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3.5">
      <c r="A22" s="291" t="s">
        <v>205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206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3.5">
      <c r="A24" s="291" t="s">
        <v>207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208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209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3.5">
      <c r="A27" s="298" t="s">
        <v>210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298" t="s">
        <v>211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212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213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3.5">
      <c r="A31" s="299" t="s">
        <v>214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215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216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218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204</v>
      </c>
      <c r="B36" s="142"/>
      <c r="C36" s="62">
        <f aca="true" t="shared" si="4" ref="C36:Y40">C6+C21</f>
        <v>130686961</v>
      </c>
      <c r="D36" s="156">
        <f t="shared" si="4"/>
        <v>0</v>
      </c>
      <c r="E36" s="60">
        <f t="shared" si="4"/>
        <v>10879490</v>
      </c>
      <c r="F36" s="60">
        <f t="shared" si="4"/>
        <v>15246811</v>
      </c>
      <c r="G36" s="60">
        <f t="shared" si="4"/>
        <v>0</v>
      </c>
      <c r="H36" s="60">
        <f t="shared" si="4"/>
        <v>443436</v>
      </c>
      <c r="I36" s="60">
        <f t="shared" si="4"/>
        <v>172670</v>
      </c>
      <c r="J36" s="60">
        <f t="shared" si="4"/>
        <v>616106</v>
      </c>
      <c r="K36" s="60">
        <f t="shared" si="4"/>
        <v>1597516</v>
      </c>
      <c r="L36" s="60">
        <f t="shared" si="4"/>
        <v>32140</v>
      </c>
      <c r="M36" s="60">
        <f t="shared" si="4"/>
        <v>369278</v>
      </c>
      <c r="N36" s="60">
        <f t="shared" si="4"/>
        <v>1998934</v>
      </c>
      <c r="O36" s="60">
        <f t="shared" si="4"/>
        <v>9660</v>
      </c>
      <c r="P36" s="60">
        <f t="shared" si="4"/>
        <v>532025</v>
      </c>
      <c r="Q36" s="60">
        <f t="shared" si="4"/>
        <v>670154</v>
      </c>
      <c r="R36" s="60">
        <f t="shared" si="4"/>
        <v>1211839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3826879</v>
      </c>
      <c r="X36" s="60">
        <f t="shared" si="4"/>
        <v>11435108</v>
      </c>
      <c r="Y36" s="60">
        <f t="shared" si="4"/>
        <v>-7608229</v>
      </c>
      <c r="Z36" s="140">
        <f aca="true" t="shared" si="5" ref="Z36:Z49">+IF(X36&lt;&gt;0,+(Y36/X36)*100,0)</f>
        <v>-66.5339496574934</v>
      </c>
      <c r="AA36" s="155">
        <f>AA6+AA21</f>
        <v>15246811</v>
      </c>
    </row>
    <row r="37" spans="1:27" ht="13.5">
      <c r="A37" s="291" t="s">
        <v>205</v>
      </c>
      <c r="B37" s="142"/>
      <c r="C37" s="62">
        <f t="shared" si="4"/>
        <v>1716944</v>
      </c>
      <c r="D37" s="156">
        <f t="shared" si="4"/>
        <v>0</v>
      </c>
      <c r="E37" s="60">
        <f t="shared" si="4"/>
        <v>0</v>
      </c>
      <c r="F37" s="60">
        <f t="shared" si="4"/>
        <v>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27849</v>
      </c>
      <c r="P37" s="60">
        <f t="shared" si="4"/>
        <v>0</v>
      </c>
      <c r="Q37" s="60">
        <f t="shared" si="4"/>
        <v>0</v>
      </c>
      <c r="R37" s="60">
        <f t="shared" si="4"/>
        <v>27849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27849</v>
      </c>
      <c r="X37" s="60">
        <f t="shared" si="4"/>
        <v>0</v>
      </c>
      <c r="Y37" s="60">
        <f t="shared" si="4"/>
        <v>27849</v>
      </c>
      <c r="Z37" s="140">
        <f t="shared" si="5"/>
        <v>0</v>
      </c>
      <c r="AA37" s="155">
        <f>AA7+AA22</f>
        <v>0</v>
      </c>
    </row>
    <row r="38" spans="1:27" ht="13.5">
      <c r="A38" s="291" t="s">
        <v>206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3.5">
      <c r="A39" s="291" t="s">
        <v>207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807131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605348</v>
      </c>
      <c r="Y39" s="60">
        <f t="shared" si="4"/>
        <v>-605348</v>
      </c>
      <c r="Z39" s="140">
        <f t="shared" si="5"/>
        <v>-100</v>
      </c>
      <c r="AA39" s="155">
        <f>AA9+AA24</f>
        <v>807131</v>
      </c>
    </row>
    <row r="40" spans="1:27" ht="13.5">
      <c r="A40" s="291" t="s">
        <v>208</v>
      </c>
      <c r="B40" s="142"/>
      <c r="C40" s="62">
        <f t="shared" si="4"/>
        <v>993336</v>
      </c>
      <c r="D40" s="156">
        <f t="shared" si="4"/>
        <v>0</v>
      </c>
      <c r="E40" s="60">
        <f t="shared" si="4"/>
        <v>600000</v>
      </c>
      <c r="F40" s="60">
        <f t="shared" si="4"/>
        <v>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76604</v>
      </c>
      <c r="N40" s="60">
        <f t="shared" si="4"/>
        <v>76604</v>
      </c>
      <c r="O40" s="60">
        <f t="shared" si="4"/>
        <v>0</v>
      </c>
      <c r="P40" s="60">
        <f t="shared" si="4"/>
        <v>0</v>
      </c>
      <c r="Q40" s="60">
        <f t="shared" si="4"/>
        <v>1320</v>
      </c>
      <c r="R40" s="60">
        <f t="shared" si="4"/>
        <v>1320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77924</v>
      </c>
      <c r="X40" s="60">
        <f t="shared" si="4"/>
        <v>0</v>
      </c>
      <c r="Y40" s="60">
        <f t="shared" si="4"/>
        <v>77924</v>
      </c>
      <c r="Z40" s="140">
        <f t="shared" si="5"/>
        <v>0</v>
      </c>
      <c r="AA40" s="155">
        <f>AA10+AA25</f>
        <v>0</v>
      </c>
    </row>
    <row r="41" spans="1:27" ht="13.5">
      <c r="A41" s="292" t="s">
        <v>209</v>
      </c>
      <c r="B41" s="142"/>
      <c r="C41" s="293">
        <f aca="true" t="shared" si="6" ref="C41:Y41">SUM(C36:C40)</f>
        <v>133397241</v>
      </c>
      <c r="D41" s="294">
        <f t="shared" si="6"/>
        <v>0</v>
      </c>
      <c r="E41" s="295">
        <f t="shared" si="6"/>
        <v>11479490</v>
      </c>
      <c r="F41" s="295">
        <f t="shared" si="6"/>
        <v>16053942</v>
      </c>
      <c r="G41" s="295">
        <f t="shared" si="6"/>
        <v>0</v>
      </c>
      <c r="H41" s="295">
        <f t="shared" si="6"/>
        <v>443436</v>
      </c>
      <c r="I41" s="295">
        <f t="shared" si="6"/>
        <v>172670</v>
      </c>
      <c r="J41" s="295">
        <f t="shared" si="6"/>
        <v>616106</v>
      </c>
      <c r="K41" s="295">
        <f t="shared" si="6"/>
        <v>1597516</v>
      </c>
      <c r="L41" s="295">
        <f t="shared" si="6"/>
        <v>32140</v>
      </c>
      <c r="M41" s="295">
        <f t="shared" si="6"/>
        <v>445882</v>
      </c>
      <c r="N41" s="295">
        <f t="shared" si="6"/>
        <v>2075538</v>
      </c>
      <c r="O41" s="295">
        <f t="shared" si="6"/>
        <v>37509</v>
      </c>
      <c r="P41" s="295">
        <f t="shared" si="6"/>
        <v>532025</v>
      </c>
      <c r="Q41" s="295">
        <f t="shared" si="6"/>
        <v>671474</v>
      </c>
      <c r="R41" s="295">
        <f t="shared" si="6"/>
        <v>1241008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3932652</v>
      </c>
      <c r="X41" s="295">
        <f t="shared" si="6"/>
        <v>12040456</v>
      </c>
      <c r="Y41" s="295">
        <f t="shared" si="6"/>
        <v>-8107804</v>
      </c>
      <c r="Z41" s="296">
        <f t="shared" si="5"/>
        <v>-67.33801444064909</v>
      </c>
      <c r="AA41" s="297">
        <f>SUM(AA36:AA40)</f>
        <v>16053942</v>
      </c>
    </row>
    <row r="42" spans="1:27" ht="13.5">
      <c r="A42" s="298" t="s">
        <v>210</v>
      </c>
      <c r="B42" s="136"/>
      <c r="C42" s="95">
        <f aca="true" t="shared" si="7" ref="C42:Y48">C12+C27</f>
        <v>4166710</v>
      </c>
      <c r="D42" s="129">
        <f t="shared" si="7"/>
        <v>0</v>
      </c>
      <c r="E42" s="54">
        <f t="shared" si="7"/>
        <v>2785773</v>
      </c>
      <c r="F42" s="54">
        <f t="shared" si="7"/>
        <v>9565840</v>
      </c>
      <c r="G42" s="54">
        <f t="shared" si="7"/>
        <v>0</v>
      </c>
      <c r="H42" s="54">
        <f t="shared" si="7"/>
        <v>145375</v>
      </c>
      <c r="I42" s="54">
        <f t="shared" si="7"/>
        <v>208206</v>
      </c>
      <c r="J42" s="54">
        <f t="shared" si="7"/>
        <v>353581</v>
      </c>
      <c r="K42" s="54">
        <f t="shared" si="7"/>
        <v>1002643</v>
      </c>
      <c r="L42" s="54">
        <f t="shared" si="7"/>
        <v>806651</v>
      </c>
      <c r="M42" s="54">
        <f t="shared" si="7"/>
        <v>340097</v>
      </c>
      <c r="N42" s="54">
        <f t="shared" si="7"/>
        <v>2149391</v>
      </c>
      <c r="O42" s="54">
        <f t="shared" si="7"/>
        <v>311880</v>
      </c>
      <c r="P42" s="54">
        <f t="shared" si="7"/>
        <v>737869</v>
      </c>
      <c r="Q42" s="54">
        <f t="shared" si="7"/>
        <v>323944</v>
      </c>
      <c r="R42" s="54">
        <f t="shared" si="7"/>
        <v>1373693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3876665</v>
      </c>
      <c r="X42" s="54">
        <f t="shared" si="7"/>
        <v>7174380</v>
      </c>
      <c r="Y42" s="54">
        <f t="shared" si="7"/>
        <v>-3297715</v>
      </c>
      <c r="Z42" s="184">
        <f t="shared" si="5"/>
        <v>-45.96515657102077</v>
      </c>
      <c r="AA42" s="130">
        <f aca="true" t="shared" si="8" ref="AA42:AA48">AA12+AA27</f>
        <v>9565840</v>
      </c>
    </row>
    <row r="43" spans="1:27" ht="13.5">
      <c r="A43" s="298" t="s">
        <v>211</v>
      </c>
      <c r="B43" s="136"/>
      <c r="C43" s="303">
        <f t="shared" si="7"/>
        <v>7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212</v>
      </c>
      <c r="B44" s="136"/>
      <c r="C44" s="95">
        <f t="shared" si="7"/>
        <v>107486712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213</v>
      </c>
      <c r="B45" s="136" t="s">
        <v>138</v>
      </c>
      <c r="C45" s="95">
        <f t="shared" si="7"/>
        <v>177485758</v>
      </c>
      <c r="D45" s="129">
        <f t="shared" si="7"/>
        <v>0</v>
      </c>
      <c r="E45" s="54">
        <f t="shared" si="7"/>
        <v>6287414</v>
      </c>
      <c r="F45" s="54">
        <f t="shared" si="7"/>
        <v>4535180</v>
      </c>
      <c r="G45" s="54">
        <f t="shared" si="7"/>
        <v>12261</v>
      </c>
      <c r="H45" s="54">
        <f t="shared" si="7"/>
        <v>166117</v>
      </c>
      <c r="I45" s="54">
        <f t="shared" si="7"/>
        <v>69512</v>
      </c>
      <c r="J45" s="54">
        <f t="shared" si="7"/>
        <v>247890</v>
      </c>
      <c r="K45" s="54">
        <f t="shared" si="7"/>
        <v>681579</v>
      </c>
      <c r="L45" s="54">
        <f t="shared" si="7"/>
        <v>21453</v>
      </c>
      <c r="M45" s="54">
        <f t="shared" si="7"/>
        <v>1018979</v>
      </c>
      <c r="N45" s="54">
        <f t="shared" si="7"/>
        <v>1722011</v>
      </c>
      <c r="O45" s="54">
        <f t="shared" si="7"/>
        <v>37366</v>
      </c>
      <c r="P45" s="54">
        <f t="shared" si="7"/>
        <v>0</v>
      </c>
      <c r="Q45" s="54">
        <f t="shared" si="7"/>
        <v>14329</v>
      </c>
      <c r="R45" s="54">
        <f t="shared" si="7"/>
        <v>51695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2021596</v>
      </c>
      <c r="X45" s="54">
        <f t="shared" si="7"/>
        <v>3401385</v>
      </c>
      <c r="Y45" s="54">
        <f t="shared" si="7"/>
        <v>-1379789</v>
      </c>
      <c r="Z45" s="184">
        <f t="shared" si="5"/>
        <v>-40.56550493401952</v>
      </c>
      <c r="AA45" s="130">
        <f t="shared" si="8"/>
        <v>4535180</v>
      </c>
    </row>
    <row r="46" spans="1:27" ht="13.5">
      <c r="A46" s="299" t="s">
        <v>214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215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216</v>
      </c>
      <c r="B48" s="136"/>
      <c r="C48" s="95">
        <f t="shared" si="7"/>
        <v>395011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3.5">
      <c r="A49" s="308" t="s">
        <v>219</v>
      </c>
      <c r="B49" s="149"/>
      <c r="C49" s="239">
        <f aca="true" t="shared" si="9" ref="C49:Y49">SUM(C41:C48)</f>
        <v>422931439</v>
      </c>
      <c r="D49" s="218">
        <f t="shared" si="9"/>
        <v>0</v>
      </c>
      <c r="E49" s="220">
        <f t="shared" si="9"/>
        <v>20552677</v>
      </c>
      <c r="F49" s="220">
        <f t="shared" si="9"/>
        <v>30154962</v>
      </c>
      <c r="G49" s="220">
        <f t="shared" si="9"/>
        <v>12261</v>
      </c>
      <c r="H49" s="220">
        <f t="shared" si="9"/>
        <v>754928</v>
      </c>
      <c r="I49" s="220">
        <f t="shared" si="9"/>
        <v>450388</v>
      </c>
      <c r="J49" s="220">
        <f t="shared" si="9"/>
        <v>1217577</v>
      </c>
      <c r="K49" s="220">
        <f t="shared" si="9"/>
        <v>3281738</v>
      </c>
      <c r="L49" s="220">
        <f t="shared" si="9"/>
        <v>860244</v>
      </c>
      <c r="M49" s="220">
        <f t="shared" si="9"/>
        <v>1804958</v>
      </c>
      <c r="N49" s="220">
        <f t="shared" si="9"/>
        <v>5946940</v>
      </c>
      <c r="O49" s="220">
        <f t="shared" si="9"/>
        <v>386755</v>
      </c>
      <c r="P49" s="220">
        <f t="shared" si="9"/>
        <v>1269894</v>
      </c>
      <c r="Q49" s="220">
        <f t="shared" si="9"/>
        <v>1009747</v>
      </c>
      <c r="R49" s="220">
        <f t="shared" si="9"/>
        <v>2666396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9830913</v>
      </c>
      <c r="X49" s="220">
        <f t="shared" si="9"/>
        <v>22616221</v>
      </c>
      <c r="Y49" s="220">
        <f t="shared" si="9"/>
        <v>-12785308</v>
      </c>
      <c r="Z49" s="221">
        <f t="shared" si="5"/>
        <v>-56.53158412274093</v>
      </c>
      <c r="AA49" s="222">
        <f>SUM(AA41:AA48)</f>
        <v>30154962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220</v>
      </c>
      <c r="B51" s="136"/>
      <c r="C51" s="95">
        <f aca="true" t="shared" si="10" ref="C51:Y51">SUM(C57:C61)</f>
        <v>7106576</v>
      </c>
      <c r="D51" s="129">
        <f t="shared" si="10"/>
        <v>0</v>
      </c>
      <c r="E51" s="54">
        <f t="shared" si="10"/>
        <v>8176728</v>
      </c>
      <c r="F51" s="54">
        <f t="shared" si="10"/>
        <v>6364000</v>
      </c>
      <c r="G51" s="54">
        <f t="shared" si="10"/>
        <v>388070</v>
      </c>
      <c r="H51" s="54">
        <f t="shared" si="10"/>
        <v>51864</v>
      </c>
      <c r="I51" s="54">
        <f t="shared" si="10"/>
        <v>163797</v>
      </c>
      <c r="J51" s="54">
        <f t="shared" si="10"/>
        <v>603731</v>
      </c>
      <c r="K51" s="54">
        <f t="shared" si="10"/>
        <v>105660</v>
      </c>
      <c r="L51" s="54">
        <f t="shared" si="10"/>
        <v>37436</v>
      </c>
      <c r="M51" s="54">
        <f t="shared" si="10"/>
        <v>564603</v>
      </c>
      <c r="N51" s="54">
        <f t="shared" si="10"/>
        <v>707699</v>
      </c>
      <c r="O51" s="54">
        <f t="shared" si="10"/>
        <v>51260</v>
      </c>
      <c r="P51" s="54">
        <f t="shared" si="10"/>
        <v>1146685</v>
      </c>
      <c r="Q51" s="54">
        <f t="shared" si="10"/>
        <v>934905</v>
      </c>
      <c r="R51" s="54">
        <f t="shared" si="10"/>
        <v>2132850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3444280</v>
      </c>
      <c r="X51" s="54">
        <f t="shared" si="10"/>
        <v>4773000</v>
      </c>
      <c r="Y51" s="54">
        <f t="shared" si="10"/>
        <v>-1328720</v>
      </c>
      <c r="Z51" s="184">
        <f>+IF(X51&lt;&gt;0,+(Y51/X51)*100,0)</f>
        <v>-27.83825686151268</v>
      </c>
      <c r="AA51" s="130">
        <f>SUM(AA57:AA61)</f>
        <v>6364000</v>
      </c>
    </row>
    <row r="52" spans="1:27" ht="13.5">
      <c r="A52" s="310" t="s">
        <v>204</v>
      </c>
      <c r="B52" s="142"/>
      <c r="C52" s="62">
        <v>6132111</v>
      </c>
      <c r="D52" s="156"/>
      <c r="E52" s="60">
        <v>4224384</v>
      </c>
      <c r="F52" s="60">
        <v>4200000</v>
      </c>
      <c r="G52" s="60">
        <v>314145</v>
      </c>
      <c r="H52" s="60"/>
      <c r="I52" s="60"/>
      <c r="J52" s="60">
        <v>314145</v>
      </c>
      <c r="K52" s="60"/>
      <c r="L52" s="60"/>
      <c r="M52" s="60">
        <v>80600</v>
      </c>
      <c r="N52" s="60">
        <v>80600</v>
      </c>
      <c r="O52" s="60"/>
      <c r="P52" s="60">
        <v>1049474</v>
      </c>
      <c r="Q52" s="60"/>
      <c r="R52" s="60">
        <v>1049474</v>
      </c>
      <c r="S52" s="60"/>
      <c r="T52" s="60"/>
      <c r="U52" s="60"/>
      <c r="V52" s="60"/>
      <c r="W52" s="60">
        <v>1444219</v>
      </c>
      <c r="X52" s="60">
        <v>3150000</v>
      </c>
      <c r="Y52" s="60">
        <v>-1705781</v>
      </c>
      <c r="Z52" s="140">
        <v>-54.15</v>
      </c>
      <c r="AA52" s="155">
        <v>4200000</v>
      </c>
    </row>
    <row r="53" spans="1:27" ht="13.5">
      <c r="A53" s="310" t="s">
        <v>205</v>
      </c>
      <c r="B53" s="142"/>
      <c r="C53" s="62">
        <v>16459</v>
      </c>
      <c r="D53" s="156"/>
      <c r="E53" s="60">
        <v>234840</v>
      </c>
      <c r="F53" s="60">
        <v>270000</v>
      </c>
      <c r="G53" s="60"/>
      <c r="H53" s="60"/>
      <c r="I53" s="60">
        <v>7852</v>
      </c>
      <c r="J53" s="60">
        <v>7852</v>
      </c>
      <c r="K53" s="60"/>
      <c r="L53" s="60"/>
      <c r="M53" s="60">
        <v>97708</v>
      </c>
      <c r="N53" s="60">
        <v>97708</v>
      </c>
      <c r="O53" s="60">
        <v>5813</v>
      </c>
      <c r="P53" s="60">
        <v>31044</v>
      </c>
      <c r="Q53" s="60">
        <v>690454</v>
      </c>
      <c r="R53" s="60">
        <v>727311</v>
      </c>
      <c r="S53" s="60"/>
      <c r="T53" s="60"/>
      <c r="U53" s="60"/>
      <c r="V53" s="60"/>
      <c r="W53" s="60">
        <v>832871</v>
      </c>
      <c r="X53" s="60">
        <v>202500</v>
      </c>
      <c r="Y53" s="60">
        <v>630371</v>
      </c>
      <c r="Z53" s="140">
        <v>311.29</v>
      </c>
      <c r="AA53" s="155">
        <v>270000</v>
      </c>
    </row>
    <row r="54" spans="1:27" ht="13.5">
      <c r="A54" s="310" t="s">
        <v>206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3.5">
      <c r="A55" s="310" t="s">
        <v>207</v>
      </c>
      <c r="B55" s="142"/>
      <c r="C55" s="62">
        <v>281961</v>
      </c>
      <c r="D55" s="156"/>
      <c r="E55" s="60">
        <v>200000</v>
      </c>
      <c r="F55" s="60"/>
      <c r="G55" s="60"/>
      <c r="H55" s="60">
        <v>7700</v>
      </c>
      <c r="I55" s="60">
        <v>54000</v>
      </c>
      <c r="J55" s="60">
        <v>61700</v>
      </c>
      <c r="K55" s="60">
        <v>28500</v>
      </c>
      <c r="L55" s="60">
        <v>30702</v>
      </c>
      <c r="M55" s="60"/>
      <c r="N55" s="60">
        <v>59202</v>
      </c>
      <c r="O55" s="60"/>
      <c r="P55" s="60">
        <v>54500</v>
      </c>
      <c r="Q55" s="60">
        <v>136410</v>
      </c>
      <c r="R55" s="60">
        <v>190910</v>
      </c>
      <c r="S55" s="60"/>
      <c r="T55" s="60"/>
      <c r="U55" s="60"/>
      <c r="V55" s="60"/>
      <c r="W55" s="60">
        <v>311812</v>
      </c>
      <c r="X55" s="60"/>
      <c r="Y55" s="60">
        <v>311812</v>
      </c>
      <c r="Z55" s="140"/>
      <c r="AA55" s="155"/>
    </row>
    <row r="56" spans="1:27" ht="13.5">
      <c r="A56" s="310" t="s">
        <v>208</v>
      </c>
      <c r="B56" s="142"/>
      <c r="C56" s="62">
        <v>99116</v>
      </c>
      <c r="D56" s="156"/>
      <c r="E56" s="60">
        <v>520000</v>
      </c>
      <c r="F56" s="60">
        <v>235000</v>
      </c>
      <c r="G56" s="60"/>
      <c r="H56" s="60"/>
      <c r="I56" s="60">
        <v>20100</v>
      </c>
      <c r="J56" s="60">
        <v>20100</v>
      </c>
      <c r="K56" s="60">
        <v>-2468</v>
      </c>
      <c r="L56" s="60"/>
      <c r="M56" s="60">
        <v>145890</v>
      </c>
      <c r="N56" s="60">
        <v>143422</v>
      </c>
      <c r="O56" s="60"/>
      <c r="P56" s="60"/>
      <c r="Q56" s="60">
        <v>28350</v>
      </c>
      <c r="R56" s="60">
        <v>28350</v>
      </c>
      <c r="S56" s="60"/>
      <c r="T56" s="60"/>
      <c r="U56" s="60"/>
      <c r="V56" s="60"/>
      <c r="W56" s="60">
        <v>191872</v>
      </c>
      <c r="X56" s="60">
        <v>176250</v>
      </c>
      <c r="Y56" s="60">
        <v>15622</v>
      </c>
      <c r="Z56" s="140">
        <v>8.86</v>
      </c>
      <c r="AA56" s="155">
        <v>235000</v>
      </c>
    </row>
    <row r="57" spans="1:27" ht="13.5">
      <c r="A57" s="138" t="s">
        <v>209</v>
      </c>
      <c r="B57" s="142"/>
      <c r="C57" s="293">
        <f aca="true" t="shared" si="11" ref="C57:Y57">SUM(C52:C56)</f>
        <v>6529647</v>
      </c>
      <c r="D57" s="294">
        <f t="shared" si="11"/>
        <v>0</v>
      </c>
      <c r="E57" s="295">
        <f t="shared" si="11"/>
        <v>5179224</v>
      </c>
      <c r="F57" s="295">
        <f t="shared" si="11"/>
        <v>4705000</v>
      </c>
      <c r="G57" s="295">
        <f t="shared" si="11"/>
        <v>314145</v>
      </c>
      <c r="H57" s="295">
        <f t="shared" si="11"/>
        <v>7700</v>
      </c>
      <c r="I57" s="295">
        <f t="shared" si="11"/>
        <v>81952</v>
      </c>
      <c r="J57" s="295">
        <f t="shared" si="11"/>
        <v>403797</v>
      </c>
      <c r="K57" s="295">
        <f t="shared" si="11"/>
        <v>26032</v>
      </c>
      <c r="L57" s="295">
        <f t="shared" si="11"/>
        <v>30702</v>
      </c>
      <c r="M57" s="295">
        <f t="shared" si="11"/>
        <v>324198</v>
      </c>
      <c r="N57" s="295">
        <f t="shared" si="11"/>
        <v>380932</v>
      </c>
      <c r="O57" s="295">
        <f t="shared" si="11"/>
        <v>5813</v>
      </c>
      <c r="P57" s="295">
        <f t="shared" si="11"/>
        <v>1135018</v>
      </c>
      <c r="Q57" s="295">
        <f t="shared" si="11"/>
        <v>855214</v>
      </c>
      <c r="R57" s="295">
        <f t="shared" si="11"/>
        <v>1996045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2780774</v>
      </c>
      <c r="X57" s="295">
        <f t="shared" si="11"/>
        <v>3528750</v>
      </c>
      <c r="Y57" s="295">
        <f t="shared" si="11"/>
        <v>-747976</v>
      </c>
      <c r="Z57" s="296">
        <f>+IF(X57&lt;&gt;0,+(Y57/X57)*100,0)</f>
        <v>-21.196627701027275</v>
      </c>
      <c r="AA57" s="297">
        <f>SUM(AA52:AA56)</f>
        <v>4705000</v>
      </c>
    </row>
    <row r="58" spans="1:27" ht="13.5">
      <c r="A58" s="311" t="s">
        <v>210</v>
      </c>
      <c r="B58" s="136"/>
      <c r="C58" s="62">
        <v>627</v>
      </c>
      <c r="D58" s="156"/>
      <c r="E58" s="60">
        <v>1200000</v>
      </c>
      <c r="F58" s="60">
        <v>470000</v>
      </c>
      <c r="G58" s="60"/>
      <c r="H58" s="60"/>
      <c r="I58" s="60"/>
      <c r="J58" s="60"/>
      <c r="K58" s="60">
        <v>1500</v>
      </c>
      <c r="L58" s="60"/>
      <c r="M58" s="60">
        <v>89959</v>
      </c>
      <c r="N58" s="60">
        <v>91459</v>
      </c>
      <c r="O58" s="60">
        <v>34856</v>
      </c>
      <c r="P58" s="60">
        <v>9000</v>
      </c>
      <c r="Q58" s="60">
        <v>-3300</v>
      </c>
      <c r="R58" s="60">
        <v>40556</v>
      </c>
      <c r="S58" s="60"/>
      <c r="T58" s="60"/>
      <c r="U58" s="60"/>
      <c r="V58" s="60"/>
      <c r="W58" s="60">
        <v>132015</v>
      </c>
      <c r="X58" s="60">
        <v>352500</v>
      </c>
      <c r="Y58" s="60">
        <v>-220485</v>
      </c>
      <c r="Z58" s="140">
        <v>-62.55</v>
      </c>
      <c r="AA58" s="155">
        <v>470000</v>
      </c>
    </row>
    <row r="59" spans="1:27" ht="13.5">
      <c r="A59" s="311" t="s">
        <v>211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212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213</v>
      </c>
      <c r="B61" s="136" t="s">
        <v>221</v>
      </c>
      <c r="C61" s="62">
        <v>576302</v>
      </c>
      <c r="D61" s="156"/>
      <c r="E61" s="60">
        <v>1797504</v>
      </c>
      <c r="F61" s="60">
        <v>1189000</v>
      </c>
      <c r="G61" s="60">
        <v>73925</v>
      </c>
      <c r="H61" s="60">
        <v>44164</v>
      </c>
      <c r="I61" s="60">
        <v>81845</v>
      </c>
      <c r="J61" s="60">
        <v>199934</v>
      </c>
      <c r="K61" s="60">
        <v>78128</v>
      </c>
      <c r="L61" s="60">
        <v>6734</v>
      </c>
      <c r="M61" s="60">
        <v>150446</v>
      </c>
      <c r="N61" s="60">
        <v>235308</v>
      </c>
      <c r="O61" s="60">
        <v>10591</v>
      </c>
      <c r="P61" s="60">
        <v>2667</v>
      </c>
      <c r="Q61" s="60">
        <v>82991</v>
      </c>
      <c r="R61" s="60">
        <v>96249</v>
      </c>
      <c r="S61" s="60"/>
      <c r="T61" s="60"/>
      <c r="U61" s="60"/>
      <c r="V61" s="60"/>
      <c r="W61" s="60">
        <v>531491</v>
      </c>
      <c r="X61" s="60">
        <v>891750</v>
      </c>
      <c r="Y61" s="60">
        <v>-360259</v>
      </c>
      <c r="Z61" s="140">
        <v>-40.4</v>
      </c>
      <c r="AA61" s="155">
        <v>1189000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222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3.5">
      <c r="A66" s="311" t="s">
        <v>223</v>
      </c>
      <c r="B66" s="316"/>
      <c r="C66" s="273"/>
      <c r="D66" s="274"/>
      <c r="E66" s="275"/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140"/>
      <c r="AA66" s="277"/>
    </row>
    <row r="67" spans="1:27" ht="13.5">
      <c r="A67" s="311" t="s">
        <v>224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3.5">
      <c r="A68" s="311" t="s">
        <v>43</v>
      </c>
      <c r="B68" s="316"/>
      <c r="C68" s="62"/>
      <c r="D68" s="156"/>
      <c r="E68" s="60">
        <v>8176728</v>
      </c>
      <c r="F68" s="60"/>
      <c r="G68" s="60">
        <v>388069</v>
      </c>
      <c r="H68" s="60">
        <v>51864</v>
      </c>
      <c r="I68" s="60">
        <v>163797</v>
      </c>
      <c r="J68" s="60">
        <v>603730</v>
      </c>
      <c r="K68" s="60">
        <v>105661</v>
      </c>
      <c r="L68" s="60">
        <v>37435</v>
      </c>
      <c r="M68" s="60">
        <v>564603</v>
      </c>
      <c r="N68" s="60">
        <v>707699</v>
      </c>
      <c r="O68" s="60">
        <v>51261</v>
      </c>
      <c r="P68" s="60">
        <v>1146684</v>
      </c>
      <c r="Q68" s="60"/>
      <c r="R68" s="60">
        <v>1197945</v>
      </c>
      <c r="S68" s="60"/>
      <c r="T68" s="60"/>
      <c r="U68" s="60"/>
      <c r="V68" s="60"/>
      <c r="W68" s="60">
        <v>2509374</v>
      </c>
      <c r="X68" s="60"/>
      <c r="Y68" s="60">
        <v>2509374</v>
      </c>
      <c r="Z68" s="140"/>
      <c r="AA68" s="155"/>
    </row>
    <row r="69" spans="1:27" ht="13.5">
      <c r="A69" s="238" t="s">
        <v>225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8176728</v>
      </c>
      <c r="F69" s="220">
        <f t="shared" si="12"/>
        <v>0</v>
      </c>
      <c r="G69" s="220">
        <f t="shared" si="12"/>
        <v>388069</v>
      </c>
      <c r="H69" s="220">
        <f t="shared" si="12"/>
        <v>51864</v>
      </c>
      <c r="I69" s="220">
        <f t="shared" si="12"/>
        <v>163797</v>
      </c>
      <c r="J69" s="220">
        <f t="shared" si="12"/>
        <v>603730</v>
      </c>
      <c r="K69" s="220">
        <f t="shared" si="12"/>
        <v>105661</v>
      </c>
      <c r="L69" s="220">
        <f t="shared" si="12"/>
        <v>37435</v>
      </c>
      <c r="M69" s="220">
        <f t="shared" si="12"/>
        <v>564603</v>
      </c>
      <c r="N69" s="220">
        <f t="shared" si="12"/>
        <v>707699</v>
      </c>
      <c r="O69" s="220">
        <f t="shared" si="12"/>
        <v>51261</v>
      </c>
      <c r="P69" s="220">
        <f t="shared" si="12"/>
        <v>1146684</v>
      </c>
      <c r="Q69" s="220">
        <f t="shared" si="12"/>
        <v>0</v>
      </c>
      <c r="R69" s="220">
        <f t="shared" si="12"/>
        <v>1197945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2509374</v>
      </c>
      <c r="X69" s="220">
        <f t="shared" si="12"/>
        <v>0</v>
      </c>
      <c r="Y69" s="220">
        <f t="shared" si="12"/>
        <v>2509374</v>
      </c>
      <c r="Z69" s="221">
        <f>+IF(X69&lt;&gt;0,+(Y69/X69)*100,0)</f>
        <v>0</v>
      </c>
      <c r="AA69" s="222">
        <f>SUM(AA65:AA68)</f>
        <v>0</v>
      </c>
    </row>
    <row r="70" spans="1:27" ht="13.5">
      <c r="A70" s="272" t="s">
        <v>287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298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299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300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226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133397241</v>
      </c>
      <c r="D5" s="357">
        <f t="shared" si="0"/>
        <v>0</v>
      </c>
      <c r="E5" s="356">
        <f t="shared" si="0"/>
        <v>11479490</v>
      </c>
      <c r="F5" s="358">
        <f t="shared" si="0"/>
        <v>16053942</v>
      </c>
      <c r="G5" s="358">
        <f t="shared" si="0"/>
        <v>0</v>
      </c>
      <c r="H5" s="356">
        <f t="shared" si="0"/>
        <v>443436</v>
      </c>
      <c r="I5" s="356">
        <f t="shared" si="0"/>
        <v>172670</v>
      </c>
      <c r="J5" s="358">
        <f t="shared" si="0"/>
        <v>616106</v>
      </c>
      <c r="K5" s="358">
        <f t="shared" si="0"/>
        <v>1597516</v>
      </c>
      <c r="L5" s="356">
        <f t="shared" si="0"/>
        <v>32140</v>
      </c>
      <c r="M5" s="356">
        <f t="shared" si="0"/>
        <v>445882</v>
      </c>
      <c r="N5" s="358">
        <f t="shared" si="0"/>
        <v>2075538</v>
      </c>
      <c r="O5" s="358">
        <f t="shared" si="0"/>
        <v>37509</v>
      </c>
      <c r="P5" s="356">
        <f t="shared" si="0"/>
        <v>532025</v>
      </c>
      <c r="Q5" s="356">
        <f t="shared" si="0"/>
        <v>671474</v>
      </c>
      <c r="R5" s="358">
        <f t="shared" si="0"/>
        <v>1241008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3932652</v>
      </c>
      <c r="X5" s="356">
        <f t="shared" si="0"/>
        <v>12040456</v>
      </c>
      <c r="Y5" s="358">
        <f t="shared" si="0"/>
        <v>-8107804</v>
      </c>
      <c r="Z5" s="359">
        <f>+IF(X5&lt;&gt;0,+(Y5/X5)*100,0)</f>
        <v>-67.33801444064909</v>
      </c>
      <c r="AA5" s="360">
        <f>+AA6+AA8+AA11+AA13+AA15</f>
        <v>16053942</v>
      </c>
    </row>
    <row r="6" spans="1:27" ht="13.5">
      <c r="A6" s="361" t="s">
        <v>204</v>
      </c>
      <c r="B6" s="142"/>
      <c r="C6" s="60">
        <f>+C7</f>
        <v>130686961</v>
      </c>
      <c r="D6" s="340">
        <f aca="true" t="shared" si="1" ref="D6:AA6">+D7</f>
        <v>0</v>
      </c>
      <c r="E6" s="60">
        <f t="shared" si="1"/>
        <v>10879490</v>
      </c>
      <c r="F6" s="59">
        <f t="shared" si="1"/>
        <v>15246811</v>
      </c>
      <c r="G6" s="59">
        <f t="shared" si="1"/>
        <v>0</v>
      </c>
      <c r="H6" s="60">
        <f t="shared" si="1"/>
        <v>443436</v>
      </c>
      <c r="I6" s="60">
        <f t="shared" si="1"/>
        <v>172670</v>
      </c>
      <c r="J6" s="59">
        <f t="shared" si="1"/>
        <v>616106</v>
      </c>
      <c r="K6" s="59">
        <f t="shared" si="1"/>
        <v>1597516</v>
      </c>
      <c r="L6" s="60">
        <f t="shared" si="1"/>
        <v>32140</v>
      </c>
      <c r="M6" s="60">
        <f t="shared" si="1"/>
        <v>369278</v>
      </c>
      <c r="N6" s="59">
        <f t="shared" si="1"/>
        <v>1998934</v>
      </c>
      <c r="O6" s="59">
        <f t="shared" si="1"/>
        <v>9660</v>
      </c>
      <c r="P6" s="60">
        <f t="shared" si="1"/>
        <v>532025</v>
      </c>
      <c r="Q6" s="60">
        <f t="shared" si="1"/>
        <v>670154</v>
      </c>
      <c r="R6" s="59">
        <f t="shared" si="1"/>
        <v>1211839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3826879</v>
      </c>
      <c r="X6" s="60">
        <f t="shared" si="1"/>
        <v>11435108</v>
      </c>
      <c r="Y6" s="59">
        <f t="shared" si="1"/>
        <v>-7608229</v>
      </c>
      <c r="Z6" s="61">
        <f>+IF(X6&lt;&gt;0,+(Y6/X6)*100,0)</f>
        <v>-66.5339496574934</v>
      </c>
      <c r="AA6" s="62">
        <f t="shared" si="1"/>
        <v>15246811</v>
      </c>
    </row>
    <row r="7" spans="1:27" ht="13.5">
      <c r="A7" s="291" t="s">
        <v>228</v>
      </c>
      <c r="B7" s="142"/>
      <c r="C7" s="60">
        <v>130686961</v>
      </c>
      <c r="D7" s="340"/>
      <c r="E7" s="60">
        <v>10879490</v>
      </c>
      <c r="F7" s="59">
        <v>15246811</v>
      </c>
      <c r="G7" s="59"/>
      <c r="H7" s="60">
        <v>443436</v>
      </c>
      <c r="I7" s="60">
        <v>172670</v>
      </c>
      <c r="J7" s="59">
        <v>616106</v>
      </c>
      <c r="K7" s="59">
        <v>1597516</v>
      </c>
      <c r="L7" s="60">
        <v>32140</v>
      </c>
      <c r="M7" s="60">
        <v>369278</v>
      </c>
      <c r="N7" s="59">
        <v>1998934</v>
      </c>
      <c r="O7" s="59">
        <v>9660</v>
      </c>
      <c r="P7" s="60">
        <v>532025</v>
      </c>
      <c r="Q7" s="60">
        <v>670154</v>
      </c>
      <c r="R7" s="59">
        <v>1211839</v>
      </c>
      <c r="S7" s="59"/>
      <c r="T7" s="60"/>
      <c r="U7" s="60"/>
      <c r="V7" s="59"/>
      <c r="W7" s="59">
        <v>3826879</v>
      </c>
      <c r="X7" s="60">
        <v>11435108</v>
      </c>
      <c r="Y7" s="59">
        <v>-7608229</v>
      </c>
      <c r="Z7" s="61">
        <v>-66.53</v>
      </c>
      <c r="AA7" s="62">
        <v>15246811</v>
      </c>
    </row>
    <row r="8" spans="1:27" ht="13.5">
      <c r="A8" s="361" t="s">
        <v>205</v>
      </c>
      <c r="B8" s="142"/>
      <c r="C8" s="60">
        <f aca="true" t="shared" si="2" ref="C8:Y8">SUM(C9:C10)</f>
        <v>1716944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27849</v>
      </c>
      <c r="P8" s="60">
        <f t="shared" si="2"/>
        <v>0</v>
      </c>
      <c r="Q8" s="60">
        <f t="shared" si="2"/>
        <v>0</v>
      </c>
      <c r="R8" s="59">
        <f t="shared" si="2"/>
        <v>27849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27849</v>
      </c>
      <c r="X8" s="60">
        <f t="shared" si="2"/>
        <v>0</v>
      </c>
      <c r="Y8" s="59">
        <f t="shared" si="2"/>
        <v>27849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>
        <v>1716944</v>
      </c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>
        <v>27849</v>
      </c>
      <c r="P9" s="60"/>
      <c r="Q9" s="60"/>
      <c r="R9" s="59">
        <v>27849</v>
      </c>
      <c r="S9" s="59"/>
      <c r="T9" s="60"/>
      <c r="U9" s="60"/>
      <c r="V9" s="59"/>
      <c r="W9" s="59">
        <v>27849</v>
      </c>
      <c r="X9" s="60"/>
      <c r="Y9" s="59">
        <v>27849</v>
      </c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807131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605348</v>
      </c>
      <c r="Y13" s="342">
        <f t="shared" si="4"/>
        <v>-605348</v>
      </c>
      <c r="Z13" s="335">
        <f>+IF(X13&lt;&gt;0,+(Y13/X13)*100,0)</f>
        <v>-100</v>
      </c>
      <c r="AA13" s="273">
        <f t="shared" si="4"/>
        <v>807131</v>
      </c>
    </row>
    <row r="14" spans="1:27" ht="13.5">
      <c r="A14" s="291" t="s">
        <v>232</v>
      </c>
      <c r="B14" s="136"/>
      <c r="C14" s="60"/>
      <c r="D14" s="340"/>
      <c r="E14" s="60"/>
      <c r="F14" s="59">
        <v>807131</v>
      </c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>
        <v>605348</v>
      </c>
      <c r="Y14" s="59">
        <v>-605348</v>
      </c>
      <c r="Z14" s="61">
        <v>-100</v>
      </c>
      <c r="AA14" s="62">
        <v>807131</v>
      </c>
    </row>
    <row r="15" spans="1:27" ht="13.5">
      <c r="A15" s="361" t="s">
        <v>208</v>
      </c>
      <c r="B15" s="136"/>
      <c r="C15" s="60">
        <f aca="true" t="shared" si="5" ref="C15:Y15">SUM(C16:C20)</f>
        <v>993336</v>
      </c>
      <c r="D15" s="340">
        <f t="shared" si="5"/>
        <v>0</v>
      </c>
      <c r="E15" s="60">
        <f t="shared" si="5"/>
        <v>600000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76604</v>
      </c>
      <c r="N15" s="59">
        <f t="shared" si="5"/>
        <v>76604</v>
      </c>
      <c r="O15" s="59">
        <f t="shared" si="5"/>
        <v>0</v>
      </c>
      <c r="P15" s="60">
        <f t="shared" si="5"/>
        <v>0</v>
      </c>
      <c r="Q15" s="60">
        <f t="shared" si="5"/>
        <v>1320</v>
      </c>
      <c r="R15" s="59">
        <f t="shared" si="5"/>
        <v>1320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77924</v>
      </c>
      <c r="X15" s="60">
        <f t="shared" si="5"/>
        <v>0</v>
      </c>
      <c r="Y15" s="59">
        <f t="shared" si="5"/>
        <v>77924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>
        <v>987305</v>
      </c>
      <c r="D16" s="340"/>
      <c r="E16" s="60"/>
      <c r="F16" s="59"/>
      <c r="G16" s="59"/>
      <c r="H16" s="60"/>
      <c r="I16" s="60"/>
      <c r="J16" s="59"/>
      <c r="K16" s="59"/>
      <c r="L16" s="60"/>
      <c r="M16" s="60">
        <v>76604</v>
      </c>
      <c r="N16" s="59">
        <v>76604</v>
      </c>
      <c r="O16" s="59"/>
      <c r="P16" s="60"/>
      <c r="Q16" s="60"/>
      <c r="R16" s="59"/>
      <c r="S16" s="59"/>
      <c r="T16" s="60"/>
      <c r="U16" s="60"/>
      <c r="V16" s="59"/>
      <c r="W16" s="59">
        <v>76604</v>
      </c>
      <c r="X16" s="60"/>
      <c r="Y16" s="59">
        <v>76604</v>
      </c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>
        <v>6031</v>
      </c>
      <c r="D20" s="340"/>
      <c r="E20" s="60">
        <v>600000</v>
      </c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>
        <v>1320</v>
      </c>
      <c r="R20" s="59">
        <v>1320</v>
      </c>
      <c r="S20" s="59"/>
      <c r="T20" s="60"/>
      <c r="U20" s="60"/>
      <c r="V20" s="59"/>
      <c r="W20" s="59">
        <v>1320</v>
      </c>
      <c r="X20" s="60"/>
      <c r="Y20" s="59">
        <v>1320</v>
      </c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4166710</v>
      </c>
      <c r="D22" s="344">
        <f t="shared" si="6"/>
        <v>0</v>
      </c>
      <c r="E22" s="343">
        <f t="shared" si="6"/>
        <v>2785773</v>
      </c>
      <c r="F22" s="345">
        <f t="shared" si="6"/>
        <v>9565840</v>
      </c>
      <c r="G22" s="345">
        <f t="shared" si="6"/>
        <v>0</v>
      </c>
      <c r="H22" s="343">
        <f t="shared" si="6"/>
        <v>145375</v>
      </c>
      <c r="I22" s="343">
        <f t="shared" si="6"/>
        <v>208206</v>
      </c>
      <c r="J22" s="345">
        <f t="shared" si="6"/>
        <v>353581</v>
      </c>
      <c r="K22" s="345">
        <f t="shared" si="6"/>
        <v>1002643</v>
      </c>
      <c r="L22" s="343">
        <f t="shared" si="6"/>
        <v>806651</v>
      </c>
      <c r="M22" s="343">
        <f t="shared" si="6"/>
        <v>340097</v>
      </c>
      <c r="N22" s="345">
        <f t="shared" si="6"/>
        <v>2149391</v>
      </c>
      <c r="O22" s="345">
        <f t="shared" si="6"/>
        <v>311880</v>
      </c>
      <c r="P22" s="343">
        <f t="shared" si="6"/>
        <v>737869</v>
      </c>
      <c r="Q22" s="343">
        <f t="shared" si="6"/>
        <v>323944</v>
      </c>
      <c r="R22" s="345">
        <f t="shared" si="6"/>
        <v>1373693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3876665</v>
      </c>
      <c r="X22" s="343">
        <f t="shared" si="6"/>
        <v>7174381</v>
      </c>
      <c r="Y22" s="345">
        <f t="shared" si="6"/>
        <v>-3297716</v>
      </c>
      <c r="Z22" s="336">
        <f>+IF(X22&lt;&gt;0,+(Y22/X22)*100,0)</f>
        <v>-45.96516410265917</v>
      </c>
      <c r="AA22" s="350">
        <f>SUM(AA23:AA32)</f>
        <v>9565840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>
        <v>235104</v>
      </c>
      <c r="D24" s="340"/>
      <c r="E24" s="60">
        <v>1000000</v>
      </c>
      <c r="F24" s="59">
        <v>3661838</v>
      </c>
      <c r="G24" s="59"/>
      <c r="H24" s="60">
        <v>145375</v>
      </c>
      <c r="I24" s="60"/>
      <c r="J24" s="59">
        <v>145375</v>
      </c>
      <c r="K24" s="59">
        <v>287379</v>
      </c>
      <c r="L24" s="60">
        <v>721251</v>
      </c>
      <c r="M24" s="60">
        <v>337337</v>
      </c>
      <c r="N24" s="59">
        <v>1345967</v>
      </c>
      <c r="O24" s="59">
        <v>311880</v>
      </c>
      <c r="P24" s="60">
        <v>470133</v>
      </c>
      <c r="Q24" s="60">
        <v>232066</v>
      </c>
      <c r="R24" s="59">
        <v>1014079</v>
      </c>
      <c r="S24" s="59"/>
      <c r="T24" s="60"/>
      <c r="U24" s="60"/>
      <c r="V24" s="59"/>
      <c r="W24" s="59">
        <v>2505421</v>
      </c>
      <c r="X24" s="60">
        <v>2746379</v>
      </c>
      <c r="Y24" s="59">
        <v>-240958</v>
      </c>
      <c r="Z24" s="61">
        <v>-8.77</v>
      </c>
      <c r="AA24" s="62">
        <v>3661838</v>
      </c>
    </row>
    <row r="25" spans="1:27" ht="13.5">
      <c r="A25" s="361" t="s">
        <v>238</v>
      </c>
      <c r="B25" s="142"/>
      <c r="C25" s="60">
        <v>3246721</v>
      </c>
      <c r="D25" s="340"/>
      <c r="E25" s="60">
        <v>1354100</v>
      </c>
      <c r="F25" s="59">
        <v>3381258</v>
      </c>
      <c r="G25" s="59"/>
      <c r="H25" s="60"/>
      <c r="I25" s="60">
        <v>72037</v>
      </c>
      <c r="J25" s="59">
        <v>72037</v>
      </c>
      <c r="K25" s="59">
        <v>715264</v>
      </c>
      <c r="L25" s="60"/>
      <c r="M25" s="60"/>
      <c r="N25" s="59">
        <v>715264</v>
      </c>
      <c r="O25" s="59"/>
      <c r="P25" s="60">
        <v>267736</v>
      </c>
      <c r="Q25" s="60">
        <v>62585</v>
      </c>
      <c r="R25" s="59">
        <v>330321</v>
      </c>
      <c r="S25" s="59"/>
      <c r="T25" s="60"/>
      <c r="U25" s="60"/>
      <c r="V25" s="59"/>
      <c r="W25" s="59">
        <v>1117622</v>
      </c>
      <c r="X25" s="60">
        <v>2535944</v>
      </c>
      <c r="Y25" s="59">
        <v>-1418322</v>
      </c>
      <c r="Z25" s="61">
        <v>-55.93</v>
      </c>
      <c r="AA25" s="62">
        <v>3381258</v>
      </c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>
        <v>617350</v>
      </c>
      <c r="D27" s="340"/>
      <c r="E27" s="60">
        <v>131673</v>
      </c>
      <c r="F27" s="59">
        <v>10000</v>
      </c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>
        <v>29293</v>
      </c>
      <c r="R27" s="59">
        <v>29293</v>
      </c>
      <c r="S27" s="59"/>
      <c r="T27" s="60"/>
      <c r="U27" s="60"/>
      <c r="V27" s="59"/>
      <c r="W27" s="59">
        <v>29293</v>
      </c>
      <c r="X27" s="60">
        <v>7500</v>
      </c>
      <c r="Y27" s="59">
        <v>21793</v>
      </c>
      <c r="Z27" s="61">
        <v>290.57</v>
      </c>
      <c r="AA27" s="62">
        <v>10000</v>
      </c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>
        <v>2760</v>
      </c>
      <c r="N28" s="342">
        <v>2760</v>
      </c>
      <c r="O28" s="342"/>
      <c r="P28" s="275"/>
      <c r="Q28" s="275"/>
      <c r="R28" s="342"/>
      <c r="S28" s="342"/>
      <c r="T28" s="275"/>
      <c r="U28" s="275"/>
      <c r="V28" s="342"/>
      <c r="W28" s="342">
        <v>2760</v>
      </c>
      <c r="X28" s="275"/>
      <c r="Y28" s="342">
        <v>2760</v>
      </c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>
        <v>67535</v>
      </c>
      <c r="D32" s="340"/>
      <c r="E32" s="60">
        <v>300000</v>
      </c>
      <c r="F32" s="59">
        <v>2512744</v>
      </c>
      <c r="G32" s="59"/>
      <c r="H32" s="60"/>
      <c r="I32" s="60">
        <v>136169</v>
      </c>
      <c r="J32" s="59">
        <v>136169</v>
      </c>
      <c r="K32" s="59"/>
      <c r="L32" s="60">
        <v>85400</v>
      </c>
      <c r="M32" s="60"/>
      <c r="N32" s="59">
        <v>85400</v>
      </c>
      <c r="O32" s="59"/>
      <c r="P32" s="60"/>
      <c r="Q32" s="60"/>
      <c r="R32" s="59"/>
      <c r="S32" s="59"/>
      <c r="T32" s="60"/>
      <c r="U32" s="60"/>
      <c r="V32" s="59"/>
      <c r="W32" s="59">
        <v>221569</v>
      </c>
      <c r="X32" s="60">
        <v>1884558</v>
      </c>
      <c r="Y32" s="59">
        <v>-1662989</v>
      </c>
      <c r="Z32" s="61">
        <v>-88.24</v>
      </c>
      <c r="AA32" s="62">
        <v>2512744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7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>
        <v>7</v>
      </c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107486712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>
        <v>107486712</v>
      </c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177485758</v>
      </c>
      <c r="D40" s="344">
        <f t="shared" si="9"/>
        <v>0</v>
      </c>
      <c r="E40" s="343">
        <f t="shared" si="9"/>
        <v>6287414</v>
      </c>
      <c r="F40" s="345">
        <f t="shared" si="9"/>
        <v>4535180</v>
      </c>
      <c r="G40" s="345">
        <f t="shared" si="9"/>
        <v>12261</v>
      </c>
      <c r="H40" s="343">
        <f t="shared" si="9"/>
        <v>166117</v>
      </c>
      <c r="I40" s="343">
        <f t="shared" si="9"/>
        <v>69512</v>
      </c>
      <c r="J40" s="345">
        <f t="shared" si="9"/>
        <v>247890</v>
      </c>
      <c r="K40" s="345">
        <f t="shared" si="9"/>
        <v>681579</v>
      </c>
      <c r="L40" s="343">
        <f t="shared" si="9"/>
        <v>21453</v>
      </c>
      <c r="M40" s="343">
        <f t="shared" si="9"/>
        <v>1018979</v>
      </c>
      <c r="N40" s="345">
        <f t="shared" si="9"/>
        <v>1722011</v>
      </c>
      <c r="O40" s="345">
        <f t="shared" si="9"/>
        <v>37366</v>
      </c>
      <c r="P40" s="343">
        <f t="shared" si="9"/>
        <v>0</v>
      </c>
      <c r="Q40" s="343">
        <f t="shared" si="9"/>
        <v>14329</v>
      </c>
      <c r="R40" s="345">
        <f t="shared" si="9"/>
        <v>51695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2021596</v>
      </c>
      <c r="X40" s="343">
        <f t="shared" si="9"/>
        <v>3401385</v>
      </c>
      <c r="Y40" s="345">
        <f t="shared" si="9"/>
        <v>-1379789</v>
      </c>
      <c r="Z40" s="336">
        <f>+IF(X40&lt;&gt;0,+(Y40/X40)*100,0)</f>
        <v>-40.56550493401952</v>
      </c>
      <c r="AA40" s="350">
        <f>SUM(AA41:AA49)</f>
        <v>4535180</v>
      </c>
    </row>
    <row r="41" spans="1:27" ht="13.5">
      <c r="A41" s="361" t="s">
        <v>247</v>
      </c>
      <c r="B41" s="142"/>
      <c r="C41" s="362">
        <v>162373</v>
      </c>
      <c r="D41" s="363"/>
      <c r="E41" s="362">
        <v>2547700</v>
      </c>
      <c r="F41" s="364">
        <v>2390143</v>
      </c>
      <c r="G41" s="364"/>
      <c r="H41" s="362"/>
      <c r="I41" s="362"/>
      <c r="J41" s="364"/>
      <c r="K41" s="364">
        <v>640321</v>
      </c>
      <c r="L41" s="362"/>
      <c r="M41" s="362"/>
      <c r="N41" s="364">
        <v>640321</v>
      </c>
      <c r="O41" s="364"/>
      <c r="P41" s="362"/>
      <c r="Q41" s="362"/>
      <c r="R41" s="364"/>
      <c r="S41" s="364"/>
      <c r="T41" s="362"/>
      <c r="U41" s="362"/>
      <c r="V41" s="364"/>
      <c r="W41" s="364">
        <v>640321</v>
      </c>
      <c r="X41" s="362">
        <v>1792607</v>
      </c>
      <c r="Y41" s="364">
        <v>-1152286</v>
      </c>
      <c r="Z41" s="365">
        <v>-64.28</v>
      </c>
      <c r="AA41" s="366">
        <v>2390143</v>
      </c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>
        <v>2561519</v>
      </c>
      <c r="D43" s="369"/>
      <c r="E43" s="305">
        <v>2334320</v>
      </c>
      <c r="F43" s="370">
        <v>459320</v>
      </c>
      <c r="G43" s="370"/>
      <c r="H43" s="305">
        <v>98687</v>
      </c>
      <c r="I43" s="305">
        <v>25997</v>
      </c>
      <c r="J43" s="370">
        <v>124684</v>
      </c>
      <c r="K43" s="370">
        <v>5181</v>
      </c>
      <c r="L43" s="305">
        <v>10084</v>
      </c>
      <c r="M43" s="305">
        <v>968846</v>
      </c>
      <c r="N43" s="370">
        <v>984111</v>
      </c>
      <c r="O43" s="370"/>
      <c r="P43" s="305"/>
      <c r="Q43" s="305">
        <v>8437</v>
      </c>
      <c r="R43" s="370">
        <v>8437</v>
      </c>
      <c r="S43" s="370"/>
      <c r="T43" s="305"/>
      <c r="U43" s="305"/>
      <c r="V43" s="370"/>
      <c r="W43" s="370">
        <v>1117232</v>
      </c>
      <c r="X43" s="305">
        <v>344490</v>
      </c>
      <c r="Y43" s="370">
        <v>772742</v>
      </c>
      <c r="Z43" s="371">
        <v>224.31</v>
      </c>
      <c r="AA43" s="303">
        <v>459320</v>
      </c>
    </row>
    <row r="44" spans="1:27" ht="13.5">
      <c r="A44" s="361" t="s">
        <v>250</v>
      </c>
      <c r="B44" s="136"/>
      <c r="C44" s="60">
        <v>198400</v>
      </c>
      <c r="D44" s="368"/>
      <c r="E44" s="54">
        <v>1007804</v>
      </c>
      <c r="F44" s="53">
        <v>378717</v>
      </c>
      <c r="G44" s="53">
        <v>12261</v>
      </c>
      <c r="H44" s="54">
        <v>67430</v>
      </c>
      <c r="I44" s="54">
        <v>36033</v>
      </c>
      <c r="J44" s="53">
        <v>115724</v>
      </c>
      <c r="K44" s="53">
        <v>36077</v>
      </c>
      <c r="L44" s="54">
        <v>11369</v>
      </c>
      <c r="M44" s="54">
        <v>14656</v>
      </c>
      <c r="N44" s="53">
        <v>62102</v>
      </c>
      <c r="O44" s="53">
        <v>37366</v>
      </c>
      <c r="P44" s="54"/>
      <c r="Q44" s="54">
        <v>5892</v>
      </c>
      <c r="R44" s="53">
        <v>43258</v>
      </c>
      <c r="S44" s="53"/>
      <c r="T44" s="54"/>
      <c r="U44" s="54"/>
      <c r="V44" s="53"/>
      <c r="W44" s="53">
        <v>221084</v>
      </c>
      <c r="X44" s="54">
        <v>284038</v>
      </c>
      <c r="Y44" s="53">
        <v>-62954</v>
      </c>
      <c r="Z44" s="94">
        <v>-22.16</v>
      </c>
      <c r="AA44" s="95">
        <v>378717</v>
      </c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>
        <v>139883259</v>
      </c>
      <c r="D47" s="368"/>
      <c r="E47" s="54">
        <v>20000</v>
      </c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>
        <v>24357104</v>
      </c>
      <c r="D48" s="368"/>
      <c r="E48" s="54">
        <v>377590</v>
      </c>
      <c r="F48" s="53">
        <v>15000</v>
      </c>
      <c r="G48" s="53"/>
      <c r="H48" s="54"/>
      <c r="I48" s="54">
        <v>7482</v>
      </c>
      <c r="J48" s="53">
        <v>7482</v>
      </c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>
        <v>7482</v>
      </c>
      <c r="X48" s="54">
        <v>11250</v>
      </c>
      <c r="Y48" s="53">
        <v>-3768</v>
      </c>
      <c r="Z48" s="94">
        <v>-33.49</v>
      </c>
      <c r="AA48" s="95">
        <v>15000</v>
      </c>
    </row>
    <row r="49" spans="1:27" ht="13.5">
      <c r="A49" s="361" t="s">
        <v>93</v>
      </c>
      <c r="B49" s="136"/>
      <c r="C49" s="54">
        <v>10323103</v>
      </c>
      <c r="D49" s="368"/>
      <c r="E49" s="54"/>
      <c r="F49" s="53">
        <v>1292000</v>
      </c>
      <c r="G49" s="53"/>
      <c r="H49" s="54"/>
      <c r="I49" s="54"/>
      <c r="J49" s="53"/>
      <c r="K49" s="53"/>
      <c r="L49" s="54"/>
      <c r="M49" s="54">
        <v>35477</v>
      </c>
      <c r="N49" s="53">
        <v>35477</v>
      </c>
      <c r="O49" s="53"/>
      <c r="P49" s="54"/>
      <c r="Q49" s="54"/>
      <c r="R49" s="53"/>
      <c r="S49" s="53"/>
      <c r="T49" s="54"/>
      <c r="U49" s="54"/>
      <c r="V49" s="53"/>
      <c r="W49" s="53">
        <v>35477</v>
      </c>
      <c r="X49" s="54">
        <v>969000</v>
      </c>
      <c r="Y49" s="53">
        <v>-933523</v>
      </c>
      <c r="Z49" s="94">
        <v>-96.34</v>
      </c>
      <c r="AA49" s="95">
        <v>1292000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395011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>
        <v>395011</v>
      </c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257</v>
      </c>
      <c r="B60" s="149" t="s">
        <v>72</v>
      </c>
      <c r="C60" s="219">
        <f aca="true" t="shared" si="14" ref="C60:Y60">+C57+C54+C51+C40+C37+C34+C22+C5</f>
        <v>422931439</v>
      </c>
      <c r="D60" s="346">
        <f t="shared" si="14"/>
        <v>0</v>
      </c>
      <c r="E60" s="219">
        <f t="shared" si="14"/>
        <v>20552677</v>
      </c>
      <c r="F60" s="264">
        <f t="shared" si="14"/>
        <v>30154962</v>
      </c>
      <c r="G60" s="264">
        <f t="shared" si="14"/>
        <v>12261</v>
      </c>
      <c r="H60" s="219">
        <f t="shared" si="14"/>
        <v>754928</v>
      </c>
      <c r="I60" s="219">
        <f t="shared" si="14"/>
        <v>450388</v>
      </c>
      <c r="J60" s="264">
        <f t="shared" si="14"/>
        <v>1217577</v>
      </c>
      <c r="K60" s="264">
        <f t="shared" si="14"/>
        <v>3281738</v>
      </c>
      <c r="L60" s="219">
        <f t="shared" si="14"/>
        <v>860244</v>
      </c>
      <c r="M60" s="219">
        <f t="shared" si="14"/>
        <v>1804958</v>
      </c>
      <c r="N60" s="264">
        <f t="shared" si="14"/>
        <v>5946940</v>
      </c>
      <c r="O60" s="264">
        <f t="shared" si="14"/>
        <v>386755</v>
      </c>
      <c r="P60" s="219">
        <f t="shared" si="14"/>
        <v>1269894</v>
      </c>
      <c r="Q60" s="219">
        <f t="shared" si="14"/>
        <v>1009747</v>
      </c>
      <c r="R60" s="264">
        <f t="shared" si="14"/>
        <v>2666396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9830913</v>
      </c>
      <c r="X60" s="219">
        <f t="shared" si="14"/>
        <v>22616222</v>
      </c>
      <c r="Y60" s="264">
        <f t="shared" si="14"/>
        <v>-12785309</v>
      </c>
      <c r="Z60" s="337">
        <f>+IF(X60&lt;&gt;0,+(Y60/X60)*100,0)</f>
        <v>-56.531586044742575</v>
      </c>
      <c r="AA60" s="232">
        <f>+AA57+AA54+AA51+AA40+AA37+AA34+AA22+AA5</f>
        <v>30154962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262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263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264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2014-05-13T10:52:46Z</dcterms:created>
  <dcterms:modified xsi:type="dcterms:W3CDTF">2014-05-13T10:52:50Z</dcterms:modified>
  <cp:category/>
  <cp:version/>
  <cp:contentType/>
  <cp:contentStatus/>
</cp:coreProperties>
</file>