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<sst xmlns="http://schemas.openxmlformats.org/spreadsheetml/2006/main" count="855" uniqueCount="302">
  <si>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Ngqushwa(EC126)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</si>
  <si>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</si>
  <si>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</si>
  <si>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</si>
  <si>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</si>
  <si>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</si>
  <si>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</si>
  <si>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</si>
  <si>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</si>
  <si>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</si>
  <si>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</si>
  <si>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</si>
  <si>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</si>
  <si>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</si>
  <si>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</si>
  <si>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</si>
  <si>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</si>
  <si>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</si>
  <si>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</si>
  <si>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</si>
  <si>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</si>
  <si>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</si>
  <si>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</si>
  <si>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</si>
  <si>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</si>
  <si>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</si>
  <si>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</si>
  <si>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</si>
  <si>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</si>
  <si>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</si>
  <si>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</si>
  <si>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</si>
  <si>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</si>
  <si>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</si>
  <si>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</si>
  <si>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</si>
  <si>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</si>
  <si>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</si>
  <si>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</si>
  <si>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</si>
  <si>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</si>
  <si>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</si>
  <si>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</si>
  <si>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</si>
  <si>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</si>
  <si>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</si>
  <si>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</si>
  <si>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</si>
  <si>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</si>
  <si>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</si>
  <si>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</si>
  <si>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</si>
  <si>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</si>
  <si>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</si>
  <si>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</si>
  <si>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</si>
  <si>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</si>
  <si>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</si>
  <si>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</si>
  <si>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</si>
  <si>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</si>
  <si>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</si>
  <si>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</si>
  <si>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</si>
  <si>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</si>
  <si>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</si>
  <si>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</si>
  <si>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</si>
  <si>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</si>
  <si>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</si>
  <si>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Ngqushwa(EC126)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</si>
  <si>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</si>
  <si>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</si>
  <si>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</si>
  <si>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</si>
  <si>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</si>
  <si>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</si>
  <si>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</si>
  <si>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</si>
  <si>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</si>
  <si>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</si>
  <si>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</si>
  <si>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</si>
  <si>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</si>
  <si>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</si>
  <si>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</si>
  <si>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</si>
  <si>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</si>
  <si>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</si>
  <si>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</si>
  <si>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</si>
  <si>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</si>
  <si>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</si>
  <si>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</si>
  <si>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</si>
  <si>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</si>
  <si>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</si>
  <si>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</si>
  <si>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</si>
  <si>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</si>
  <si>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Ngqushwa(EC126)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</si>
  <si>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</si>
  <si>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</si>
  <si>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</si>
  <si>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</si>
  <si>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</si>
  <si>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</si>
  <si>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</si>
  <si>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</si>
  <si>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</si>
  <si>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</si>
  <si>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</si>
  <si>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</si>
  <si>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</si>
  <si>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</si>
  <si>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</si>
  <si>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</si>
  <si>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</si>
  <si>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</si>
  <si>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</si>
  <si>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</si>
  <si>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</si>
  <si>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</si>
  <si>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</si>
  <si>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</si>
  <si>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</si>
  <si>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</si>
  <si>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</si>
  <si>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</si>
  <si>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Ngqushwa(EC126)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</si>
  <si>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</si>
  <si>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</si>
  <si>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</si>
  <si>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</si>
  <si>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</si>
  <si>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</si>
  <si>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</si>
  <si>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</si>
  <si>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</si>
  <si>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</si>
  <si>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Ngqushwa(EC126)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</si>
  <si>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</si>
  <si>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</si>
  <si>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</si>
  <si>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</si>
  <si>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</si>
  <si>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</si>
  <si>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</si>
  <si>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</si>
  <si>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</si>
  <si>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</si>
  <si>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</si>
  <si>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</si>
  <si>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</si>
  <si>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</si>
  <si>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</si>
  <si>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</si>
  <si>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</si>
  <si>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</si>
  <si>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</si>
  <si>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</si>
  <si>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</si>
  <si>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</si>
  <si>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</si>
  <si>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</si>
  <si>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</si>
  <si>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</si>
  <si>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</si>
  <si>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</si>
  <si>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</si>
  <si>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</si>
  <si>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</si>
  <si>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</si>
  <si>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</si>
  <si>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Ngqushwa(EC126)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</si>
  <si>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</si>
  <si>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</si>
  <si>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</si>
  <si>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</si>
  <si>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</si>
  <si>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</si>
  <si>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</si>
  <si>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</si>
  <si>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</si>
  <si>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</si>
  <si>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</si>
  <si>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</si>
  <si>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</si>
  <si>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</si>
  <si>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</si>
  <si>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</si>
  <si>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</si>
  <si>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</si>
  <si>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</si>
  <si>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</si>
  <si>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</si>
  <si>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</si>
  <si>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</si>
  <si>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</si>
  <si>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</si>
  <si>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</si>
  <si>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Ngqushwa(EC126)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</si>
  <si>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</si>
  <si>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</si>
  <si>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</si>
  <si>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</si>
  <si>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</si>
  <si>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</si>
  <si>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</si>
  <si>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</si>
  <si>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</si>
  <si>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</si>
  <si>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</si>
  <si>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</si>
  <si>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</si>
  <si>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</si>
  <si>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</si>
  <si>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</si>
  <si>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</si>
  <si>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</si>
  <si>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</si>
  <si>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</si>
  <si>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</si>
  <si>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</si>
  <si>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</si>
  <si>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</si>
  <si>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Ngqushwa(EC126)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</si>
  <si>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</si>
  <si>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</si>
  <si>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</si>
  <si>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</si>
  <si>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</si>
  <si>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</si>
  <si>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</si>
  <si>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</si>
  <si>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</si>
  <si>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</si>
  <si>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</si>
  <si>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</si>
  <si>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</si>
  <si>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</si>
  <si>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</si>
  <si>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</si>
  <si>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</si>
  <si>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</si>
  <si>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</si>
  <si>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</si>
  <si>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</si>
  <si>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</si>
  <si>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</si>
  <si>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</si>
  <si>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</si>
  <si>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</si>
  <si>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</si>
  <si>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</si>
  <si>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</si>
  <si>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</si>
  <si>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</si>
  <si>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</si>
  <si>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</si>
  <si>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</si>
  <si>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</si>
  <si>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Ngqushwa(EC126)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</si>
  <si>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</si>
  <si>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</si>
  <si>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Eastern Cape: Ngqushwa(EC126)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</si>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</sst>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23669076</v>
      </c>
      <c r="C5" s="19">
        <v>0</v>
      </c>
      <c r="D5" s="59">
        <v>24747948</v>
      </c>
      <c r="E5" s="60">
        <v>24747948</v>
      </c>
      <c r="F5" s="60">
        <v>22324414</v>
      </c>
      <c r="G5" s="60">
        <v>749422</v>
      </c>
      <c r="H5" s="60">
        <v>1316168</v>
      </c>
      <c r="I5" s="60">
        <v>24390004</v>
      </c>
      <c r="J5" s="60">
        <v>559609</v>
      </c>
      <c r="K5" s="60">
        <v>2726693</v>
      </c>
      <c r="L5" s="60">
        <v>867845</v>
      </c>
      <c r="M5" s="60">
        <v>4154147</v>
      </c>
      <c r="N5" s="60">
        <v>310548</v>
      </c>
      <c r="O5" s="60">
        <v>2263738</v>
      </c>
      <c r="P5" s="60">
        <v>310073</v>
      </c>
      <c r="Q5" s="60">
        <v>2884359</v>
      </c>
      <c r="R5" s="60">
        <v>0</v>
      </c>
      <c r="S5" s="60">
        <v>0</v>
      </c>
      <c r="T5" s="60">
        <v>0</v>
      </c>
      <c r="U5" s="60">
        <v>0</v>
      </c>
      <c r="V5" s="60">
        <v>31428510</v>
      </c>
      <c r="W5" s="60">
        <v>18560961</v>
      </c>
      <c r="X5" s="60">
        <v>12867549</v>
      </c>
      <c r="Y5" s="61">
        <v>69.33</v>
      </c>
      <c r="Z5" s="62">
        <v>24747948</v>
      </c>
    </row>
    <row r="6" spans="1:26" ht="13.5">
      <c r="A6" s="58" t="s">
        <v>32</v>
      </c>
      <c r="B6" s="19">
        <v>451021</v>
      </c>
      <c r="C6" s="19">
        <v>0</v>
      </c>
      <c r="D6" s="59">
        <v>395612</v>
      </c>
      <c r="E6" s="60">
        <v>395612</v>
      </c>
      <c r="F6" s="60">
        <v>39277</v>
      </c>
      <c r="G6" s="60">
        <v>45277</v>
      </c>
      <c r="H6" s="60">
        <v>45338</v>
      </c>
      <c r="I6" s="60">
        <v>129892</v>
      </c>
      <c r="J6" s="60">
        <v>45459</v>
      </c>
      <c r="K6" s="60">
        <v>45663</v>
      </c>
      <c r="L6" s="60">
        <v>40192</v>
      </c>
      <c r="M6" s="60">
        <v>131314</v>
      </c>
      <c r="N6" s="60">
        <v>49091</v>
      </c>
      <c r="O6" s="60">
        <v>39070</v>
      </c>
      <c r="P6" s="60">
        <v>43187</v>
      </c>
      <c r="Q6" s="60">
        <v>131348</v>
      </c>
      <c r="R6" s="60">
        <v>0</v>
      </c>
      <c r="S6" s="60">
        <v>0</v>
      </c>
      <c r="T6" s="60">
        <v>0</v>
      </c>
      <c r="U6" s="60">
        <v>0</v>
      </c>
      <c r="V6" s="60">
        <v>392554</v>
      </c>
      <c r="W6" s="60">
        <v>296709</v>
      </c>
      <c r="X6" s="60">
        <v>95845</v>
      </c>
      <c r="Y6" s="61">
        <v>32.3</v>
      </c>
      <c r="Z6" s="62">
        <v>395612</v>
      </c>
    </row>
    <row r="7" spans="1:26" ht="13.5">
      <c r="A7" s="58" t="s">
        <v>33</v>
      </c>
      <c r="B7" s="19">
        <v>961438</v>
      </c>
      <c r="C7" s="19">
        <v>0</v>
      </c>
      <c r="D7" s="59">
        <v>2586681</v>
      </c>
      <c r="E7" s="60">
        <v>2586681</v>
      </c>
      <c r="F7" s="60">
        <v>13330</v>
      </c>
      <c r="G7" s="60">
        <v>19830</v>
      </c>
      <c r="H7" s="60">
        <v>20739</v>
      </c>
      <c r="I7" s="60">
        <v>53899</v>
      </c>
      <c r="J7" s="60">
        <v>62142</v>
      </c>
      <c r="K7" s="60">
        <v>53687</v>
      </c>
      <c r="L7" s="60">
        <v>56626</v>
      </c>
      <c r="M7" s="60">
        <v>172455</v>
      </c>
      <c r="N7" s="60">
        <v>39870</v>
      </c>
      <c r="O7" s="60">
        <v>46811</v>
      </c>
      <c r="P7" s="60">
        <v>49462</v>
      </c>
      <c r="Q7" s="60">
        <v>136143</v>
      </c>
      <c r="R7" s="60">
        <v>0</v>
      </c>
      <c r="S7" s="60">
        <v>0</v>
      </c>
      <c r="T7" s="60">
        <v>0</v>
      </c>
      <c r="U7" s="60">
        <v>0</v>
      </c>
      <c r="V7" s="60">
        <v>362497</v>
      </c>
      <c r="W7" s="60">
        <v>1940011</v>
      </c>
      <c r="X7" s="60">
        <v>-1577514</v>
      </c>
      <c r="Y7" s="61">
        <v>-81.31</v>
      </c>
      <c r="Z7" s="62">
        <v>2586681</v>
      </c>
    </row>
    <row r="8" spans="1:26" ht="13.5">
      <c r="A8" s="58" t="s">
        <v>34</v>
      </c>
      <c r="B8" s="19">
        <v>50786667</v>
      </c>
      <c r="C8" s="19">
        <v>0</v>
      </c>
      <c r="D8" s="59">
        <v>70455650</v>
      </c>
      <c r="E8" s="60">
        <v>70455650</v>
      </c>
      <c r="F8" s="60">
        <v>30046200</v>
      </c>
      <c r="G8" s="60">
        <v>936963</v>
      </c>
      <c r="H8" s="60">
        <v>0</v>
      </c>
      <c r="I8" s="60">
        <v>30983163</v>
      </c>
      <c r="J8" s="60">
        <v>40000</v>
      </c>
      <c r="K8" s="60">
        <v>19704000</v>
      </c>
      <c r="L8" s="60">
        <v>358200</v>
      </c>
      <c r="M8" s="60">
        <v>20102200</v>
      </c>
      <c r="N8" s="60">
        <v>0</v>
      </c>
      <c r="O8" s="60">
        <v>0</v>
      </c>
      <c r="P8" s="60">
        <v>16846600</v>
      </c>
      <c r="Q8" s="60">
        <v>16846600</v>
      </c>
      <c r="R8" s="60">
        <v>0</v>
      </c>
      <c r="S8" s="60">
        <v>0</v>
      </c>
      <c r="T8" s="60">
        <v>0</v>
      </c>
      <c r="U8" s="60">
        <v>0</v>
      </c>
      <c r="V8" s="60">
        <v>67931963</v>
      </c>
      <c r="W8" s="60">
        <v>52841738</v>
      </c>
      <c r="X8" s="60">
        <v>15090225</v>
      </c>
      <c r="Y8" s="61">
        <v>28.56</v>
      </c>
      <c r="Z8" s="62">
        <v>70455650</v>
      </c>
    </row>
    <row r="9" spans="1:26" ht="13.5">
      <c r="A9" s="58" t="s">
        <v>35</v>
      </c>
      <c r="B9" s="19">
        <v>5532289</v>
      </c>
      <c r="C9" s="19">
        <v>0</v>
      </c>
      <c r="D9" s="59">
        <v>9516238</v>
      </c>
      <c r="E9" s="60">
        <v>9516238</v>
      </c>
      <c r="F9" s="60">
        <v>654945</v>
      </c>
      <c r="G9" s="60">
        <v>238357</v>
      </c>
      <c r="H9" s="60">
        <v>496721</v>
      </c>
      <c r="I9" s="60">
        <v>1390023</v>
      </c>
      <c r="J9" s="60">
        <v>420369</v>
      </c>
      <c r="K9" s="60">
        <v>739467</v>
      </c>
      <c r="L9" s="60">
        <v>153698</v>
      </c>
      <c r="M9" s="60">
        <v>1313534</v>
      </c>
      <c r="N9" s="60">
        <v>669801</v>
      </c>
      <c r="O9" s="60">
        <v>1740203</v>
      </c>
      <c r="P9" s="60">
        <v>138574</v>
      </c>
      <c r="Q9" s="60">
        <v>2548578</v>
      </c>
      <c r="R9" s="60">
        <v>0</v>
      </c>
      <c r="S9" s="60">
        <v>0</v>
      </c>
      <c r="T9" s="60">
        <v>0</v>
      </c>
      <c r="U9" s="60">
        <v>0</v>
      </c>
      <c r="V9" s="60">
        <v>5252135</v>
      </c>
      <c r="W9" s="60">
        <v>7137179</v>
      </c>
      <c r="X9" s="60">
        <v>-1885044</v>
      </c>
      <c r="Y9" s="61">
        <v>-26.41</v>
      </c>
      <c r="Z9" s="62">
        <v>9516238</v>
      </c>
    </row>
    <row r="10" spans="1:26" ht="25.5">
      <c r="A10" s="63" t="s">
        <v>277</v>
      </c>
      <c r="B10" s="64">
        <f>SUM(B5:B9)</f>
        <v>81400491</v>
      </c>
      <c r="C10" s="64">
        <f>SUM(C5:C9)</f>
        <v>0</v>
      </c>
      <c r="D10" s="65">
        <f aca="true" t="shared" si="0" ref="D10:Z10">SUM(D5:D9)</f>
        <v>107702129</v>
      </c>
      <c r="E10" s="66">
        <f t="shared" si="0"/>
        <v>107702129</v>
      </c>
      <c r="F10" s="66">
        <f t="shared" si="0"/>
        <v>53078166</v>
      </c>
      <c r="G10" s="66">
        <f t="shared" si="0"/>
        <v>1989849</v>
      </c>
      <c r="H10" s="66">
        <f t="shared" si="0"/>
        <v>1878966</v>
      </c>
      <c r="I10" s="66">
        <f t="shared" si="0"/>
        <v>56946981</v>
      </c>
      <c r="J10" s="66">
        <f t="shared" si="0"/>
        <v>1127579</v>
      </c>
      <c r="K10" s="66">
        <f t="shared" si="0"/>
        <v>23269510</v>
      </c>
      <c r="L10" s="66">
        <f t="shared" si="0"/>
        <v>1476561</v>
      </c>
      <c r="M10" s="66">
        <f t="shared" si="0"/>
        <v>25873650</v>
      </c>
      <c r="N10" s="66">
        <f t="shared" si="0"/>
        <v>1069310</v>
      </c>
      <c r="O10" s="66">
        <f t="shared" si="0"/>
        <v>4089822</v>
      </c>
      <c r="P10" s="66">
        <f t="shared" si="0"/>
        <v>17387896</v>
      </c>
      <c r="Q10" s="66">
        <f t="shared" si="0"/>
        <v>22547028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105367659</v>
      </c>
      <c r="W10" s="66">
        <f t="shared" si="0"/>
        <v>80776598</v>
      </c>
      <c r="X10" s="66">
        <f t="shared" si="0"/>
        <v>24591061</v>
      </c>
      <c r="Y10" s="67">
        <f>+IF(W10&lt;&gt;0,(X10/W10)*100,0)</f>
        <v>30.443298689058434</v>
      </c>
      <c r="Z10" s="68">
        <f t="shared" si="0"/>
        <v>107702129</v>
      </c>
    </row>
    <row r="11" spans="1:26" ht="13.5">
      <c r="A11" s="58" t="s">
        <v>37</v>
      </c>
      <c r="B11" s="19">
        <v>28492111</v>
      </c>
      <c r="C11" s="19">
        <v>0</v>
      </c>
      <c r="D11" s="59">
        <v>42283920</v>
      </c>
      <c r="E11" s="60">
        <v>42283920</v>
      </c>
      <c r="F11" s="60">
        <v>2630101</v>
      </c>
      <c r="G11" s="60">
        <v>2792751</v>
      </c>
      <c r="H11" s="60">
        <v>2616100</v>
      </c>
      <c r="I11" s="60">
        <v>8038952</v>
      </c>
      <c r="J11" s="60">
        <v>3256792</v>
      </c>
      <c r="K11" s="60">
        <v>1528918</v>
      </c>
      <c r="L11" s="60">
        <v>2848773</v>
      </c>
      <c r="M11" s="60">
        <v>7634483</v>
      </c>
      <c r="N11" s="60">
        <v>3069232</v>
      </c>
      <c r="O11" s="60">
        <v>3069232</v>
      </c>
      <c r="P11" s="60">
        <v>3069232</v>
      </c>
      <c r="Q11" s="60">
        <v>9207696</v>
      </c>
      <c r="R11" s="60">
        <v>0</v>
      </c>
      <c r="S11" s="60">
        <v>0</v>
      </c>
      <c r="T11" s="60">
        <v>0</v>
      </c>
      <c r="U11" s="60">
        <v>0</v>
      </c>
      <c r="V11" s="60">
        <v>24881131</v>
      </c>
      <c r="W11" s="60">
        <v>31712940</v>
      </c>
      <c r="X11" s="60">
        <v>-6831809</v>
      </c>
      <c r="Y11" s="61">
        <v>-21.54</v>
      </c>
      <c r="Z11" s="62">
        <v>42283920</v>
      </c>
    </row>
    <row r="12" spans="1:26" ht="13.5">
      <c r="A12" s="58" t="s">
        <v>38</v>
      </c>
      <c r="B12" s="19">
        <v>6233711</v>
      </c>
      <c r="C12" s="19">
        <v>0</v>
      </c>
      <c r="D12" s="59">
        <v>6878289</v>
      </c>
      <c r="E12" s="60">
        <v>6878289</v>
      </c>
      <c r="F12" s="60">
        <v>599539</v>
      </c>
      <c r="G12" s="60">
        <v>598539</v>
      </c>
      <c r="H12" s="60">
        <v>602539</v>
      </c>
      <c r="I12" s="60">
        <v>1800617</v>
      </c>
      <c r="J12" s="60">
        <v>0</v>
      </c>
      <c r="K12" s="60">
        <v>598539</v>
      </c>
      <c r="L12" s="60">
        <v>758876</v>
      </c>
      <c r="M12" s="60">
        <v>1357415</v>
      </c>
      <c r="N12" s="60">
        <v>599539</v>
      </c>
      <c r="O12" s="60">
        <v>599539</v>
      </c>
      <c r="P12" s="60">
        <v>599539</v>
      </c>
      <c r="Q12" s="60">
        <v>1798617</v>
      </c>
      <c r="R12" s="60">
        <v>0</v>
      </c>
      <c r="S12" s="60">
        <v>0</v>
      </c>
      <c r="T12" s="60">
        <v>0</v>
      </c>
      <c r="U12" s="60">
        <v>0</v>
      </c>
      <c r="V12" s="60">
        <v>4956649</v>
      </c>
      <c r="W12" s="60">
        <v>5158717</v>
      </c>
      <c r="X12" s="60">
        <v>-202068</v>
      </c>
      <c r="Y12" s="61">
        <v>-3.92</v>
      </c>
      <c r="Z12" s="62">
        <v>6878289</v>
      </c>
    </row>
    <row r="13" spans="1:26" ht="13.5">
      <c r="A13" s="58" t="s">
        <v>278</v>
      </c>
      <c r="B13" s="19">
        <v>15859086</v>
      </c>
      <c r="C13" s="19">
        <v>0</v>
      </c>
      <c r="D13" s="59">
        <v>6401150</v>
      </c>
      <c r="E13" s="60">
        <v>6401150</v>
      </c>
      <c r="F13" s="60">
        <v>501918</v>
      </c>
      <c r="G13" s="60">
        <v>501918</v>
      </c>
      <c r="H13" s="60">
        <v>501918</v>
      </c>
      <c r="I13" s="60">
        <v>1505754</v>
      </c>
      <c r="J13" s="60">
        <v>501918</v>
      </c>
      <c r="K13" s="60">
        <v>501918</v>
      </c>
      <c r="L13" s="60">
        <v>501918</v>
      </c>
      <c r="M13" s="60">
        <v>1505754</v>
      </c>
      <c r="N13" s="60">
        <v>501918</v>
      </c>
      <c r="O13" s="60">
        <v>501918</v>
      </c>
      <c r="P13" s="60">
        <v>501918</v>
      </c>
      <c r="Q13" s="60">
        <v>1505754</v>
      </c>
      <c r="R13" s="60">
        <v>0</v>
      </c>
      <c r="S13" s="60">
        <v>0</v>
      </c>
      <c r="T13" s="60">
        <v>0</v>
      </c>
      <c r="U13" s="60">
        <v>0</v>
      </c>
      <c r="V13" s="60">
        <v>4517262</v>
      </c>
      <c r="W13" s="60">
        <v>4800863</v>
      </c>
      <c r="X13" s="60">
        <v>-283601</v>
      </c>
      <c r="Y13" s="61">
        <v>-5.91</v>
      </c>
      <c r="Z13" s="62">
        <v>6401150</v>
      </c>
    </row>
    <row r="14" spans="1:26" ht="13.5">
      <c r="A14" s="58" t="s">
        <v>40</v>
      </c>
      <c r="B14" s="19">
        <v>21824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3885275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3290009</v>
      </c>
      <c r="C16" s="19">
        <v>0</v>
      </c>
      <c r="D16" s="59">
        <v>0</v>
      </c>
      <c r="E16" s="60">
        <v>0</v>
      </c>
      <c r="F16" s="60">
        <v>130060</v>
      </c>
      <c r="G16" s="60">
        <v>95563</v>
      </c>
      <c r="H16" s="60">
        <v>187612</v>
      </c>
      <c r="I16" s="60">
        <v>413235</v>
      </c>
      <c r="J16" s="60">
        <v>22800</v>
      </c>
      <c r="K16" s="60">
        <v>115100</v>
      </c>
      <c r="L16" s="60">
        <v>800</v>
      </c>
      <c r="M16" s="60">
        <v>138700</v>
      </c>
      <c r="N16" s="60">
        <v>171900</v>
      </c>
      <c r="O16" s="60">
        <v>40000</v>
      </c>
      <c r="P16" s="60">
        <v>85700</v>
      </c>
      <c r="Q16" s="60">
        <v>297600</v>
      </c>
      <c r="R16" s="60">
        <v>0</v>
      </c>
      <c r="S16" s="60">
        <v>0</v>
      </c>
      <c r="T16" s="60">
        <v>0</v>
      </c>
      <c r="U16" s="60">
        <v>0</v>
      </c>
      <c r="V16" s="60">
        <v>849535</v>
      </c>
      <c r="W16" s="60">
        <v>0</v>
      </c>
      <c r="X16" s="60">
        <v>849535</v>
      </c>
      <c r="Y16" s="61">
        <v>0</v>
      </c>
      <c r="Z16" s="62">
        <v>0</v>
      </c>
    </row>
    <row r="17" spans="1:26" ht="13.5">
      <c r="A17" s="58" t="s">
        <v>43</v>
      </c>
      <c r="B17" s="19">
        <v>38435538</v>
      </c>
      <c r="C17" s="19">
        <v>0</v>
      </c>
      <c r="D17" s="59">
        <v>81785579</v>
      </c>
      <c r="E17" s="60">
        <v>81785579</v>
      </c>
      <c r="F17" s="60">
        <v>3006542</v>
      </c>
      <c r="G17" s="60">
        <v>2671800</v>
      </c>
      <c r="H17" s="60">
        <v>9064333</v>
      </c>
      <c r="I17" s="60">
        <v>14742675</v>
      </c>
      <c r="J17" s="60">
        <v>2499577</v>
      </c>
      <c r="K17" s="60">
        <v>4512630</v>
      </c>
      <c r="L17" s="60">
        <v>1555630</v>
      </c>
      <c r="M17" s="60">
        <v>8567837</v>
      </c>
      <c r="N17" s="60">
        <v>1072071</v>
      </c>
      <c r="O17" s="60">
        <v>956356</v>
      </c>
      <c r="P17" s="60">
        <v>1035817</v>
      </c>
      <c r="Q17" s="60">
        <v>3064244</v>
      </c>
      <c r="R17" s="60">
        <v>0</v>
      </c>
      <c r="S17" s="60">
        <v>0</v>
      </c>
      <c r="T17" s="60">
        <v>0</v>
      </c>
      <c r="U17" s="60">
        <v>0</v>
      </c>
      <c r="V17" s="60">
        <v>26374756</v>
      </c>
      <c r="W17" s="60">
        <v>61339184</v>
      </c>
      <c r="X17" s="60">
        <v>-34964428</v>
      </c>
      <c r="Y17" s="61">
        <v>-57</v>
      </c>
      <c r="Z17" s="62">
        <v>81785579</v>
      </c>
    </row>
    <row r="18" spans="1:26" ht="13.5">
      <c r="A18" s="70" t="s">
        <v>44</v>
      </c>
      <c r="B18" s="71">
        <f>SUM(B11:B17)</f>
        <v>96217554</v>
      </c>
      <c r="C18" s="71">
        <f>SUM(C11:C17)</f>
        <v>0</v>
      </c>
      <c r="D18" s="72">
        <f aca="true" t="shared" si="1" ref="D18:Z18">SUM(D11:D17)</f>
        <v>137348938</v>
      </c>
      <c r="E18" s="73">
        <f t="shared" si="1"/>
        <v>137348938</v>
      </c>
      <c r="F18" s="73">
        <f t="shared" si="1"/>
        <v>6868160</v>
      </c>
      <c r="G18" s="73">
        <f t="shared" si="1"/>
        <v>6660571</v>
      </c>
      <c r="H18" s="73">
        <f t="shared" si="1"/>
        <v>12972502</v>
      </c>
      <c r="I18" s="73">
        <f t="shared" si="1"/>
        <v>26501233</v>
      </c>
      <c r="J18" s="73">
        <f t="shared" si="1"/>
        <v>6281087</v>
      </c>
      <c r="K18" s="73">
        <f t="shared" si="1"/>
        <v>7257105</v>
      </c>
      <c r="L18" s="73">
        <f t="shared" si="1"/>
        <v>5665997</v>
      </c>
      <c r="M18" s="73">
        <f t="shared" si="1"/>
        <v>19204189</v>
      </c>
      <c r="N18" s="73">
        <f t="shared" si="1"/>
        <v>5414660</v>
      </c>
      <c r="O18" s="73">
        <f t="shared" si="1"/>
        <v>5167045</v>
      </c>
      <c r="P18" s="73">
        <f t="shared" si="1"/>
        <v>5292206</v>
      </c>
      <c r="Q18" s="73">
        <f t="shared" si="1"/>
        <v>15873911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61579333</v>
      </c>
      <c r="W18" s="73">
        <f t="shared" si="1"/>
        <v>103011704</v>
      </c>
      <c r="X18" s="73">
        <f t="shared" si="1"/>
        <v>-41432371</v>
      </c>
      <c r="Y18" s="67">
        <f>+IF(W18&lt;&gt;0,(X18/W18)*100,0)</f>
        <v>-40.22103255373778</v>
      </c>
      <c r="Z18" s="74">
        <f t="shared" si="1"/>
        <v>137348938</v>
      </c>
    </row>
    <row r="19" spans="1:26" ht="13.5">
      <c r="A19" s="70" t="s">
        <v>45</v>
      </c>
      <c r="B19" s="75">
        <f>+B10-B18</f>
        <v>-14817063</v>
      </c>
      <c r="C19" s="75">
        <f>+C10-C18</f>
        <v>0</v>
      </c>
      <c r="D19" s="76">
        <f aca="true" t="shared" si="2" ref="D19:Z19">+D10-D18</f>
        <v>-29646809</v>
      </c>
      <c r="E19" s="77">
        <f t="shared" si="2"/>
        <v>-29646809</v>
      </c>
      <c r="F19" s="77">
        <f t="shared" si="2"/>
        <v>46210006</v>
      </c>
      <c r="G19" s="77">
        <f t="shared" si="2"/>
        <v>-4670722</v>
      </c>
      <c r="H19" s="77">
        <f t="shared" si="2"/>
        <v>-11093536</v>
      </c>
      <c r="I19" s="77">
        <f t="shared" si="2"/>
        <v>30445748</v>
      </c>
      <c r="J19" s="77">
        <f t="shared" si="2"/>
        <v>-5153508</v>
      </c>
      <c r="K19" s="77">
        <f t="shared" si="2"/>
        <v>16012405</v>
      </c>
      <c r="L19" s="77">
        <f t="shared" si="2"/>
        <v>-4189436</v>
      </c>
      <c r="M19" s="77">
        <f t="shared" si="2"/>
        <v>6669461</v>
      </c>
      <c r="N19" s="77">
        <f t="shared" si="2"/>
        <v>-4345350</v>
      </c>
      <c r="O19" s="77">
        <f t="shared" si="2"/>
        <v>-1077223</v>
      </c>
      <c r="P19" s="77">
        <f t="shared" si="2"/>
        <v>12095690</v>
      </c>
      <c r="Q19" s="77">
        <f t="shared" si="2"/>
        <v>6673117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43788326</v>
      </c>
      <c r="W19" s="77">
        <f>IF(E10=E18,0,W10-W18)</f>
        <v>-22235106</v>
      </c>
      <c r="X19" s="77">
        <f t="shared" si="2"/>
        <v>66023432</v>
      </c>
      <c r="Y19" s="78">
        <f>+IF(W19&lt;&gt;0,(X19/W19)*100,0)</f>
        <v>-296.9332909858851</v>
      </c>
      <c r="Z19" s="79">
        <f t="shared" si="2"/>
        <v>-29646809</v>
      </c>
    </row>
    <row r="20" spans="1:26" ht="13.5">
      <c r="A20" s="58" t="s">
        <v>46</v>
      </c>
      <c r="B20" s="19">
        <v>20887300</v>
      </c>
      <c r="C20" s="19">
        <v>0</v>
      </c>
      <c r="D20" s="59">
        <v>0</v>
      </c>
      <c r="E20" s="60">
        <v>0</v>
      </c>
      <c r="F20" s="60">
        <v>6805800</v>
      </c>
      <c r="G20" s="60">
        <v>0</v>
      </c>
      <c r="H20" s="60">
        <v>400000</v>
      </c>
      <c r="I20" s="60">
        <v>7205800</v>
      </c>
      <c r="J20" s="60">
        <v>0</v>
      </c>
      <c r="K20" s="60">
        <v>300000</v>
      </c>
      <c r="L20" s="60">
        <v>6805800</v>
      </c>
      <c r="M20" s="60">
        <v>7105800</v>
      </c>
      <c r="N20" s="60">
        <v>0</v>
      </c>
      <c r="O20" s="60">
        <v>300000</v>
      </c>
      <c r="P20" s="60">
        <v>4438400</v>
      </c>
      <c r="Q20" s="60">
        <v>4738400</v>
      </c>
      <c r="R20" s="60">
        <v>0</v>
      </c>
      <c r="S20" s="60">
        <v>0</v>
      </c>
      <c r="T20" s="60">
        <v>0</v>
      </c>
      <c r="U20" s="60">
        <v>0</v>
      </c>
      <c r="V20" s="60">
        <v>19050000</v>
      </c>
      <c r="W20" s="60">
        <v>0</v>
      </c>
      <c r="X20" s="60">
        <v>19050000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6070237</v>
      </c>
      <c r="C22" s="86">
        <f>SUM(C19:C21)</f>
        <v>0</v>
      </c>
      <c r="D22" s="87">
        <f aca="true" t="shared" si="3" ref="D22:Z22">SUM(D19:D21)</f>
        <v>-29646809</v>
      </c>
      <c r="E22" s="88">
        <f t="shared" si="3"/>
        <v>-29646809</v>
      </c>
      <c r="F22" s="88">
        <f t="shared" si="3"/>
        <v>53015806</v>
      </c>
      <c r="G22" s="88">
        <f t="shared" si="3"/>
        <v>-4670722</v>
      </c>
      <c r="H22" s="88">
        <f t="shared" si="3"/>
        <v>-10693536</v>
      </c>
      <c r="I22" s="88">
        <f t="shared" si="3"/>
        <v>37651548</v>
      </c>
      <c r="J22" s="88">
        <f t="shared" si="3"/>
        <v>-5153508</v>
      </c>
      <c r="K22" s="88">
        <f t="shared" si="3"/>
        <v>16312405</v>
      </c>
      <c r="L22" s="88">
        <f t="shared" si="3"/>
        <v>2616364</v>
      </c>
      <c r="M22" s="88">
        <f t="shared" si="3"/>
        <v>13775261</v>
      </c>
      <c r="N22" s="88">
        <f t="shared" si="3"/>
        <v>-4345350</v>
      </c>
      <c r="O22" s="88">
        <f t="shared" si="3"/>
        <v>-777223</v>
      </c>
      <c r="P22" s="88">
        <f t="shared" si="3"/>
        <v>16534090</v>
      </c>
      <c r="Q22" s="88">
        <f t="shared" si="3"/>
        <v>11411517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62838326</v>
      </c>
      <c r="W22" s="88">
        <f t="shared" si="3"/>
        <v>-22235106</v>
      </c>
      <c r="X22" s="88">
        <f t="shared" si="3"/>
        <v>85073432</v>
      </c>
      <c r="Y22" s="89">
        <f>+IF(W22&lt;&gt;0,(X22/W22)*100,0)</f>
        <v>-382.60861900096177</v>
      </c>
      <c r="Z22" s="90">
        <f t="shared" si="3"/>
        <v>-29646809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6070237</v>
      </c>
      <c r="C24" s="75">
        <f>SUM(C22:C23)</f>
        <v>0</v>
      </c>
      <c r="D24" s="76">
        <f aca="true" t="shared" si="4" ref="D24:Z24">SUM(D22:D23)</f>
        <v>-29646809</v>
      </c>
      <c r="E24" s="77">
        <f t="shared" si="4"/>
        <v>-29646809</v>
      </c>
      <c r="F24" s="77">
        <f t="shared" si="4"/>
        <v>53015806</v>
      </c>
      <c r="G24" s="77">
        <f t="shared" si="4"/>
        <v>-4670722</v>
      </c>
      <c r="H24" s="77">
        <f t="shared" si="4"/>
        <v>-10693536</v>
      </c>
      <c r="I24" s="77">
        <f t="shared" si="4"/>
        <v>37651548</v>
      </c>
      <c r="J24" s="77">
        <f t="shared" si="4"/>
        <v>-5153508</v>
      </c>
      <c r="K24" s="77">
        <f t="shared" si="4"/>
        <v>16312405</v>
      </c>
      <c r="L24" s="77">
        <f t="shared" si="4"/>
        <v>2616364</v>
      </c>
      <c r="M24" s="77">
        <f t="shared" si="4"/>
        <v>13775261</v>
      </c>
      <c r="N24" s="77">
        <f t="shared" si="4"/>
        <v>-4345350</v>
      </c>
      <c r="O24" s="77">
        <f t="shared" si="4"/>
        <v>-777223</v>
      </c>
      <c r="P24" s="77">
        <f t="shared" si="4"/>
        <v>16534090</v>
      </c>
      <c r="Q24" s="77">
        <f t="shared" si="4"/>
        <v>11411517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62838326</v>
      </c>
      <c r="W24" s="77">
        <f t="shared" si="4"/>
        <v>-22235106</v>
      </c>
      <c r="X24" s="77">
        <f t="shared" si="4"/>
        <v>85073432</v>
      </c>
      <c r="Y24" s="78">
        <f>+IF(W24&lt;&gt;0,(X24/W24)*100,0)</f>
        <v>-382.60861900096177</v>
      </c>
      <c r="Z24" s="79">
        <f t="shared" si="4"/>
        <v>-29646809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12120660</v>
      </c>
      <c r="C27" s="22">
        <v>0</v>
      </c>
      <c r="D27" s="99">
        <v>32089781</v>
      </c>
      <c r="E27" s="100">
        <v>32089781</v>
      </c>
      <c r="F27" s="100">
        <v>102654</v>
      </c>
      <c r="G27" s="100">
        <v>111009</v>
      </c>
      <c r="H27" s="100">
        <v>87749</v>
      </c>
      <c r="I27" s="100">
        <v>301412</v>
      </c>
      <c r="J27" s="100">
        <v>71785</v>
      </c>
      <c r="K27" s="100">
        <v>380384</v>
      </c>
      <c r="L27" s="100">
        <v>1442905</v>
      </c>
      <c r="M27" s="100">
        <v>1895074</v>
      </c>
      <c r="N27" s="100">
        <v>305100</v>
      </c>
      <c r="O27" s="100">
        <v>0</v>
      </c>
      <c r="P27" s="100">
        <v>0</v>
      </c>
      <c r="Q27" s="100">
        <v>305100</v>
      </c>
      <c r="R27" s="100">
        <v>0</v>
      </c>
      <c r="S27" s="100">
        <v>0</v>
      </c>
      <c r="T27" s="100">
        <v>0</v>
      </c>
      <c r="U27" s="100">
        <v>0</v>
      </c>
      <c r="V27" s="100">
        <v>2501586</v>
      </c>
      <c r="W27" s="100">
        <v>24067336</v>
      </c>
      <c r="X27" s="100">
        <v>-21565750</v>
      </c>
      <c r="Y27" s="101">
        <v>-89.61</v>
      </c>
      <c r="Z27" s="102">
        <v>32089781</v>
      </c>
    </row>
    <row r="28" spans="1:26" ht="13.5">
      <c r="A28" s="103" t="s">
        <v>46</v>
      </c>
      <c r="B28" s="19">
        <v>5236375</v>
      </c>
      <c r="C28" s="19">
        <v>0</v>
      </c>
      <c r="D28" s="59">
        <v>30504350</v>
      </c>
      <c r="E28" s="60">
        <v>30504350</v>
      </c>
      <c r="F28" s="60">
        <v>78054</v>
      </c>
      <c r="G28" s="60">
        <v>111009</v>
      </c>
      <c r="H28" s="60">
        <v>87749</v>
      </c>
      <c r="I28" s="60">
        <v>276812</v>
      </c>
      <c r="J28" s="60">
        <v>0</v>
      </c>
      <c r="K28" s="60">
        <v>351963</v>
      </c>
      <c r="L28" s="60">
        <v>1442905</v>
      </c>
      <c r="M28" s="60">
        <v>1794868</v>
      </c>
      <c r="N28" s="60">
        <v>295100</v>
      </c>
      <c r="O28" s="60">
        <v>0</v>
      </c>
      <c r="P28" s="60">
        <v>0</v>
      </c>
      <c r="Q28" s="60">
        <v>295100</v>
      </c>
      <c r="R28" s="60">
        <v>0</v>
      </c>
      <c r="S28" s="60">
        <v>0</v>
      </c>
      <c r="T28" s="60">
        <v>0</v>
      </c>
      <c r="U28" s="60">
        <v>0</v>
      </c>
      <c r="V28" s="60">
        <v>2366780</v>
      </c>
      <c r="W28" s="60">
        <v>22878263</v>
      </c>
      <c r="X28" s="60">
        <v>-20511483</v>
      </c>
      <c r="Y28" s="61">
        <v>-89.65</v>
      </c>
      <c r="Z28" s="62">
        <v>30504350</v>
      </c>
    </row>
    <row r="29" spans="1:26" ht="13.5">
      <c r="A29" s="58" t="s">
        <v>282</v>
      </c>
      <c r="B29" s="19">
        <v>0</v>
      </c>
      <c r="C29" s="19">
        <v>0</v>
      </c>
      <c r="D29" s="59">
        <v>1585431</v>
      </c>
      <c r="E29" s="60">
        <v>1585431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1189073</v>
      </c>
      <c r="X29" s="60">
        <v>-1189073</v>
      </c>
      <c r="Y29" s="61">
        <v>-100</v>
      </c>
      <c r="Z29" s="62">
        <v>1585431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6884285</v>
      </c>
      <c r="C31" s="19">
        <v>0</v>
      </c>
      <c r="D31" s="59">
        <v>0</v>
      </c>
      <c r="E31" s="60">
        <v>0</v>
      </c>
      <c r="F31" s="60">
        <v>24600</v>
      </c>
      <c r="G31" s="60">
        <v>0</v>
      </c>
      <c r="H31" s="60">
        <v>0</v>
      </c>
      <c r="I31" s="60">
        <v>24600</v>
      </c>
      <c r="J31" s="60">
        <v>71785</v>
      </c>
      <c r="K31" s="60">
        <v>28421</v>
      </c>
      <c r="L31" s="60">
        <v>0</v>
      </c>
      <c r="M31" s="60">
        <v>100206</v>
      </c>
      <c r="N31" s="60">
        <v>10000</v>
      </c>
      <c r="O31" s="60">
        <v>0</v>
      </c>
      <c r="P31" s="60">
        <v>0</v>
      </c>
      <c r="Q31" s="60">
        <v>10000</v>
      </c>
      <c r="R31" s="60">
        <v>0</v>
      </c>
      <c r="S31" s="60">
        <v>0</v>
      </c>
      <c r="T31" s="60">
        <v>0</v>
      </c>
      <c r="U31" s="60">
        <v>0</v>
      </c>
      <c r="V31" s="60">
        <v>134806</v>
      </c>
      <c r="W31" s="60">
        <v>0</v>
      </c>
      <c r="X31" s="60">
        <v>134806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12120660</v>
      </c>
      <c r="C32" s="22">
        <f>SUM(C28:C31)</f>
        <v>0</v>
      </c>
      <c r="D32" s="99">
        <f aca="true" t="shared" si="5" ref="D32:Z32">SUM(D28:D31)</f>
        <v>32089781</v>
      </c>
      <c r="E32" s="100">
        <f t="shared" si="5"/>
        <v>32089781</v>
      </c>
      <c r="F32" s="100">
        <f t="shared" si="5"/>
        <v>102654</v>
      </c>
      <c r="G32" s="100">
        <f t="shared" si="5"/>
        <v>111009</v>
      </c>
      <c r="H32" s="100">
        <f t="shared" si="5"/>
        <v>87749</v>
      </c>
      <c r="I32" s="100">
        <f t="shared" si="5"/>
        <v>301412</v>
      </c>
      <c r="J32" s="100">
        <f t="shared" si="5"/>
        <v>71785</v>
      </c>
      <c r="K32" s="100">
        <f t="shared" si="5"/>
        <v>380384</v>
      </c>
      <c r="L32" s="100">
        <f t="shared" si="5"/>
        <v>1442905</v>
      </c>
      <c r="M32" s="100">
        <f t="shared" si="5"/>
        <v>1895074</v>
      </c>
      <c r="N32" s="100">
        <f t="shared" si="5"/>
        <v>305100</v>
      </c>
      <c r="O32" s="100">
        <f t="shared" si="5"/>
        <v>0</v>
      </c>
      <c r="P32" s="100">
        <f t="shared" si="5"/>
        <v>0</v>
      </c>
      <c r="Q32" s="100">
        <f t="shared" si="5"/>
        <v>305100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2501586</v>
      </c>
      <c r="W32" s="100">
        <f t="shared" si="5"/>
        <v>24067336</v>
      </c>
      <c r="X32" s="100">
        <f t="shared" si="5"/>
        <v>-21565750</v>
      </c>
      <c r="Y32" s="101">
        <f>+IF(W32&lt;&gt;0,(X32/W32)*100,0)</f>
        <v>-89.60588741520873</v>
      </c>
      <c r="Z32" s="102">
        <f t="shared" si="5"/>
        <v>32089781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53348382</v>
      </c>
      <c r="C35" s="19">
        <v>0</v>
      </c>
      <c r="D35" s="59">
        <v>0</v>
      </c>
      <c r="E35" s="60">
        <v>0</v>
      </c>
      <c r="F35" s="60">
        <v>66515206</v>
      </c>
      <c r="G35" s="60">
        <v>97868299</v>
      </c>
      <c r="H35" s="60">
        <v>76917677</v>
      </c>
      <c r="I35" s="60">
        <v>76917677</v>
      </c>
      <c r="J35" s="60">
        <v>58399036</v>
      </c>
      <c r="K35" s="60">
        <v>47585604</v>
      </c>
      <c r="L35" s="60">
        <v>62819870</v>
      </c>
      <c r="M35" s="60">
        <v>62819870</v>
      </c>
      <c r="N35" s="60">
        <v>57810718</v>
      </c>
      <c r="O35" s="60">
        <v>57956123</v>
      </c>
      <c r="P35" s="60">
        <v>78863548</v>
      </c>
      <c r="Q35" s="60">
        <v>78863548</v>
      </c>
      <c r="R35" s="60">
        <v>0</v>
      </c>
      <c r="S35" s="60">
        <v>0</v>
      </c>
      <c r="T35" s="60">
        <v>0</v>
      </c>
      <c r="U35" s="60">
        <v>0</v>
      </c>
      <c r="V35" s="60">
        <v>78863548</v>
      </c>
      <c r="W35" s="60">
        <v>0</v>
      </c>
      <c r="X35" s="60">
        <v>78863548</v>
      </c>
      <c r="Y35" s="61">
        <v>0</v>
      </c>
      <c r="Z35" s="62">
        <v>0</v>
      </c>
    </row>
    <row r="36" spans="1:26" ht="13.5">
      <c r="A36" s="58" t="s">
        <v>57</v>
      </c>
      <c r="B36" s="19">
        <v>170832429</v>
      </c>
      <c r="C36" s="19">
        <v>0</v>
      </c>
      <c r="D36" s="59">
        <v>0</v>
      </c>
      <c r="E36" s="60">
        <v>0</v>
      </c>
      <c r="F36" s="60">
        <v>181715913</v>
      </c>
      <c r="G36" s="60">
        <v>183098251</v>
      </c>
      <c r="H36" s="60">
        <v>179942124</v>
      </c>
      <c r="I36" s="60">
        <v>179942124</v>
      </c>
      <c r="J36" s="60">
        <v>181232034</v>
      </c>
      <c r="K36" s="60">
        <v>177682559</v>
      </c>
      <c r="L36" s="60">
        <v>180851908</v>
      </c>
      <c r="M36" s="60">
        <v>180851908</v>
      </c>
      <c r="N36" s="60">
        <v>183447258</v>
      </c>
      <c r="O36" s="60">
        <v>187256055</v>
      </c>
      <c r="P36" s="60">
        <v>189610970</v>
      </c>
      <c r="Q36" s="60">
        <v>189610970</v>
      </c>
      <c r="R36" s="60">
        <v>0</v>
      </c>
      <c r="S36" s="60">
        <v>0</v>
      </c>
      <c r="T36" s="60">
        <v>0</v>
      </c>
      <c r="U36" s="60">
        <v>0</v>
      </c>
      <c r="V36" s="60">
        <v>189610970</v>
      </c>
      <c r="W36" s="60">
        <v>0</v>
      </c>
      <c r="X36" s="60">
        <v>189610970</v>
      </c>
      <c r="Y36" s="61">
        <v>0</v>
      </c>
      <c r="Z36" s="62">
        <v>0</v>
      </c>
    </row>
    <row r="37" spans="1:26" ht="13.5">
      <c r="A37" s="58" t="s">
        <v>58</v>
      </c>
      <c r="B37" s="19">
        <v>35079513</v>
      </c>
      <c r="C37" s="19">
        <v>0</v>
      </c>
      <c r="D37" s="59">
        <v>0</v>
      </c>
      <c r="E37" s="60">
        <v>0</v>
      </c>
      <c r="F37" s="60">
        <v>4145351</v>
      </c>
      <c r="G37" s="60">
        <v>273835876</v>
      </c>
      <c r="H37" s="60">
        <v>18954932</v>
      </c>
      <c r="I37" s="60">
        <v>18954932</v>
      </c>
      <c r="J37" s="60">
        <v>6012168</v>
      </c>
      <c r="K37" s="60">
        <v>218689587</v>
      </c>
      <c r="L37" s="60">
        <v>246637896</v>
      </c>
      <c r="M37" s="60">
        <v>246637896</v>
      </c>
      <c r="N37" s="60">
        <v>1532107</v>
      </c>
      <c r="O37" s="60">
        <v>243802009</v>
      </c>
      <c r="P37" s="60">
        <v>249753039</v>
      </c>
      <c r="Q37" s="60">
        <v>249753039</v>
      </c>
      <c r="R37" s="60">
        <v>0</v>
      </c>
      <c r="S37" s="60">
        <v>0</v>
      </c>
      <c r="T37" s="60">
        <v>0</v>
      </c>
      <c r="U37" s="60">
        <v>0</v>
      </c>
      <c r="V37" s="60">
        <v>249753039</v>
      </c>
      <c r="W37" s="60">
        <v>0</v>
      </c>
      <c r="X37" s="60">
        <v>249753039</v>
      </c>
      <c r="Y37" s="61">
        <v>0</v>
      </c>
      <c r="Z37" s="62">
        <v>0</v>
      </c>
    </row>
    <row r="38" spans="1:26" ht="13.5">
      <c r="A38" s="58" t="s">
        <v>59</v>
      </c>
      <c r="B38" s="19">
        <v>1739667</v>
      </c>
      <c r="C38" s="19">
        <v>0</v>
      </c>
      <c r="D38" s="59">
        <v>0</v>
      </c>
      <c r="E38" s="60">
        <v>0</v>
      </c>
      <c r="F38" s="60">
        <v>0</v>
      </c>
      <c r="G38" s="60">
        <v>71345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187361631</v>
      </c>
      <c r="C39" s="19">
        <v>0</v>
      </c>
      <c r="D39" s="59">
        <v>0</v>
      </c>
      <c r="E39" s="60">
        <v>0</v>
      </c>
      <c r="F39" s="60">
        <v>244085768</v>
      </c>
      <c r="G39" s="60">
        <v>7059329</v>
      </c>
      <c r="H39" s="60">
        <v>237904869</v>
      </c>
      <c r="I39" s="60">
        <v>237904869</v>
      </c>
      <c r="J39" s="60">
        <v>233618902</v>
      </c>
      <c r="K39" s="60">
        <v>6578576</v>
      </c>
      <c r="L39" s="60">
        <v>-2966118</v>
      </c>
      <c r="M39" s="60">
        <v>-2966118</v>
      </c>
      <c r="N39" s="60">
        <v>239725869</v>
      </c>
      <c r="O39" s="60">
        <v>1410169</v>
      </c>
      <c r="P39" s="60">
        <v>18721479</v>
      </c>
      <c r="Q39" s="60">
        <v>18721479</v>
      </c>
      <c r="R39" s="60">
        <v>0</v>
      </c>
      <c r="S39" s="60">
        <v>0</v>
      </c>
      <c r="T39" s="60">
        <v>0</v>
      </c>
      <c r="U39" s="60">
        <v>0</v>
      </c>
      <c r="V39" s="60">
        <v>18721479</v>
      </c>
      <c r="W39" s="60">
        <v>0</v>
      </c>
      <c r="X39" s="60">
        <v>18721479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27764506</v>
      </c>
      <c r="C42" s="19">
        <v>0</v>
      </c>
      <c r="D42" s="59">
        <v>-10279044</v>
      </c>
      <c r="E42" s="60">
        <v>-10279044</v>
      </c>
      <c r="F42" s="60">
        <v>31269286</v>
      </c>
      <c r="G42" s="60">
        <v>-4651009</v>
      </c>
      <c r="H42" s="60">
        <v>-11243825</v>
      </c>
      <c r="I42" s="60">
        <v>15374452</v>
      </c>
      <c r="J42" s="60">
        <v>-5193179</v>
      </c>
      <c r="K42" s="60">
        <v>16736580</v>
      </c>
      <c r="L42" s="60">
        <v>2396915</v>
      </c>
      <c r="M42" s="60">
        <v>13940316</v>
      </c>
      <c r="N42" s="60">
        <v>-4123770</v>
      </c>
      <c r="O42" s="60">
        <v>-1753538</v>
      </c>
      <c r="P42" s="60">
        <v>17211926</v>
      </c>
      <c r="Q42" s="60">
        <v>11334618</v>
      </c>
      <c r="R42" s="60">
        <v>0</v>
      </c>
      <c r="S42" s="60">
        <v>0</v>
      </c>
      <c r="T42" s="60">
        <v>0</v>
      </c>
      <c r="U42" s="60">
        <v>0</v>
      </c>
      <c r="V42" s="60">
        <v>40649386</v>
      </c>
      <c r="W42" s="60">
        <v>-7709283</v>
      </c>
      <c r="X42" s="60">
        <v>48358669</v>
      </c>
      <c r="Y42" s="61">
        <v>-627.28</v>
      </c>
      <c r="Z42" s="62">
        <v>-10279044</v>
      </c>
    </row>
    <row r="43" spans="1:26" ht="13.5">
      <c r="A43" s="58" t="s">
        <v>63</v>
      </c>
      <c r="B43" s="19">
        <v>-11923503</v>
      </c>
      <c r="C43" s="19">
        <v>0</v>
      </c>
      <c r="D43" s="59">
        <v>32089776</v>
      </c>
      <c r="E43" s="60">
        <v>32089776</v>
      </c>
      <c r="F43" s="60">
        <v>-102654</v>
      </c>
      <c r="G43" s="60">
        <v>-111009</v>
      </c>
      <c r="H43" s="60">
        <v>-87749</v>
      </c>
      <c r="I43" s="60">
        <v>-301412</v>
      </c>
      <c r="J43" s="60">
        <v>-71785</v>
      </c>
      <c r="K43" s="60">
        <v>-380384</v>
      </c>
      <c r="L43" s="60">
        <v>-1442905</v>
      </c>
      <c r="M43" s="60">
        <v>-1895074</v>
      </c>
      <c r="N43" s="60">
        <v>-305100</v>
      </c>
      <c r="O43" s="60">
        <v>-2154508</v>
      </c>
      <c r="P43" s="60">
        <v>-2590695</v>
      </c>
      <c r="Q43" s="60">
        <v>-5050303</v>
      </c>
      <c r="R43" s="60">
        <v>0</v>
      </c>
      <c r="S43" s="60">
        <v>0</v>
      </c>
      <c r="T43" s="60">
        <v>0</v>
      </c>
      <c r="U43" s="60">
        <v>0</v>
      </c>
      <c r="V43" s="60">
        <v>-7246789</v>
      </c>
      <c r="W43" s="60">
        <v>24067332</v>
      </c>
      <c r="X43" s="60">
        <v>-31314121</v>
      </c>
      <c r="Y43" s="61">
        <v>-130.11</v>
      </c>
      <c r="Z43" s="62">
        <v>32089776</v>
      </c>
    </row>
    <row r="44" spans="1:26" ht="13.5">
      <c r="A44" s="58" t="s">
        <v>64</v>
      </c>
      <c r="B44" s="19">
        <v>-149736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24368452</v>
      </c>
      <c r="C45" s="22">
        <v>0</v>
      </c>
      <c r="D45" s="99">
        <v>27737110</v>
      </c>
      <c r="E45" s="100">
        <v>27737110</v>
      </c>
      <c r="F45" s="100">
        <v>38559684</v>
      </c>
      <c r="G45" s="100">
        <v>33797666</v>
      </c>
      <c r="H45" s="100">
        <v>22466092</v>
      </c>
      <c r="I45" s="100">
        <v>22466092</v>
      </c>
      <c r="J45" s="100">
        <v>17201128</v>
      </c>
      <c r="K45" s="100">
        <v>33557324</v>
      </c>
      <c r="L45" s="100">
        <v>34511334</v>
      </c>
      <c r="M45" s="100">
        <v>34511334</v>
      </c>
      <c r="N45" s="100">
        <v>30082464</v>
      </c>
      <c r="O45" s="100">
        <v>26174418</v>
      </c>
      <c r="P45" s="100">
        <v>40795649</v>
      </c>
      <c r="Q45" s="100">
        <v>40795649</v>
      </c>
      <c r="R45" s="100">
        <v>0</v>
      </c>
      <c r="S45" s="100">
        <v>0</v>
      </c>
      <c r="T45" s="100">
        <v>0</v>
      </c>
      <c r="U45" s="100">
        <v>0</v>
      </c>
      <c r="V45" s="100">
        <v>40795649</v>
      </c>
      <c r="W45" s="100">
        <v>22284427</v>
      </c>
      <c r="X45" s="100">
        <v>18511222</v>
      </c>
      <c r="Y45" s="101">
        <v>83.07</v>
      </c>
      <c r="Z45" s="102">
        <v>27737110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2645130</v>
      </c>
      <c r="C49" s="52">
        <v>0</v>
      </c>
      <c r="D49" s="129">
        <v>-111536</v>
      </c>
      <c r="E49" s="54">
        <v>-700555</v>
      </c>
      <c r="F49" s="54">
        <v>0</v>
      </c>
      <c r="G49" s="54">
        <v>0</v>
      </c>
      <c r="H49" s="54">
        <v>0</v>
      </c>
      <c r="I49" s="54">
        <v>55020695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56853734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-755260</v>
      </c>
      <c r="C51" s="52">
        <v>0</v>
      </c>
      <c r="D51" s="129">
        <v>-198754</v>
      </c>
      <c r="E51" s="54">
        <v>599935</v>
      </c>
      <c r="F51" s="54">
        <v>0</v>
      </c>
      <c r="G51" s="54">
        <v>0</v>
      </c>
      <c r="H51" s="54">
        <v>0</v>
      </c>
      <c r="I51" s="54">
        <v>132272</v>
      </c>
      <c r="J51" s="54">
        <v>0</v>
      </c>
      <c r="K51" s="54">
        <v>0</v>
      </c>
      <c r="L51" s="54">
        <v>0</v>
      </c>
      <c r="M51" s="54">
        <v>207420</v>
      </c>
      <c r="N51" s="54">
        <v>0</v>
      </c>
      <c r="O51" s="54">
        <v>0</v>
      </c>
      <c r="P51" s="54">
        <v>0</v>
      </c>
      <c r="Q51" s="54">
        <v>2211466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2197079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87.4098078002284</v>
      </c>
      <c r="C58" s="5">
        <f>IF(C67=0,0,+(C76/C67)*100)</f>
        <v>0</v>
      </c>
      <c r="D58" s="6">
        <f aca="true" t="shared" si="6" ref="D58:Z58">IF(D67=0,0,+(D76/D67)*100)</f>
        <v>55.708054070306666</v>
      </c>
      <c r="E58" s="7">
        <f t="shared" si="6"/>
        <v>55.708054070306666</v>
      </c>
      <c r="F58" s="7">
        <f t="shared" si="6"/>
        <v>1.0308763432655192</v>
      </c>
      <c r="G58" s="7">
        <f t="shared" si="6"/>
        <v>50.02082549493581</v>
      </c>
      <c r="H58" s="7">
        <f t="shared" si="6"/>
        <v>41.04387889241737</v>
      </c>
      <c r="I58" s="7">
        <f t="shared" si="6"/>
        <v>5.2964834315458935</v>
      </c>
      <c r="J58" s="7">
        <f t="shared" si="6"/>
        <v>60.426209663214735</v>
      </c>
      <c r="K58" s="7">
        <f t="shared" si="6"/>
        <v>100</v>
      </c>
      <c r="L58" s="7">
        <f t="shared" si="6"/>
        <v>27.576959969692865</v>
      </c>
      <c r="M58" s="7">
        <f t="shared" si="6"/>
        <v>79.95095471226446</v>
      </c>
      <c r="N58" s="7">
        <f t="shared" si="6"/>
        <v>70.92764453479172</v>
      </c>
      <c r="O58" s="7">
        <f t="shared" si="6"/>
        <v>11.636866645177044</v>
      </c>
      <c r="P58" s="7">
        <f t="shared" si="6"/>
        <v>153.45250484181514</v>
      </c>
      <c r="Q58" s="7">
        <f t="shared" si="6"/>
        <v>31.780578774811698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20.04682081280005</v>
      </c>
      <c r="W58" s="7">
        <f t="shared" si="6"/>
        <v>55.708054070306666</v>
      </c>
      <c r="X58" s="7">
        <f t="shared" si="6"/>
        <v>0</v>
      </c>
      <c r="Y58" s="7">
        <f t="shared" si="6"/>
        <v>0</v>
      </c>
      <c r="Z58" s="8">
        <f t="shared" si="6"/>
        <v>55.708054070306666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55.00000242444343</v>
      </c>
      <c r="E59" s="10">
        <f t="shared" si="7"/>
        <v>55.00000242444343</v>
      </c>
      <c r="F59" s="10">
        <f t="shared" si="7"/>
        <v>0.9626590870425534</v>
      </c>
      <c r="G59" s="10">
        <f t="shared" si="7"/>
        <v>52.14605389219958</v>
      </c>
      <c r="H59" s="10">
        <f t="shared" si="7"/>
        <v>25.80749569963713</v>
      </c>
      <c r="I59" s="10">
        <f t="shared" si="7"/>
        <v>3.8760633249588645</v>
      </c>
      <c r="J59" s="10">
        <f t="shared" si="7"/>
        <v>41.00362931975719</v>
      </c>
      <c r="K59" s="10">
        <f t="shared" si="7"/>
        <v>100</v>
      </c>
      <c r="L59" s="10">
        <f t="shared" si="7"/>
        <v>25.533246144184734</v>
      </c>
      <c r="M59" s="10">
        <f t="shared" si="7"/>
        <v>76.49565602757919</v>
      </c>
      <c r="N59" s="10">
        <f t="shared" si="7"/>
        <v>186.38986565683888</v>
      </c>
      <c r="O59" s="10">
        <f t="shared" si="7"/>
        <v>14.584019882159508</v>
      </c>
      <c r="P59" s="10">
        <f t="shared" si="7"/>
        <v>166.17893205793476</v>
      </c>
      <c r="Q59" s="10">
        <f t="shared" si="7"/>
        <v>49.378388751192205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17.65073813553363</v>
      </c>
      <c r="W59" s="10">
        <f t="shared" si="7"/>
        <v>55.00000242444343</v>
      </c>
      <c r="X59" s="10">
        <f t="shared" si="7"/>
        <v>0</v>
      </c>
      <c r="Y59" s="10">
        <f t="shared" si="7"/>
        <v>0</v>
      </c>
      <c r="Z59" s="11">
        <f t="shared" si="7"/>
        <v>55.00000242444343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100.00101109167568</v>
      </c>
      <c r="E60" s="13">
        <f t="shared" si="7"/>
        <v>100.00101109167568</v>
      </c>
      <c r="F60" s="13">
        <f t="shared" si="7"/>
        <v>39.80446571785014</v>
      </c>
      <c r="G60" s="13">
        <f t="shared" si="7"/>
        <v>14.844181372440755</v>
      </c>
      <c r="H60" s="13">
        <f t="shared" si="7"/>
        <v>76.59358595438704</v>
      </c>
      <c r="I60" s="13">
        <f t="shared" si="7"/>
        <v>43.944969667108055</v>
      </c>
      <c r="J60" s="13">
        <f t="shared" si="7"/>
        <v>10.763545172573089</v>
      </c>
      <c r="K60" s="13">
        <f t="shared" si="7"/>
        <v>100</v>
      </c>
      <c r="L60" s="13">
        <f t="shared" si="7"/>
        <v>71.70581210191082</v>
      </c>
      <c r="M60" s="13">
        <f t="shared" si="7"/>
        <v>60.44747703976727</v>
      </c>
      <c r="N60" s="13">
        <f t="shared" si="7"/>
        <v>71.82171884866881</v>
      </c>
      <c r="O60" s="13">
        <f t="shared" si="7"/>
        <v>290.5912464806757</v>
      </c>
      <c r="P60" s="13">
        <f t="shared" si="7"/>
        <v>59.93701808414569</v>
      </c>
      <c r="Q60" s="13">
        <f t="shared" si="7"/>
        <v>132.9879404330481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79.25890450740535</v>
      </c>
      <c r="W60" s="13">
        <f t="shared" si="7"/>
        <v>100.00101109167568</v>
      </c>
      <c r="X60" s="13">
        <f t="shared" si="7"/>
        <v>0</v>
      </c>
      <c r="Y60" s="13">
        <f t="shared" si="7"/>
        <v>0</v>
      </c>
      <c r="Z60" s="14">
        <f t="shared" si="7"/>
        <v>100.00101109167568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100.00101109167568</v>
      </c>
      <c r="E64" s="13">
        <f t="shared" si="7"/>
        <v>100.00101109167568</v>
      </c>
      <c r="F64" s="13">
        <f t="shared" si="7"/>
        <v>39.80446571785014</v>
      </c>
      <c r="G64" s="13">
        <f t="shared" si="7"/>
        <v>14.844181372440755</v>
      </c>
      <c r="H64" s="13">
        <f t="shared" si="7"/>
        <v>76.59358595438704</v>
      </c>
      <c r="I64" s="13">
        <f t="shared" si="7"/>
        <v>43.944969667108055</v>
      </c>
      <c r="J64" s="13">
        <f t="shared" si="7"/>
        <v>10.763545172573089</v>
      </c>
      <c r="K64" s="13">
        <f t="shared" si="7"/>
        <v>100</v>
      </c>
      <c r="L64" s="13">
        <f t="shared" si="7"/>
        <v>71.70581210191082</v>
      </c>
      <c r="M64" s="13">
        <f t="shared" si="7"/>
        <v>60.44747703976727</v>
      </c>
      <c r="N64" s="13">
        <f t="shared" si="7"/>
        <v>68.18765150434906</v>
      </c>
      <c r="O64" s="13">
        <f t="shared" si="7"/>
        <v>287.243409265421</v>
      </c>
      <c r="P64" s="13">
        <f t="shared" si="7"/>
        <v>58.316159955542176</v>
      </c>
      <c r="Q64" s="13">
        <f t="shared" si="7"/>
        <v>130.10095319304443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78.29292275712386</v>
      </c>
      <c r="W64" s="13">
        <f t="shared" si="7"/>
        <v>100.00101109167568</v>
      </c>
      <c r="X64" s="13">
        <f t="shared" si="7"/>
        <v>0</v>
      </c>
      <c r="Y64" s="13">
        <f t="shared" si="7"/>
        <v>0</v>
      </c>
      <c r="Z64" s="14">
        <f t="shared" si="7"/>
        <v>100.00101109167568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36.46001902317239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27078284</v>
      </c>
      <c r="C67" s="24"/>
      <c r="D67" s="25">
        <v>25143560</v>
      </c>
      <c r="E67" s="26">
        <v>25143560</v>
      </c>
      <c r="F67" s="26">
        <v>22363691</v>
      </c>
      <c r="G67" s="26">
        <v>794699</v>
      </c>
      <c r="H67" s="26">
        <v>1674313</v>
      </c>
      <c r="I67" s="26">
        <v>24832703</v>
      </c>
      <c r="J67" s="26">
        <v>936769</v>
      </c>
      <c r="K67" s="26">
        <v>3284331</v>
      </c>
      <c r="L67" s="26">
        <v>908037</v>
      </c>
      <c r="M67" s="26">
        <v>5129137</v>
      </c>
      <c r="N67" s="26">
        <v>865795</v>
      </c>
      <c r="O67" s="26">
        <v>3812693</v>
      </c>
      <c r="P67" s="26">
        <v>352657</v>
      </c>
      <c r="Q67" s="26">
        <v>5031145</v>
      </c>
      <c r="R67" s="26"/>
      <c r="S67" s="26"/>
      <c r="T67" s="26"/>
      <c r="U67" s="26"/>
      <c r="V67" s="26">
        <v>34992985</v>
      </c>
      <c r="W67" s="26">
        <v>18857670</v>
      </c>
      <c r="X67" s="26"/>
      <c r="Y67" s="25"/>
      <c r="Z67" s="27">
        <v>25143560</v>
      </c>
    </row>
    <row r="68" spans="1:26" ht="13.5" hidden="1">
      <c r="A68" s="37" t="s">
        <v>31</v>
      </c>
      <c r="B68" s="19">
        <v>23669076</v>
      </c>
      <c r="C68" s="19"/>
      <c r="D68" s="20">
        <v>24747948</v>
      </c>
      <c r="E68" s="21">
        <v>24747948</v>
      </c>
      <c r="F68" s="21">
        <v>22324414</v>
      </c>
      <c r="G68" s="21">
        <v>749422</v>
      </c>
      <c r="H68" s="21">
        <v>1316168</v>
      </c>
      <c r="I68" s="21">
        <v>24390004</v>
      </c>
      <c r="J68" s="21">
        <v>559609</v>
      </c>
      <c r="K68" s="21">
        <v>2726693</v>
      </c>
      <c r="L68" s="21">
        <v>867845</v>
      </c>
      <c r="M68" s="21">
        <v>4154147</v>
      </c>
      <c r="N68" s="21">
        <v>310548</v>
      </c>
      <c r="O68" s="21">
        <v>2263738</v>
      </c>
      <c r="P68" s="21">
        <v>310073</v>
      </c>
      <c r="Q68" s="21">
        <v>2884359</v>
      </c>
      <c r="R68" s="21"/>
      <c r="S68" s="21"/>
      <c r="T68" s="21"/>
      <c r="U68" s="21"/>
      <c r="V68" s="21">
        <v>31428510</v>
      </c>
      <c r="W68" s="21">
        <v>18560961</v>
      </c>
      <c r="X68" s="21"/>
      <c r="Y68" s="20"/>
      <c r="Z68" s="23">
        <v>24747948</v>
      </c>
    </row>
    <row r="69" spans="1:26" ht="13.5" hidden="1">
      <c r="A69" s="38" t="s">
        <v>32</v>
      </c>
      <c r="B69" s="19">
        <v>451021</v>
      </c>
      <c r="C69" s="19"/>
      <c r="D69" s="20">
        <v>395612</v>
      </c>
      <c r="E69" s="21">
        <v>395612</v>
      </c>
      <c r="F69" s="21">
        <v>39277</v>
      </c>
      <c r="G69" s="21">
        <v>45277</v>
      </c>
      <c r="H69" s="21">
        <v>45338</v>
      </c>
      <c r="I69" s="21">
        <v>129892</v>
      </c>
      <c r="J69" s="21">
        <v>45459</v>
      </c>
      <c r="K69" s="21">
        <v>45663</v>
      </c>
      <c r="L69" s="21">
        <v>40192</v>
      </c>
      <c r="M69" s="21">
        <v>131314</v>
      </c>
      <c r="N69" s="21">
        <v>49091</v>
      </c>
      <c r="O69" s="21">
        <v>39070</v>
      </c>
      <c r="P69" s="21">
        <v>43187</v>
      </c>
      <c r="Q69" s="21">
        <v>131348</v>
      </c>
      <c r="R69" s="21"/>
      <c r="S69" s="21"/>
      <c r="T69" s="21"/>
      <c r="U69" s="21"/>
      <c r="V69" s="21">
        <v>392554</v>
      </c>
      <c r="W69" s="21">
        <v>296709</v>
      </c>
      <c r="X69" s="21"/>
      <c r="Y69" s="20"/>
      <c r="Z69" s="23">
        <v>395612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451021</v>
      </c>
      <c r="C73" s="19"/>
      <c r="D73" s="20">
        <v>395612</v>
      </c>
      <c r="E73" s="21">
        <v>395612</v>
      </c>
      <c r="F73" s="21">
        <v>39277</v>
      </c>
      <c r="G73" s="21">
        <v>45277</v>
      </c>
      <c r="H73" s="21">
        <v>45338</v>
      </c>
      <c r="I73" s="21">
        <v>129892</v>
      </c>
      <c r="J73" s="21">
        <v>45459</v>
      </c>
      <c r="K73" s="21">
        <v>45663</v>
      </c>
      <c r="L73" s="21">
        <v>40192</v>
      </c>
      <c r="M73" s="21">
        <v>131314</v>
      </c>
      <c r="N73" s="21">
        <v>49091</v>
      </c>
      <c r="O73" s="21">
        <v>39070</v>
      </c>
      <c r="P73" s="21">
        <v>43187</v>
      </c>
      <c r="Q73" s="21">
        <v>131348</v>
      </c>
      <c r="R73" s="21"/>
      <c r="S73" s="21"/>
      <c r="T73" s="21"/>
      <c r="U73" s="21"/>
      <c r="V73" s="21">
        <v>392554</v>
      </c>
      <c r="W73" s="21">
        <v>296709</v>
      </c>
      <c r="X73" s="21"/>
      <c r="Y73" s="20"/>
      <c r="Z73" s="23">
        <v>395612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2958187</v>
      </c>
      <c r="C75" s="28"/>
      <c r="D75" s="29"/>
      <c r="E75" s="30"/>
      <c r="F75" s="30"/>
      <c r="G75" s="30"/>
      <c r="H75" s="30">
        <v>312807</v>
      </c>
      <c r="I75" s="30">
        <v>312807</v>
      </c>
      <c r="J75" s="30">
        <v>331701</v>
      </c>
      <c r="K75" s="30">
        <v>511975</v>
      </c>
      <c r="L75" s="30"/>
      <c r="M75" s="30">
        <v>843676</v>
      </c>
      <c r="N75" s="30">
        <v>506156</v>
      </c>
      <c r="O75" s="30">
        <v>1509885</v>
      </c>
      <c r="P75" s="30">
        <v>-603</v>
      </c>
      <c r="Q75" s="30">
        <v>2015438</v>
      </c>
      <c r="R75" s="30"/>
      <c r="S75" s="30"/>
      <c r="T75" s="30"/>
      <c r="U75" s="30"/>
      <c r="V75" s="30">
        <v>3171921</v>
      </c>
      <c r="W75" s="30"/>
      <c r="X75" s="30"/>
      <c r="Y75" s="29"/>
      <c r="Z75" s="31"/>
    </row>
    <row r="76" spans="1:26" ht="13.5" hidden="1">
      <c r="A76" s="42" t="s">
        <v>286</v>
      </c>
      <c r="B76" s="32">
        <v>23669076</v>
      </c>
      <c r="C76" s="32"/>
      <c r="D76" s="33">
        <v>14006988</v>
      </c>
      <c r="E76" s="34">
        <v>14006988</v>
      </c>
      <c r="F76" s="34">
        <v>230542</v>
      </c>
      <c r="G76" s="34">
        <v>397515</v>
      </c>
      <c r="H76" s="34">
        <v>687203</v>
      </c>
      <c r="I76" s="34">
        <v>1315260</v>
      </c>
      <c r="J76" s="34">
        <v>566054</v>
      </c>
      <c r="K76" s="34">
        <v>3284331</v>
      </c>
      <c r="L76" s="34">
        <v>250409</v>
      </c>
      <c r="M76" s="34">
        <v>4100794</v>
      </c>
      <c r="N76" s="34">
        <v>614088</v>
      </c>
      <c r="O76" s="34">
        <v>443678</v>
      </c>
      <c r="P76" s="34">
        <v>541161</v>
      </c>
      <c r="Q76" s="34">
        <v>1598927</v>
      </c>
      <c r="R76" s="34"/>
      <c r="S76" s="34"/>
      <c r="T76" s="34"/>
      <c r="U76" s="34"/>
      <c r="V76" s="34">
        <v>7014981</v>
      </c>
      <c r="W76" s="34">
        <v>10505241</v>
      </c>
      <c r="X76" s="34"/>
      <c r="Y76" s="33"/>
      <c r="Z76" s="35">
        <v>14006988</v>
      </c>
    </row>
    <row r="77" spans="1:26" ht="13.5" hidden="1">
      <c r="A77" s="37" t="s">
        <v>31</v>
      </c>
      <c r="B77" s="19">
        <v>23669076</v>
      </c>
      <c r="C77" s="19"/>
      <c r="D77" s="20">
        <v>13611372</v>
      </c>
      <c r="E77" s="21">
        <v>13611372</v>
      </c>
      <c r="F77" s="21">
        <v>214908</v>
      </c>
      <c r="G77" s="21">
        <v>390794</v>
      </c>
      <c r="H77" s="21">
        <v>339670</v>
      </c>
      <c r="I77" s="21">
        <v>945372</v>
      </c>
      <c r="J77" s="21">
        <v>229460</v>
      </c>
      <c r="K77" s="21">
        <v>2726693</v>
      </c>
      <c r="L77" s="21">
        <v>221589</v>
      </c>
      <c r="M77" s="21">
        <v>3177742</v>
      </c>
      <c r="N77" s="21">
        <v>578830</v>
      </c>
      <c r="O77" s="21">
        <v>330144</v>
      </c>
      <c r="P77" s="21">
        <v>515276</v>
      </c>
      <c r="Q77" s="21">
        <v>1424250</v>
      </c>
      <c r="R77" s="21"/>
      <c r="S77" s="21"/>
      <c r="T77" s="21"/>
      <c r="U77" s="21"/>
      <c r="V77" s="21">
        <v>5547364</v>
      </c>
      <c r="W77" s="21">
        <v>10208529</v>
      </c>
      <c r="X77" s="21"/>
      <c r="Y77" s="20"/>
      <c r="Z77" s="23">
        <v>13611372</v>
      </c>
    </row>
    <row r="78" spans="1:26" ht="13.5" hidden="1">
      <c r="A78" s="38" t="s">
        <v>32</v>
      </c>
      <c r="B78" s="19"/>
      <c r="C78" s="19"/>
      <c r="D78" s="20">
        <v>395616</v>
      </c>
      <c r="E78" s="21">
        <v>395616</v>
      </c>
      <c r="F78" s="21">
        <v>15634</v>
      </c>
      <c r="G78" s="21">
        <v>6721</v>
      </c>
      <c r="H78" s="21">
        <v>34726</v>
      </c>
      <c r="I78" s="21">
        <v>57081</v>
      </c>
      <c r="J78" s="21">
        <v>4893</v>
      </c>
      <c r="K78" s="21">
        <v>45663</v>
      </c>
      <c r="L78" s="21">
        <v>28820</v>
      </c>
      <c r="M78" s="21">
        <v>79376</v>
      </c>
      <c r="N78" s="21">
        <v>35258</v>
      </c>
      <c r="O78" s="21">
        <v>113534</v>
      </c>
      <c r="P78" s="21">
        <v>25885</v>
      </c>
      <c r="Q78" s="21">
        <v>174677</v>
      </c>
      <c r="R78" s="21"/>
      <c r="S78" s="21"/>
      <c r="T78" s="21"/>
      <c r="U78" s="21"/>
      <c r="V78" s="21">
        <v>311134</v>
      </c>
      <c r="W78" s="21">
        <v>296712</v>
      </c>
      <c r="X78" s="21"/>
      <c r="Y78" s="20"/>
      <c r="Z78" s="23">
        <v>395616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395616</v>
      </c>
      <c r="E82" s="21">
        <v>395616</v>
      </c>
      <c r="F82" s="21">
        <v>15634</v>
      </c>
      <c r="G82" s="21">
        <v>6721</v>
      </c>
      <c r="H82" s="21">
        <v>34726</v>
      </c>
      <c r="I82" s="21">
        <v>57081</v>
      </c>
      <c r="J82" s="21">
        <v>4893</v>
      </c>
      <c r="K82" s="21">
        <v>45663</v>
      </c>
      <c r="L82" s="21">
        <v>28820</v>
      </c>
      <c r="M82" s="21">
        <v>79376</v>
      </c>
      <c r="N82" s="21">
        <v>33474</v>
      </c>
      <c r="O82" s="21">
        <v>112226</v>
      </c>
      <c r="P82" s="21">
        <v>25185</v>
      </c>
      <c r="Q82" s="21">
        <v>170885</v>
      </c>
      <c r="R82" s="21"/>
      <c r="S82" s="21"/>
      <c r="T82" s="21"/>
      <c r="U82" s="21"/>
      <c r="V82" s="21">
        <v>307342</v>
      </c>
      <c r="W82" s="21">
        <v>296712</v>
      </c>
      <c r="X82" s="21"/>
      <c r="Y82" s="20"/>
      <c r="Z82" s="23">
        <v>395616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>
        <v>1784</v>
      </c>
      <c r="O83" s="21">
        <v>1308</v>
      </c>
      <c r="P83" s="21">
        <v>700</v>
      </c>
      <c r="Q83" s="21">
        <v>3792</v>
      </c>
      <c r="R83" s="21"/>
      <c r="S83" s="21"/>
      <c r="T83" s="21"/>
      <c r="U83" s="21"/>
      <c r="V83" s="21">
        <v>3792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>
        <v>312807</v>
      </c>
      <c r="I84" s="30">
        <v>312807</v>
      </c>
      <c r="J84" s="30">
        <v>331701</v>
      </c>
      <c r="K84" s="30">
        <v>511975</v>
      </c>
      <c r="L84" s="30"/>
      <c r="M84" s="30">
        <v>843676</v>
      </c>
      <c r="N84" s="30"/>
      <c r="O84" s="30"/>
      <c r="P84" s="30"/>
      <c r="Q84" s="30"/>
      <c r="R84" s="30"/>
      <c r="S84" s="30"/>
      <c r="T84" s="30"/>
      <c r="U84" s="30"/>
      <c r="V84" s="30">
        <v>1156483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77713993</v>
      </c>
      <c r="D5" s="153">
        <f>SUM(D6:D8)</f>
        <v>0</v>
      </c>
      <c r="E5" s="154">
        <f t="shared" si="0"/>
        <v>103617785</v>
      </c>
      <c r="F5" s="100">
        <f t="shared" si="0"/>
        <v>103617785</v>
      </c>
      <c r="G5" s="100">
        <f t="shared" si="0"/>
        <v>52110361</v>
      </c>
      <c r="H5" s="100">
        <f t="shared" si="0"/>
        <v>1729717</v>
      </c>
      <c r="I5" s="100">
        <f t="shared" si="0"/>
        <v>1663100</v>
      </c>
      <c r="J5" s="100">
        <f t="shared" si="0"/>
        <v>55503178</v>
      </c>
      <c r="K5" s="100">
        <f t="shared" si="0"/>
        <v>827967</v>
      </c>
      <c r="L5" s="100">
        <f t="shared" si="0"/>
        <v>23027388</v>
      </c>
      <c r="M5" s="100">
        <f t="shared" si="0"/>
        <v>967912</v>
      </c>
      <c r="N5" s="100">
        <f t="shared" si="0"/>
        <v>24823267</v>
      </c>
      <c r="O5" s="100">
        <f t="shared" si="0"/>
        <v>868176</v>
      </c>
      <c r="P5" s="100">
        <f t="shared" si="0"/>
        <v>3843158</v>
      </c>
      <c r="Q5" s="100">
        <f t="shared" si="0"/>
        <v>16989839</v>
      </c>
      <c r="R5" s="100">
        <f t="shared" si="0"/>
        <v>21701173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102027618</v>
      </c>
      <c r="X5" s="100">
        <f t="shared" si="0"/>
        <v>77713339</v>
      </c>
      <c r="Y5" s="100">
        <f t="shared" si="0"/>
        <v>24314279</v>
      </c>
      <c r="Z5" s="137">
        <f>+IF(X5&lt;&gt;0,+(Y5/X5)*100,0)</f>
        <v>31.287137205621807</v>
      </c>
      <c r="AA5" s="153">
        <f>SUM(AA6:AA8)</f>
        <v>103617785</v>
      </c>
    </row>
    <row r="6" spans="1:27" ht="13.5">
      <c r="A6" s="138" t="s">
        <v>75</v>
      </c>
      <c r="B6" s="136"/>
      <c r="C6" s="155">
        <v>51184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77098635</v>
      </c>
      <c r="D7" s="157"/>
      <c r="E7" s="158">
        <v>103577785</v>
      </c>
      <c r="F7" s="159">
        <v>103577785</v>
      </c>
      <c r="G7" s="159">
        <v>51677778</v>
      </c>
      <c r="H7" s="159">
        <v>1678416</v>
      </c>
      <c r="I7" s="159">
        <v>1658762</v>
      </c>
      <c r="J7" s="159">
        <v>55014956</v>
      </c>
      <c r="K7" s="159">
        <v>826912</v>
      </c>
      <c r="L7" s="159">
        <v>23009341</v>
      </c>
      <c r="M7" s="159">
        <v>931186</v>
      </c>
      <c r="N7" s="159">
        <v>24767439</v>
      </c>
      <c r="O7" s="159">
        <v>868176</v>
      </c>
      <c r="P7" s="159">
        <v>3833667</v>
      </c>
      <c r="Q7" s="159">
        <v>16980085</v>
      </c>
      <c r="R7" s="159">
        <v>21681928</v>
      </c>
      <c r="S7" s="159"/>
      <c r="T7" s="159"/>
      <c r="U7" s="159"/>
      <c r="V7" s="159"/>
      <c r="W7" s="159">
        <v>101464323</v>
      </c>
      <c r="X7" s="159">
        <v>77683339</v>
      </c>
      <c r="Y7" s="159">
        <v>23780984</v>
      </c>
      <c r="Z7" s="141">
        <v>30.61</v>
      </c>
      <c r="AA7" s="157">
        <v>103577785</v>
      </c>
    </row>
    <row r="8" spans="1:27" ht="13.5">
      <c r="A8" s="138" t="s">
        <v>77</v>
      </c>
      <c r="B8" s="136"/>
      <c r="C8" s="155">
        <v>564174</v>
      </c>
      <c r="D8" s="155"/>
      <c r="E8" s="156">
        <v>40000</v>
      </c>
      <c r="F8" s="60">
        <v>40000</v>
      </c>
      <c r="G8" s="60">
        <v>432583</v>
      </c>
      <c r="H8" s="60">
        <v>51301</v>
      </c>
      <c r="I8" s="60">
        <v>4338</v>
      </c>
      <c r="J8" s="60">
        <v>488222</v>
      </c>
      <c r="K8" s="60">
        <v>1055</v>
      </c>
      <c r="L8" s="60">
        <v>18047</v>
      </c>
      <c r="M8" s="60">
        <v>36726</v>
      </c>
      <c r="N8" s="60">
        <v>55828</v>
      </c>
      <c r="O8" s="60"/>
      <c r="P8" s="60">
        <v>9491</v>
      </c>
      <c r="Q8" s="60">
        <v>9754</v>
      </c>
      <c r="R8" s="60">
        <v>19245</v>
      </c>
      <c r="S8" s="60"/>
      <c r="T8" s="60"/>
      <c r="U8" s="60"/>
      <c r="V8" s="60"/>
      <c r="W8" s="60">
        <v>563295</v>
      </c>
      <c r="X8" s="60">
        <v>30000</v>
      </c>
      <c r="Y8" s="60">
        <v>533295</v>
      </c>
      <c r="Z8" s="140">
        <v>1777.65</v>
      </c>
      <c r="AA8" s="155">
        <v>40000</v>
      </c>
    </row>
    <row r="9" spans="1:27" ht="13.5">
      <c r="A9" s="135" t="s">
        <v>78</v>
      </c>
      <c r="B9" s="136"/>
      <c r="C9" s="153">
        <f aca="true" t="shared" si="1" ref="C9:Y9">SUM(C10:C14)</f>
        <v>2105125</v>
      </c>
      <c r="D9" s="153">
        <f>SUM(D10:D14)</f>
        <v>0</v>
      </c>
      <c r="E9" s="154">
        <f t="shared" si="1"/>
        <v>2144105</v>
      </c>
      <c r="F9" s="100">
        <f t="shared" si="1"/>
        <v>2144105</v>
      </c>
      <c r="G9" s="100">
        <f t="shared" si="1"/>
        <v>220328</v>
      </c>
      <c r="H9" s="100">
        <f t="shared" si="1"/>
        <v>214855</v>
      </c>
      <c r="I9" s="100">
        <f t="shared" si="1"/>
        <v>170528</v>
      </c>
      <c r="J9" s="100">
        <f t="shared" si="1"/>
        <v>605711</v>
      </c>
      <c r="K9" s="100">
        <f t="shared" si="1"/>
        <v>214153</v>
      </c>
      <c r="L9" s="100">
        <f t="shared" si="1"/>
        <v>196459</v>
      </c>
      <c r="M9" s="100">
        <f t="shared" si="1"/>
        <v>110257</v>
      </c>
      <c r="N9" s="100">
        <f t="shared" si="1"/>
        <v>520869</v>
      </c>
      <c r="O9" s="100">
        <f t="shared" si="1"/>
        <v>150891</v>
      </c>
      <c r="P9" s="100">
        <f t="shared" si="1"/>
        <v>206442</v>
      </c>
      <c r="Q9" s="100">
        <f t="shared" si="1"/>
        <v>121270</v>
      </c>
      <c r="R9" s="100">
        <f t="shared" si="1"/>
        <v>478603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1605183</v>
      </c>
      <c r="X9" s="100">
        <f t="shared" si="1"/>
        <v>1608079</v>
      </c>
      <c r="Y9" s="100">
        <f t="shared" si="1"/>
        <v>-2896</v>
      </c>
      <c r="Z9" s="137">
        <f>+IF(X9&lt;&gt;0,+(Y9/X9)*100,0)</f>
        <v>-0.18009065475017086</v>
      </c>
      <c r="AA9" s="153">
        <f>SUM(AA10:AA14)</f>
        <v>2144105</v>
      </c>
    </row>
    <row r="10" spans="1:27" ht="13.5">
      <c r="A10" s="138" t="s">
        <v>79</v>
      </c>
      <c r="B10" s="136"/>
      <c r="C10" s="155">
        <v>2105125</v>
      </c>
      <c r="D10" s="155"/>
      <c r="E10" s="156">
        <v>2144105</v>
      </c>
      <c r="F10" s="60">
        <v>2144105</v>
      </c>
      <c r="G10" s="60">
        <v>220328</v>
      </c>
      <c r="H10" s="60">
        <v>214855</v>
      </c>
      <c r="I10" s="60">
        <v>170528</v>
      </c>
      <c r="J10" s="60">
        <v>605711</v>
      </c>
      <c r="K10" s="60">
        <v>214153</v>
      </c>
      <c r="L10" s="60">
        <v>196459</v>
      </c>
      <c r="M10" s="60">
        <v>110257</v>
      </c>
      <c r="N10" s="60">
        <v>520869</v>
      </c>
      <c r="O10" s="60">
        <v>150891</v>
      </c>
      <c r="P10" s="60">
        <v>206442</v>
      </c>
      <c r="Q10" s="60">
        <v>121270</v>
      </c>
      <c r="R10" s="60">
        <v>478603</v>
      </c>
      <c r="S10" s="60"/>
      <c r="T10" s="60"/>
      <c r="U10" s="60"/>
      <c r="V10" s="60"/>
      <c r="W10" s="60">
        <v>1605183</v>
      </c>
      <c r="X10" s="60">
        <v>1608079</v>
      </c>
      <c r="Y10" s="60">
        <v>-2896</v>
      </c>
      <c r="Z10" s="140">
        <v>-0.18</v>
      </c>
      <c r="AA10" s="155">
        <v>2144105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22017652</v>
      </c>
      <c r="D15" s="153">
        <f>SUM(D16:D18)</f>
        <v>0</v>
      </c>
      <c r="E15" s="154">
        <f t="shared" si="2"/>
        <v>1544627</v>
      </c>
      <c r="F15" s="100">
        <f t="shared" si="2"/>
        <v>1544627</v>
      </c>
      <c r="G15" s="100">
        <f t="shared" si="2"/>
        <v>7514000</v>
      </c>
      <c r="H15" s="100">
        <f t="shared" si="2"/>
        <v>0</v>
      </c>
      <c r="I15" s="100">
        <f t="shared" si="2"/>
        <v>400000</v>
      </c>
      <c r="J15" s="100">
        <f t="shared" si="2"/>
        <v>7914000</v>
      </c>
      <c r="K15" s="100">
        <f t="shared" si="2"/>
        <v>40000</v>
      </c>
      <c r="L15" s="100">
        <f t="shared" si="2"/>
        <v>300000</v>
      </c>
      <c r="M15" s="100">
        <f t="shared" si="2"/>
        <v>7164000</v>
      </c>
      <c r="N15" s="100">
        <f t="shared" si="2"/>
        <v>7504000</v>
      </c>
      <c r="O15" s="100">
        <f t="shared" si="2"/>
        <v>1152</v>
      </c>
      <c r="P15" s="100">
        <f t="shared" si="2"/>
        <v>301152</v>
      </c>
      <c r="Q15" s="100">
        <f t="shared" si="2"/>
        <v>4672000</v>
      </c>
      <c r="R15" s="100">
        <f t="shared" si="2"/>
        <v>4974304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20392304</v>
      </c>
      <c r="X15" s="100">
        <f t="shared" si="2"/>
        <v>1158471</v>
      </c>
      <c r="Y15" s="100">
        <f t="shared" si="2"/>
        <v>19233833</v>
      </c>
      <c r="Z15" s="137">
        <f>+IF(X15&lt;&gt;0,+(Y15/X15)*100,0)</f>
        <v>1660.2774691813606</v>
      </c>
      <c r="AA15" s="153">
        <f>SUM(AA16:AA18)</f>
        <v>1544627</v>
      </c>
    </row>
    <row r="16" spans="1:27" ht="13.5">
      <c r="A16" s="138" t="s">
        <v>85</v>
      </c>
      <c r="B16" s="136"/>
      <c r="C16" s="155">
        <v>83645</v>
      </c>
      <c r="D16" s="155"/>
      <c r="E16" s="156">
        <v>469977</v>
      </c>
      <c r="F16" s="60">
        <v>469977</v>
      </c>
      <c r="G16" s="60">
        <v>350000</v>
      </c>
      <c r="H16" s="60"/>
      <c r="I16" s="60"/>
      <c r="J16" s="60">
        <v>350000</v>
      </c>
      <c r="K16" s="60">
        <v>40000</v>
      </c>
      <c r="L16" s="60"/>
      <c r="M16" s="60"/>
      <c r="N16" s="60">
        <v>40000</v>
      </c>
      <c r="O16" s="60">
        <v>1152</v>
      </c>
      <c r="P16" s="60">
        <v>1152</v>
      </c>
      <c r="Q16" s="60"/>
      <c r="R16" s="60">
        <v>2304</v>
      </c>
      <c r="S16" s="60"/>
      <c r="T16" s="60"/>
      <c r="U16" s="60"/>
      <c r="V16" s="60"/>
      <c r="W16" s="60">
        <v>392304</v>
      </c>
      <c r="X16" s="60">
        <v>352483</v>
      </c>
      <c r="Y16" s="60">
        <v>39821</v>
      </c>
      <c r="Z16" s="140">
        <v>11.3</v>
      </c>
      <c r="AA16" s="155">
        <v>469977</v>
      </c>
    </row>
    <row r="17" spans="1:27" ht="13.5">
      <c r="A17" s="138" t="s">
        <v>86</v>
      </c>
      <c r="B17" s="136"/>
      <c r="C17" s="155">
        <v>21934007</v>
      </c>
      <c r="D17" s="155"/>
      <c r="E17" s="156">
        <v>1074650</v>
      </c>
      <c r="F17" s="60">
        <v>1074650</v>
      </c>
      <c r="G17" s="60">
        <v>7164000</v>
      </c>
      <c r="H17" s="60"/>
      <c r="I17" s="60">
        <v>400000</v>
      </c>
      <c r="J17" s="60">
        <v>7564000</v>
      </c>
      <c r="K17" s="60"/>
      <c r="L17" s="60">
        <v>300000</v>
      </c>
      <c r="M17" s="60">
        <v>7164000</v>
      </c>
      <c r="N17" s="60">
        <v>7464000</v>
      </c>
      <c r="O17" s="60"/>
      <c r="P17" s="60">
        <v>300000</v>
      </c>
      <c r="Q17" s="60">
        <v>4672000</v>
      </c>
      <c r="R17" s="60">
        <v>4972000</v>
      </c>
      <c r="S17" s="60"/>
      <c r="T17" s="60"/>
      <c r="U17" s="60"/>
      <c r="V17" s="60"/>
      <c r="W17" s="60">
        <v>20000000</v>
      </c>
      <c r="X17" s="60">
        <v>805988</v>
      </c>
      <c r="Y17" s="60">
        <v>19194012</v>
      </c>
      <c r="Z17" s="140">
        <v>2381.43</v>
      </c>
      <c r="AA17" s="155">
        <v>1074650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451021</v>
      </c>
      <c r="D19" s="153">
        <f>SUM(D20:D23)</f>
        <v>0</v>
      </c>
      <c r="E19" s="154">
        <f t="shared" si="3"/>
        <v>395612</v>
      </c>
      <c r="F19" s="100">
        <f t="shared" si="3"/>
        <v>395612</v>
      </c>
      <c r="G19" s="100">
        <f t="shared" si="3"/>
        <v>39277</v>
      </c>
      <c r="H19" s="100">
        <f t="shared" si="3"/>
        <v>45277</v>
      </c>
      <c r="I19" s="100">
        <f t="shared" si="3"/>
        <v>45338</v>
      </c>
      <c r="J19" s="100">
        <f t="shared" si="3"/>
        <v>129892</v>
      </c>
      <c r="K19" s="100">
        <f t="shared" si="3"/>
        <v>45459</v>
      </c>
      <c r="L19" s="100">
        <f t="shared" si="3"/>
        <v>45663</v>
      </c>
      <c r="M19" s="100">
        <f t="shared" si="3"/>
        <v>40192</v>
      </c>
      <c r="N19" s="100">
        <f t="shared" si="3"/>
        <v>131314</v>
      </c>
      <c r="O19" s="100">
        <f t="shared" si="3"/>
        <v>49091</v>
      </c>
      <c r="P19" s="100">
        <f t="shared" si="3"/>
        <v>39070</v>
      </c>
      <c r="Q19" s="100">
        <f t="shared" si="3"/>
        <v>43187</v>
      </c>
      <c r="R19" s="100">
        <f t="shared" si="3"/>
        <v>131348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392554</v>
      </c>
      <c r="X19" s="100">
        <f t="shared" si="3"/>
        <v>296709</v>
      </c>
      <c r="Y19" s="100">
        <f t="shared" si="3"/>
        <v>95845</v>
      </c>
      <c r="Z19" s="137">
        <f>+IF(X19&lt;&gt;0,+(Y19/X19)*100,0)</f>
        <v>32.30269388525458</v>
      </c>
      <c r="AA19" s="153">
        <f>SUM(AA20:AA23)</f>
        <v>395612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451021</v>
      </c>
      <c r="D23" s="155"/>
      <c r="E23" s="156">
        <v>395612</v>
      </c>
      <c r="F23" s="60">
        <v>395612</v>
      </c>
      <c r="G23" s="60">
        <v>39277</v>
      </c>
      <c r="H23" s="60">
        <v>45277</v>
      </c>
      <c r="I23" s="60">
        <v>45338</v>
      </c>
      <c r="J23" s="60">
        <v>129892</v>
      </c>
      <c r="K23" s="60">
        <v>45459</v>
      </c>
      <c r="L23" s="60">
        <v>45663</v>
      </c>
      <c r="M23" s="60">
        <v>40192</v>
      </c>
      <c r="N23" s="60">
        <v>131314</v>
      </c>
      <c r="O23" s="60">
        <v>49091</v>
      </c>
      <c r="P23" s="60">
        <v>39070</v>
      </c>
      <c r="Q23" s="60">
        <v>43187</v>
      </c>
      <c r="R23" s="60">
        <v>131348</v>
      </c>
      <c r="S23" s="60"/>
      <c r="T23" s="60"/>
      <c r="U23" s="60"/>
      <c r="V23" s="60"/>
      <c r="W23" s="60">
        <v>392554</v>
      </c>
      <c r="X23" s="60">
        <v>296709</v>
      </c>
      <c r="Y23" s="60">
        <v>95845</v>
      </c>
      <c r="Z23" s="140">
        <v>32.3</v>
      </c>
      <c r="AA23" s="155">
        <v>395612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102287791</v>
      </c>
      <c r="D25" s="168">
        <f>+D5+D9+D15+D19+D24</f>
        <v>0</v>
      </c>
      <c r="E25" s="169">
        <f t="shared" si="4"/>
        <v>107702129</v>
      </c>
      <c r="F25" s="73">
        <f t="shared" si="4"/>
        <v>107702129</v>
      </c>
      <c r="G25" s="73">
        <f t="shared" si="4"/>
        <v>59883966</v>
      </c>
      <c r="H25" s="73">
        <f t="shared" si="4"/>
        <v>1989849</v>
      </c>
      <c r="I25" s="73">
        <f t="shared" si="4"/>
        <v>2278966</v>
      </c>
      <c r="J25" s="73">
        <f t="shared" si="4"/>
        <v>64152781</v>
      </c>
      <c r="K25" s="73">
        <f t="shared" si="4"/>
        <v>1127579</v>
      </c>
      <c r="L25" s="73">
        <f t="shared" si="4"/>
        <v>23569510</v>
      </c>
      <c r="M25" s="73">
        <f t="shared" si="4"/>
        <v>8282361</v>
      </c>
      <c r="N25" s="73">
        <f t="shared" si="4"/>
        <v>32979450</v>
      </c>
      <c r="O25" s="73">
        <f t="shared" si="4"/>
        <v>1069310</v>
      </c>
      <c r="P25" s="73">
        <f t="shared" si="4"/>
        <v>4389822</v>
      </c>
      <c r="Q25" s="73">
        <f t="shared" si="4"/>
        <v>21826296</v>
      </c>
      <c r="R25" s="73">
        <f t="shared" si="4"/>
        <v>27285428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124417659</v>
      </c>
      <c r="X25" s="73">
        <f t="shared" si="4"/>
        <v>80776598</v>
      </c>
      <c r="Y25" s="73">
        <f t="shared" si="4"/>
        <v>43641061</v>
      </c>
      <c r="Z25" s="170">
        <f>+IF(X25&lt;&gt;0,+(Y25/X25)*100,0)</f>
        <v>54.0268618393659</v>
      </c>
      <c r="AA25" s="168">
        <f>+AA5+AA9+AA15+AA19+AA24</f>
        <v>107702129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69467916</v>
      </c>
      <c r="D28" s="153">
        <f>SUM(D29:D31)</f>
        <v>0</v>
      </c>
      <c r="E28" s="154">
        <f t="shared" si="5"/>
        <v>80693435</v>
      </c>
      <c r="F28" s="100">
        <f t="shared" si="5"/>
        <v>80693435</v>
      </c>
      <c r="G28" s="100">
        <f t="shared" si="5"/>
        <v>4602829</v>
      </c>
      <c r="H28" s="100">
        <f t="shared" si="5"/>
        <v>4619916</v>
      </c>
      <c r="I28" s="100">
        <f t="shared" si="5"/>
        <v>11030153</v>
      </c>
      <c r="J28" s="100">
        <f t="shared" si="5"/>
        <v>20252898</v>
      </c>
      <c r="K28" s="100">
        <f t="shared" si="5"/>
        <v>3923024</v>
      </c>
      <c r="L28" s="100">
        <f t="shared" si="5"/>
        <v>5733148</v>
      </c>
      <c r="M28" s="100">
        <f t="shared" si="5"/>
        <v>3166111</v>
      </c>
      <c r="N28" s="100">
        <f t="shared" si="5"/>
        <v>12822283</v>
      </c>
      <c r="O28" s="100">
        <f t="shared" si="5"/>
        <v>3231608</v>
      </c>
      <c r="P28" s="100">
        <f t="shared" si="5"/>
        <v>3159442</v>
      </c>
      <c r="Q28" s="100">
        <f t="shared" si="5"/>
        <v>3300989</v>
      </c>
      <c r="R28" s="100">
        <f t="shared" si="5"/>
        <v>9692039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42767220</v>
      </c>
      <c r="X28" s="100">
        <f t="shared" si="5"/>
        <v>60520076</v>
      </c>
      <c r="Y28" s="100">
        <f t="shared" si="5"/>
        <v>-17752856</v>
      </c>
      <c r="Z28" s="137">
        <f>+IF(X28&lt;&gt;0,+(Y28/X28)*100,0)</f>
        <v>-29.333829653485566</v>
      </c>
      <c r="AA28" s="153">
        <f>SUM(AA29:AA31)</f>
        <v>80693435</v>
      </c>
    </row>
    <row r="29" spans="1:27" ht="13.5">
      <c r="A29" s="138" t="s">
        <v>75</v>
      </c>
      <c r="B29" s="136"/>
      <c r="C29" s="155">
        <v>17043847</v>
      </c>
      <c r="D29" s="155"/>
      <c r="E29" s="156">
        <v>27907687</v>
      </c>
      <c r="F29" s="60">
        <v>27907687</v>
      </c>
      <c r="G29" s="60">
        <v>1259064</v>
      </c>
      <c r="H29" s="60">
        <v>1396044</v>
      </c>
      <c r="I29" s="60">
        <v>1141368</v>
      </c>
      <c r="J29" s="60">
        <v>3796476</v>
      </c>
      <c r="K29" s="60">
        <v>1436355</v>
      </c>
      <c r="L29" s="60">
        <v>1647122</v>
      </c>
      <c r="M29" s="60">
        <v>1720909</v>
      </c>
      <c r="N29" s="60">
        <v>4804386</v>
      </c>
      <c r="O29" s="60">
        <v>1533000</v>
      </c>
      <c r="P29" s="60">
        <v>1493432</v>
      </c>
      <c r="Q29" s="60">
        <v>1817456</v>
      </c>
      <c r="R29" s="60">
        <v>4843888</v>
      </c>
      <c r="S29" s="60"/>
      <c r="T29" s="60"/>
      <c r="U29" s="60"/>
      <c r="V29" s="60"/>
      <c r="W29" s="60">
        <v>13444750</v>
      </c>
      <c r="X29" s="60">
        <v>20930765</v>
      </c>
      <c r="Y29" s="60">
        <v>-7486015</v>
      </c>
      <c r="Z29" s="140">
        <v>-35.77</v>
      </c>
      <c r="AA29" s="155">
        <v>27907687</v>
      </c>
    </row>
    <row r="30" spans="1:27" ht="13.5">
      <c r="A30" s="138" t="s">
        <v>76</v>
      </c>
      <c r="B30" s="136"/>
      <c r="C30" s="157">
        <v>41385064</v>
      </c>
      <c r="D30" s="157"/>
      <c r="E30" s="158">
        <v>29362924</v>
      </c>
      <c r="F30" s="159">
        <v>29362924</v>
      </c>
      <c r="G30" s="159">
        <v>1311348</v>
      </c>
      <c r="H30" s="159">
        <v>1824602</v>
      </c>
      <c r="I30" s="159">
        <v>8816185</v>
      </c>
      <c r="J30" s="159">
        <v>11952135</v>
      </c>
      <c r="K30" s="159">
        <v>1025787</v>
      </c>
      <c r="L30" s="159">
        <v>2936869</v>
      </c>
      <c r="M30" s="159">
        <v>723656</v>
      </c>
      <c r="N30" s="159">
        <v>4686312</v>
      </c>
      <c r="O30" s="159">
        <v>732036</v>
      </c>
      <c r="P30" s="159">
        <v>723332</v>
      </c>
      <c r="Q30" s="159">
        <v>771886</v>
      </c>
      <c r="R30" s="159">
        <v>2227254</v>
      </c>
      <c r="S30" s="159"/>
      <c r="T30" s="159"/>
      <c r="U30" s="159"/>
      <c r="V30" s="159"/>
      <c r="W30" s="159">
        <v>18865701</v>
      </c>
      <c r="X30" s="159">
        <v>22022193</v>
      </c>
      <c r="Y30" s="159">
        <v>-3156492</v>
      </c>
      <c r="Z30" s="141">
        <v>-14.33</v>
      </c>
      <c r="AA30" s="157">
        <v>29362924</v>
      </c>
    </row>
    <row r="31" spans="1:27" ht="13.5">
      <c r="A31" s="138" t="s">
        <v>77</v>
      </c>
      <c r="B31" s="136"/>
      <c r="C31" s="155">
        <v>11039005</v>
      </c>
      <c r="D31" s="155"/>
      <c r="E31" s="156">
        <v>23422824</v>
      </c>
      <c r="F31" s="60">
        <v>23422824</v>
      </c>
      <c r="G31" s="60">
        <v>2032417</v>
      </c>
      <c r="H31" s="60">
        <v>1399270</v>
      </c>
      <c r="I31" s="60">
        <v>1072600</v>
      </c>
      <c r="J31" s="60">
        <v>4504287</v>
      </c>
      <c r="K31" s="60">
        <v>1460882</v>
      </c>
      <c r="L31" s="60">
        <v>1149157</v>
      </c>
      <c r="M31" s="60">
        <v>721546</v>
      </c>
      <c r="N31" s="60">
        <v>3331585</v>
      </c>
      <c r="O31" s="60">
        <v>966572</v>
      </c>
      <c r="P31" s="60">
        <v>942678</v>
      </c>
      <c r="Q31" s="60">
        <v>711647</v>
      </c>
      <c r="R31" s="60">
        <v>2620897</v>
      </c>
      <c r="S31" s="60"/>
      <c r="T31" s="60"/>
      <c r="U31" s="60"/>
      <c r="V31" s="60"/>
      <c r="W31" s="60">
        <v>10456769</v>
      </c>
      <c r="X31" s="60">
        <v>17567118</v>
      </c>
      <c r="Y31" s="60">
        <v>-7110349</v>
      </c>
      <c r="Z31" s="140">
        <v>-40.48</v>
      </c>
      <c r="AA31" s="155">
        <v>23422824</v>
      </c>
    </row>
    <row r="32" spans="1:27" ht="13.5">
      <c r="A32" s="135" t="s">
        <v>78</v>
      </c>
      <c r="B32" s="136"/>
      <c r="C32" s="153">
        <f aca="true" t="shared" si="6" ref="C32:Y32">SUM(C33:C37)</f>
        <v>9921892</v>
      </c>
      <c r="D32" s="153">
        <f>SUM(D33:D37)</f>
        <v>0</v>
      </c>
      <c r="E32" s="154">
        <f t="shared" si="6"/>
        <v>20234912</v>
      </c>
      <c r="F32" s="100">
        <f t="shared" si="6"/>
        <v>20234912</v>
      </c>
      <c r="G32" s="100">
        <f t="shared" si="6"/>
        <v>1086494</v>
      </c>
      <c r="H32" s="100">
        <f t="shared" si="6"/>
        <v>978235</v>
      </c>
      <c r="I32" s="100">
        <f t="shared" si="6"/>
        <v>840366</v>
      </c>
      <c r="J32" s="100">
        <f t="shared" si="6"/>
        <v>2905095</v>
      </c>
      <c r="K32" s="100">
        <f t="shared" si="6"/>
        <v>985650</v>
      </c>
      <c r="L32" s="100">
        <f t="shared" si="6"/>
        <v>716352</v>
      </c>
      <c r="M32" s="100">
        <f t="shared" si="6"/>
        <v>526624</v>
      </c>
      <c r="N32" s="100">
        <f t="shared" si="6"/>
        <v>2228626</v>
      </c>
      <c r="O32" s="100">
        <f t="shared" si="6"/>
        <v>1140493</v>
      </c>
      <c r="P32" s="100">
        <f t="shared" si="6"/>
        <v>997709</v>
      </c>
      <c r="Q32" s="100">
        <f t="shared" si="6"/>
        <v>966243</v>
      </c>
      <c r="R32" s="100">
        <f t="shared" si="6"/>
        <v>3104445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8238166</v>
      </c>
      <c r="X32" s="100">
        <f t="shared" si="6"/>
        <v>15176184</v>
      </c>
      <c r="Y32" s="100">
        <f t="shared" si="6"/>
        <v>-6938018</v>
      </c>
      <c r="Z32" s="137">
        <f>+IF(X32&lt;&gt;0,+(Y32/X32)*100,0)</f>
        <v>-45.7164857779795</v>
      </c>
      <c r="AA32" s="153">
        <f>SUM(AA33:AA37)</f>
        <v>20234912</v>
      </c>
    </row>
    <row r="33" spans="1:27" ht="13.5">
      <c r="A33" s="138" t="s">
        <v>79</v>
      </c>
      <c r="B33" s="136"/>
      <c r="C33" s="155">
        <v>9921892</v>
      </c>
      <c r="D33" s="155"/>
      <c r="E33" s="156">
        <v>20234912</v>
      </c>
      <c r="F33" s="60">
        <v>20234912</v>
      </c>
      <c r="G33" s="60">
        <v>1086494</v>
      </c>
      <c r="H33" s="60">
        <v>978235</v>
      </c>
      <c r="I33" s="60">
        <v>840366</v>
      </c>
      <c r="J33" s="60">
        <v>2905095</v>
      </c>
      <c r="K33" s="60">
        <v>985650</v>
      </c>
      <c r="L33" s="60">
        <v>716352</v>
      </c>
      <c r="M33" s="60">
        <v>526624</v>
      </c>
      <c r="N33" s="60">
        <v>2228626</v>
      </c>
      <c r="O33" s="60">
        <v>1140493</v>
      </c>
      <c r="P33" s="60">
        <v>997709</v>
      </c>
      <c r="Q33" s="60">
        <v>966243</v>
      </c>
      <c r="R33" s="60">
        <v>3104445</v>
      </c>
      <c r="S33" s="60"/>
      <c r="T33" s="60"/>
      <c r="U33" s="60"/>
      <c r="V33" s="60"/>
      <c r="W33" s="60">
        <v>8238166</v>
      </c>
      <c r="X33" s="60">
        <v>15176184</v>
      </c>
      <c r="Y33" s="60">
        <v>-6938018</v>
      </c>
      <c r="Z33" s="140">
        <v>-45.72</v>
      </c>
      <c r="AA33" s="155">
        <v>20234912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12202567</v>
      </c>
      <c r="D38" s="153">
        <f>SUM(D39:D41)</f>
        <v>0</v>
      </c>
      <c r="E38" s="154">
        <f t="shared" si="7"/>
        <v>26972575</v>
      </c>
      <c r="F38" s="100">
        <f t="shared" si="7"/>
        <v>26972575</v>
      </c>
      <c r="G38" s="100">
        <f t="shared" si="7"/>
        <v>706939</v>
      </c>
      <c r="H38" s="100">
        <f t="shared" si="7"/>
        <v>569718</v>
      </c>
      <c r="I38" s="100">
        <f t="shared" si="7"/>
        <v>683593</v>
      </c>
      <c r="J38" s="100">
        <f t="shared" si="7"/>
        <v>1960250</v>
      </c>
      <c r="K38" s="100">
        <f t="shared" si="7"/>
        <v>906013</v>
      </c>
      <c r="L38" s="100">
        <f t="shared" si="7"/>
        <v>527256</v>
      </c>
      <c r="M38" s="100">
        <f t="shared" si="7"/>
        <v>1675867</v>
      </c>
      <c r="N38" s="100">
        <f t="shared" si="7"/>
        <v>3109136</v>
      </c>
      <c r="O38" s="100">
        <f t="shared" si="7"/>
        <v>593581</v>
      </c>
      <c r="P38" s="100">
        <f t="shared" si="7"/>
        <v>433506</v>
      </c>
      <c r="Q38" s="100">
        <f t="shared" si="7"/>
        <v>585456</v>
      </c>
      <c r="R38" s="100">
        <f t="shared" si="7"/>
        <v>1612543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6681929</v>
      </c>
      <c r="X38" s="100">
        <f t="shared" si="7"/>
        <v>20229431</v>
      </c>
      <c r="Y38" s="100">
        <f t="shared" si="7"/>
        <v>-13547502</v>
      </c>
      <c r="Z38" s="137">
        <f>+IF(X38&lt;&gt;0,+(Y38/X38)*100,0)</f>
        <v>-66.96926868580732</v>
      </c>
      <c r="AA38" s="153">
        <f>SUM(AA39:AA41)</f>
        <v>26972575</v>
      </c>
    </row>
    <row r="39" spans="1:27" ht="13.5">
      <c r="A39" s="138" t="s">
        <v>85</v>
      </c>
      <c r="B39" s="136"/>
      <c r="C39" s="155">
        <v>4177164</v>
      </c>
      <c r="D39" s="155"/>
      <c r="E39" s="156">
        <v>15712160</v>
      </c>
      <c r="F39" s="60">
        <v>15712160</v>
      </c>
      <c r="G39" s="60">
        <v>9000</v>
      </c>
      <c r="H39" s="60">
        <v>12450</v>
      </c>
      <c r="I39" s="60">
        <v>21325</v>
      </c>
      <c r="J39" s="60">
        <v>42775</v>
      </c>
      <c r="K39" s="60">
        <v>334056</v>
      </c>
      <c r="L39" s="60">
        <v>51103</v>
      </c>
      <c r="M39" s="60">
        <v>511830</v>
      </c>
      <c r="N39" s="60">
        <v>896989</v>
      </c>
      <c r="O39" s="60">
        <v>6375</v>
      </c>
      <c r="P39" s="60">
        <v>18200</v>
      </c>
      <c r="Q39" s="60">
        <v>100000</v>
      </c>
      <c r="R39" s="60">
        <v>124575</v>
      </c>
      <c r="S39" s="60"/>
      <c r="T39" s="60"/>
      <c r="U39" s="60"/>
      <c r="V39" s="60"/>
      <c r="W39" s="60">
        <v>1064339</v>
      </c>
      <c r="X39" s="60">
        <v>11784120</v>
      </c>
      <c r="Y39" s="60">
        <v>-10719781</v>
      </c>
      <c r="Z39" s="140">
        <v>-90.97</v>
      </c>
      <c r="AA39" s="155">
        <v>15712160</v>
      </c>
    </row>
    <row r="40" spans="1:27" ht="13.5">
      <c r="A40" s="138" t="s">
        <v>86</v>
      </c>
      <c r="B40" s="136"/>
      <c r="C40" s="155">
        <v>8025403</v>
      </c>
      <c r="D40" s="155"/>
      <c r="E40" s="156">
        <v>11260415</v>
      </c>
      <c r="F40" s="60">
        <v>11260415</v>
      </c>
      <c r="G40" s="60">
        <v>697939</v>
      </c>
      <c r="H40" s="60">
        <v>557268</v>
      </c>
      <c r="I40" s="60">
        <v>662268</v>
      </c>
      <c r="J40" s="60">
        <v>1917475</v>
      </c>
      <c r="K40" s="60">
        <v>571957</v>
      </c>
      <c r="L40" s="60">
        <v>476153</v>
      </c>
      <c r="M40" s="60">
        <v>1164037</v>
      </c>
      <c r="N40" s="60">
        <v>2212147</v>
      </c>
      <c r="O40" s="60">
        <v>587206</v>
      </c>
      <c r="P40" s="60">
        <v>415306</v>
      </c>
      <c r="Q40" s="60">
        <v>485456</v>
      </c>
      <c r="R40" s="60">
        <v>1487968</v>
      </c>
      <c r="S40" s="60"/>
      <c r="T40" s="60"/>
      <c r="U40" s="60"/>
      <c r="V40" s="60"/>
      <c r="W40" s="60">
        <v>5617590</v>
      </c>
      <c r="X40" s="60">
        <v>8445311</v>
      </c>
      <c r="Y40" s="60">
        <v>-2827721</v>
      </c>
      <c r="Z40" s="140">
        <v>-33.48</v>
      </c>
      <c r="AA40" s="155">
        <v>11260415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4625179</v>
      </c>
      <c r="D42" s="153">
        <f>SUM(D43:D46)</f>
        <v>0</v>
      </c>
      <c r="E42" s="154">
        <f t="shared" si="8"/>
        <v>9448016</v>
      </c>
      <c r="F42" s="100">
        <f t="shared" si="8"/>
        <v>9448016</v>
      </c>
      <c r="G42" s="100">
        <f t="shared" si="8"/>
        <v>471898</v>
      </c>
      <c r="H42" s="100">
        <f t="shared" si="8"/>
        <v>492702</v>
      </c>
      <c r="I42" s="100">
        <f t="shared" si="8"/>
        <v>418390</v>
      </c>
      <c r="J42" s="100">
        <f t="shared" si="8"/>
        <v>1382990</v>
      </c>
      <c r="K42" s="100">
        <f t="shared" si="8"/>
        <v>466400</v>
      </c>
      <c r="L42" s="100">
        <f t="shared" si="8"/>
        <v>280349</v>
      </c>
      <c r="M42" s="100">
        <f t="shared" si="8"/>
        <v>297395</v>
      </c>
      <c r="N42" s="100">
        <f t="shared" si="8"/>
        <v>1044144</v>
      </c>
      <c r="O42" s="100">
        <f t="shared" si="8"/>
        <v>448978</v>
      </c>
      <c r="P42" s="100">
        <f t="shared" si="8"/>
        <v>576388</v>
      </c>
      <c r="Q42" s="100">
        <f t="shared" si="8"/>
        <v>439518</v>
      </c>
      <c r="R42" s="100">
        <f t="shared" si="8"/>
        <v>1464884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3892018</v>
      </c>
      <c r="X42" s="100">
        <f t="shared" si="8"/>
        <v>7086012</v>
      </c>
      <c r="Y42" s="100">
        <f t="shared" si="8"/>
        <v>-3193994</v>
      </c>
      <c r="Z42" s="137">
        <f>+IF(X42&lt;&gt;0,+(Y42/X42)*100,0)</f>
        <v>-45.07463436415293</v>
      </c>
      <c r="AA42" s="153">
        <f>SUM(AA43:AA46)</f>
        <v>9448016</v>
      </c>
    </row>
    <row r="43" spans="1:27" ht="13.5">
      <c r="A43" s="138" t="s">
        <v>89</v>
      </c>
      <c r="B43" s="136"/>
      <c r="C43" s="155">
        <v>1666778</v>
      </c>
      <c r="D43" s="155"/>
      <c r="E43" s="156"/>
      <c r="F43" s="60"/>
      <c r="G43" s="60">
        <v>68481</v>
      </c>
      <c r="H43" s="60">
        <v>39841</v>
      </c>
      <c r="I43" s="60">
        <v>38094</v>
      </c>
      <c r="J43" s="60">
        <v>146416</v>
      </c>
      <c r="K43" s="60">
        <v>63222</v>
      </c>
      <c r="L43" s="60">
        <v>141909</v>
      </c>
      <c r="M43" s="60">
        <v>141909</v>
      </c>
      <c r="N43" s="60">
        <v>347040</v>
      </c>
      <c r="O43" s="60">
        <v>51081</v>
      </c>
      <c r="P43" s="60">
        <v>178491</v>
      </c>
      <c r="Q43" s="60">
        <v>41621</v>
      </c>
      <c r="R43" s="60">
        <v>271193</v>
      </c>
      <c r="S43" s="60"/>
      <c r="T43" s="60"/>
      <c r="U43" s="60"/>
      <c r="V43" s="60"/>
      <c r="W43" s="60">
        <v>764649</v>
      </c>
      <c r="X43" s="60"/>
      <c r="Y43" s="60">
        <v>764649</v>
      </c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2958401</v>
      </c>
      <c r="D46" s="155"/>
      <c r="E46" s="156">
        <v>9448016</v>
      </c>
      <c r="F46" s="60">
        <v>9448016</v>
      </c>
      <c r="G46" s="60">
        <v>403417</v>
      </c>
      <c r="H46" s="60">
        <v>452861</v>
      </c>
      <c r="I46" s="60">
        <v>380296</v>
      </c>
      <c r="J46" s="60">
        <v>1236574</v>
      </c>
      <c r="K46" s="60">
        <v>403178</v>
      </c>
      <c r="L46" s="60">
        <v>138440</v>
      </c>
      <c r="M46" s="60">
        <v>155486</v>
      </c>
      <c r="N46" s="60">
        <v>697104</v>
      </c>
      <c r="O46" s="60">
        <v>397897</v>
      </c>
      <c r="P46" s="60">
        <v>397897</v>
      </c>
      <c r="Q46" s="60">
        <v>397897</v>
      </c>
      <c r="R46" s="60">
        <v>1193691</v>
      </c>
      <c r="S46" s="60"/>
      <c r="T46" s="60"/>
      <c r="U46" s="60"/>
      <c r="V46" s="60"/>
      <c r="W46" s="60">
        <v>3127369</v>
      </c>
      <c r="X46" s="60">
        <v>7086012</v>
      </c>
      <c r="Y46" s="60">
        <v>-3958643</v>
      </c>
      <c r="Z46" s="140">
        <v>-55.87</v>
      </c>
      <c r="AA46" s="155">
        <v>9448016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96217554</v>
      </c>
      <c r="D48" s="168">
        <f>+D28+D32+D38+D42+D47</f>
        <v>0</v>
      </c>
      <c r="E48" s="169">
        <f t="shared" si="9"/>
        <v>137348938</v>
      </c>
      <c r="F48" s="73">
        <f t="shared" si="9"/>
        <v>137348938</v>
      </c>
      <c r="G48" s="73">
        <f t="shared" si="9"/>
        <v>6868160</v>
      </c>
      <c r="H48" s="73">
        <f t="shared" si="9"/>
        <v>6660571</v>
      </c>
      <c r="I48" s="73">
        <f t="shared" si="9"/>
        <v>12972502</v>
      </c>
      <c r="J48" s="73">
        <f t="shared" si="9"/>
        <v>26501233</v>
      </c>
      <c r="K48" s="73">
        <f t="shared" si="9"/>
        <v>6281087</v>
      </c>
      <c r="L48" s="73">
        <f t="shared" si="9"/>
        <v>7257105</v>
      </c>
      <c r="M48" s="73">
        <f t="shared" si="9"/>
        <v>5665997</v>
      </c>
      <c r="N48" s="73">
        <f t="shared" si="9"/>
        <v>19204189</v>
      </c>
      <c r="O48" s="73">
        <f t="shared" si="9"/>
        <v>5414660</v>
      </c>
      <c r="P48" s="73">
        <f t="shared" si="9"/>
        <v>5167045</v>
      </c>
      <c r="Q48" s="73">
        <f t="shared" si="9"/>
        <v>5292206</v>
      </c>
      <c r="R48" s="73">
        <f t="shared" si="9"/>
        <v>15873911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61579333</v>
      </c>
      <c r="X48" s="73">
        <f t="shared" si="9"/>
        <v>103011703</v>
      </c>
      <c r="Y48" s="73">
        <f t="shared" si="9"/>
        <v>-41432370</v>
      </c>
      <c r="Z48" s="170">
        <f>+IF(X48&lt;&gt;0,+(Y48/X48)*100,0)</f>
        <v>-40.22103197342538</v>
      </c>
      <c r="AA48" s="168">
        <f>+AA28+AA32+AA38+AA42+AA47</f>
        <v>137348938</v>
      </c>
    </row>
    <row r="49" spans="1:27" ht="13.5">
      <c r="A49" s="148" t="s">
        <v>49</v>
      </c>
      <c r="B49" s="149"/>
      <c r="C49" s="171">
        <f aca="true" t="shared" si="10" ref="C49:Y49">+C25-C48</f>
        <v>6070237</v>
      </c>
      <c r="D49" s="171">
        <f>+D25-D48</f>
        <v>0</v>
      </c>
      <c r="E49" s="172">
        <f t="shared" si="10"/>
        <v>-29646809</v>
      </c>
      <c r="F49" s="173">
        <f t="shared" si="10"/>
        <v>-29646809</v>
      </c>
      <c r="G49" s="173">
        <f t="shared" si="10"/>
        <v>53015806</v>
      </c>
      <c r="H49" s="173">
        <f t="shared" si="10"/>
        <v>-4670722</v>
      </c>
      <c r="I49" s="173">
        <f t="shared" si="10"/>
        <v>-10693536</v>
      </c>
      <c r="J49" s="173">
        <f t="shared" si="10"/>
        <v>37651548</v>
      </c>
      <c r="K49" s="173">
        <f t="shared" si="10"/>
        <v>-5153508</v>
      </c>
      <c r="L49" s="173">
        <f t="shared" si="10"/>
        <v>16312405</v>
      </c>
      <c r="M49" s="173">
        <f t="shared" si="10"/>
        <v>2616364</v>
      </c>
      <c r="N49" s="173">
        <f t="shared" si="10"/>
        <v>13775261</v>
      </c>
      <c r="O49" s="173">
        <f t="shared" si="10"/>
        <v>-4345350</v>
      </c>
      <c r="P49" s="173">
        <f t="shared" si="10"/>
        <v>-777223</v>
      </c>
      <c r="Q49" s="173">
        <f t="shared" si="10"/>
        <v>16534090</v>
      </c>
      <c r="R49" s="173">
        <f t="shared" si="10"/>
        <v>11411517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62838326</v>
      </c>
      <c r="X49" s="173">
        <f>IF(F25=F48,0,X25-X48)</f>
        <v>-22235105</v>
      </c>
      <c r="Y49" s="173">
        <f t="shared" si="10"/>
        <v>85073431</v>
      </c>
      <c r="Z49" s="174">
        <f>+IF(X49&lt;&gt;0,+(Y49/X49)*100,0)</f>
        <v>-382.60863171098134</v>
      </c>
      <c r="AA49" s="171">
        <f>+AA25-AA48</f>
        <v>-29646809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23669076</v>
      </c>
      <c r="D5" s="155">
        <v>0</v>
      </c>
      <c r="E5" s="156">
        <v>24747948</v>
      </c>
      <c r="F5" s="60">
        <v>24747948</v>
      </c>
      <c r="G5" s="60">
        <v>22324414</v>
      </c>
      <c r="H5" s="60">
        <v>749422</v>
      </c>
      <c r="I5" s="60">
        <v>1316168</v>
      </c>
      <c r="J5" s="60">
        <v>24390004</v>
      </c>
      <c r="K5" s="60">
        <v>559609</v>
      </c>
      <c r="L5" s="60">
        <v>2726693</v>
      </c>
      <c r="M5" s="60">
        <v>867845</v>
      </c>
      <c r="N5" s="60">
        <v>4154147</v>
      </c>
      <c r="O5" s="60">
        <v>310548</v>
      </c>
      <c r="P5" s="60">
        <v>2263738</v>
      </c>
      <c r="Q5" s="60">
        <v>310073</v>
      </c>
      <c r="R5" s="60">
        <v>2884359</v>
      </c>
      <c r="S5" s="60">
        <v>0</v>
      </c>
      <c r="T5" s="60">
        <v>0</v>
      </c>
      <c r="U5" s="60">
        <v>0</v>
      </c>
      <c r="V5" s="60">
        <v>0</v>
      </c>
      <c r="W5" s="60">
        <v>31428510</v>
      </c>
      <c r="X5" s="60">
        <v>18560961</v>
      </c>
      <c r="Y5" s="60">
        <v>12867549</v>
      </c>
      <c r="Z5" s="140">
        <v>69.33</v>
      </c>
      <c r="AA5" s="155">
        <v>24747948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451021</v>
      </c>
      <c r="D10" s="155">
        <v>0</v>
      </c>
      <c r="E10" s="156">
        <v>395612</v>
      </c>
      <c r="F10" s="54">
        <v>395612</v>
      </c>
      <c r="G10" s="54">
        <v>39277</v>
      </c>
      <c r="H10" s="54">
        <v>45277</v>
      </c>
      <c r="I10" s="54">
        <v>45338</v>
      </c>
      <c r="J10" s="54">
        <v>129892</v>
      </c>
      <c r="K10" s="54">
        <v>45459</v>
      </c>
      <c r="L10" s="54">
        <v>45663</v>
      </c>
      <c r="M10" s="54">
        <v>40192</v>
      </c>
      <c r="N10" s="54">
        <v>131314</v>
      </c>
      <c r="O10" s="54">
        <v>49091</v>
      </c>
      <c r="P10" s="54">
        <v>39070</v>
      </c>
      <c r="Q10" s="54">
        <v>43187</v>
      </c>
      <c r="R10" s="54">
        <v>131348</v>
      </c>
      <c r="S10" s="54">
        <v>0</v>
      </c>
      <c r="T10" s="54">
        <v>0</v>
      </c>
      <c r="U10" s="54">
        <v>0</v>
      </c>
      <c r="V10" s="54">
        <v>0</v>
      </c>
      <c r="W10" s="54">
        <v>392554</v>
      </c>
      <c r="X10" s="54">
        <v>296709</v>
      </c>
      <c r="Y10" s="54">
        <v>95845</v>
      </c>
      <c r="Z10" s="184">
        <v>32.3</v>
      </c>
      <c r="AA10" s="130">
        <v>395612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72287</v>
      </c>
      <c r="D12" s="155">
        <v>0</v>
      </c>
      <c r="E12" s="156">
        <v>0</v>
      </c>
      <c r="F12" s="60">
        <v>0</v>
      </c>
      <c r="G12" s="60">
        <v>2583</v>
      </c>
      <c r="H12" s="60">
        <v>8307</v>
      </c>
      <c r="I12" s="60">
        <v>8307</v>
      </c>
      <c r="J12" s="60">
        <v>19197</v>
      </c>
      <c r="K12" s="60">
        <v>5024</v>
      </c>
      <c r="L12" s="60">
        <v>15184</v>
      </c>
      <c r="M12" s="60">
        <v>3024</v>
      </c>
      <c r="N12" s="60">
        <v>23232</v>
      </c>
      <c r="O12" s="60">
        <v>4287</v>
      </c>
      <c r="P12" s="60">
        <v>7268</v>
      </c>
      <c r="Q12" s="60">
        <v>14041</v>
      </c>
      <c r="R12" s="60">
        <v>25596</v>
      </c>
      <c r="S12" s="60">
        <v>0</v>
      </c>
      <c r="T12" s="60">
        <v>0</v>
      </c>
      <c r="U12" s="60">
        <v>0</v>
      </c>
      <c r="V12" s="60">
        <v>0</v>
      </c>
      <c r="W12" s="60">
        <v>68025</v>
      </c>
      <c r="X12" s="60">
        <v>0</v>
      </c>
      <c r="Y12" s="60">
        <v>68025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961438</v>
      </c>
      <c r="D13" s="155">
        <v>0</v>
      </c>
      <c r="E13" s="156">
        <v>2586681</v>
      </c>
      <c r="F13" s="60">
        <v>2586681</v>
      </c>
      <c r="G13" s="60">
        <v>13330</v>
      </c>
      <c r="H13" s="60">
        <v>19830</v>
      </c>
      <c r="I13" s="60">
        <v>20739</v>
      </c>
      <c r="J13" s="60">
        <v>53899</v>
      </c>
      <c r="K13" s="60">
        <v>62142</v>
      </c>
      <c r="L13" s="60">
        <v>53687</v>
      </c>
      <c r="M13" s="60">
        <v>56626</v>
      </c>
      <c r="N13" s="60">
        <v>172455</v>
      </c>
      <c r="O13" s="60">
        <v>39870</v>
      </c>
      <c r="P13" s="60">
        <v>46811</v>
      </c>
      <c r="Q13" s="60">
        <v>49462</v>
      </c>
      <c r="R13" s="60">
        <v>136143</v>
      </c>
      <c r="S13" s="60">
        <v>0</v>
      </c>
      <c r="T13" s="60">
        <v>0</v>
      </c>
      <c r="U13" s="60">
        <v>0</v>
      </c>
      <c r="V13" s="60">
        <v>0</v>
      </c>
      <c r="W13" s="60">
        <v>362497</v>
      </c>
      <c r="X13" s="60">
        <v>1940011</v>
      </c>
      <c r="Y13" s="60">
        <v>-1577514</v>
      </c>
      <c r="Z13" s="140">
        <v>-81.31</v>
      </c>
      <c r="AA13" s="155">
        <v>2586681</v>
      </c>
    </row>
    <row r="14" spans="1:27" ht="13.5">
      <c r="A14" s="181" t="s">
        <v>110</v>
      </c>
      <c r="B14" s="185"/>
      <c r="C14" s="155">
        <v>2958187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312807</v>
      </c>
      <c r="J14" s="60">
        <v>312807</v>
      </c>
      <c r="K14" s="60">
        <v>331701</v>
      </c>
      <c r="L14" s="60">
        <v>511975</v>
      </c>
      <c r="M14" s="60">
        <v>0</v>
      </c>
      <c r="N14" s="60">
        <v>843676</v>
      </c>
      <c r="O14" s="60">
        <v>506156</v>
      </c>
      <c r="P14" s="60">
        <v>1509885</v>
      </c>
      <c r="Q14" s="60">
        <v>-603</v>
      </c>
      <c r="R14" s="60">
        <v>2015438</v>
      </c>
      <c r="S14" s="60">
        <v>0</v>
      </c>
      <c r="T14" s="60">
        <v>0</v>
      </c>
      <c r="U14" s="60">
        <v>0</v>
      </c>
      <c r="V14" s="60">
        <v>0</v>
      </c>
      <c r="W14" s="60">
        <v>3171921</v>
      </c>
      <c r="X14" s="60">
        <v>0</v>
      </c>
      <c r="Y14" s="60">
        <v>3171921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66646</v>
      </c>
      <c r="D16" s="155">
        <v>0</v>
      </c>
      <c r="E16" s="156">
        <v>165000</v>
      </c>
      <c r="F16" s="60">
        <v>165000</v>
      </c>
      <c r="G16" s="60">
        <v>1717</v>
      </c>
      <c r="H16" s="60">
        <v>2158</v>
      </c>
      <c r="I16" s="60">
        <v>-10441</v>
      </c>
      <c r="J16" s="60">
        <v>-6566</v>
      </c>
      <c r="K16" s="60">
        <v>1303</v>
      </c>
      <c r="L16" s="60">
        <v>9743</v>
      </c>
      <c r="M16" s="60">
        <v>3970</v>
      </c>
      <c r="N16" s="60">
        <v>15016</v>
      </c>
      <c r="O16" s="60">
        <v>3250</v>
      </c>
      <c r="P16" s="60">
        <v>8300</v>
      </c>
      <c r="Q16" s="60">
        <v>14700</v>
      </c>
      <c r="R16" s="60">
        <v>26250</v>
      </c>
      <c r="S16" s="60">
        <v>0</v>
      </c>
      <c r="T16" s="60">
        <v>0</v>
      </c>
      <c r="U16" s="60">
        <v>0</v>
      </c>
      <c r="V16" s="60">
        <v>0</v>
      </c>
      <c r="W16" s="60">
        <v>34700</v>
      </c>
      <c r="X16" s="60">
        <v>123750</v>
      </c>
      <c r="Y16" s="60">
        <v>-89050</v>
      </c>
      <c r="Z16" s="140">
        <v>-71.96</v>
      </c>
      <c r="AA16" s="155">
        <v>165000</v>
      </c>
    </row>
    <row r="17" spans="1:27" ht="13.5">
      <c r="A17" s="181" t="s">
        <v>113</v>
      </c>
      <c r="B17" s="185"/>
      <c r="C17" s="155">
        <v>1543845</v>
      </c>
      <c r="D17" s="155">
        <v>0</v>
      </c>
      <c r="E17" s="156">
        <v>1585620</v>
      </c>
      <c r="F17" s="60">
        <v>1585620</v>
      </c>
      <c r="G17" s="60">
        <v>189782</v>
      </c>
      <c r="H17" s="60">
        <v>194320</v>
      </c>
      <c r="I17" s="60">
        <v>154071</v>
      </c>
      <c r="J17" s="60">
        <v>538173</v>
      </c>
      <c r="K17" s="60">
        <v>189995</v>
      </c>
      <c r="L17" s="60">
        <v>166339</v>
      </c>
      <c r="M17" s="60">
        <v>89392</v>
      </c>
      <c r="N17" s="60">
        <v>445726</v>
      </c>
      <c r="O17" s="60">
        <v>121799</v>
      </c>
      <c r="P17" s="60">
        <v>168947</v>
      </c>
      <c r="Q17" s="60">
        <v>93076</v>
      </c>
      <c r="R17" s="60">
        <v>383822</v>
      </c>
      <c r="S17" s="60">
        <v>0</v>
      </c>
      <c r="T17" s="60">
        <v>0</v>
      </c>
      <c r="U17" s="60">
        <v>0</v>
      </c>
      <c r="V17" s="60">
        <v>0</v>
      </c>
      <c r="W17" s="60">
        <v>1367721</v>
      </c>
      <c r="X17" s="60">
        <v>1189215</v>
      </c>
      <c r="Y17" s="60">
        <v>178506</v>
      </c>
      <c r="Z17" s="140">
        <v>15.01</v>
      </c>
      <c r="AA17" s="155">
        <v>1585620</v>
      </c>
    </row>
    <row r="18" spans="1:27" ht="13.5">
      <c r="A18" s="183" t="s">
        <v>114</v>
      </c>
      <c r="B18" s="182"/>
      <c r="C18" s="155">
        <v>230501</v>
      </c>
      <c r="D18" s="155">
        <v>0</v>
      </c>
      <c r="E18" s="156">
        <v>254765</v>
      </c>
      <c r="F18" s="60">
        <v>254765</v>
      </c>
      <c r="G18" s="60">
        <v>28829</v>
      </c>
      <c r="H18" s="60">
        <v>18377</v>
      </c>
      <c r="I18" s="60">
        <v>26898</v>
      </c>
      <c r="J18" s="60">
        <v>74104</v>
      </c>
      <c r="K18" s="60">
        <v>22627</v>
      </c>
      <c r="L18" s="60">
        <v>20338</v>
      </c>
      <c r="M18" s="60">
        <v>16895</v>
      </c>
      <c r="N18" s="60">
        <v>59860</v>
      </c>
      <c r="O18" s="60">
        <v>25842</v>
      </c>
      <c r="P18" s="60">
        <v>29195</v>
      </c>
      <c r="Q18" s="60">
        <v>13494</v>
      </c>
      <c r="R18" s="60">
        <v>68531</v>
      </c>
      <c r="S18" s="60">
        <v>0</v>
      </c>
      <c r="T18" s="60">
        <v>0</v>
      </c>
      <c r="U18" s="60">
        <v>0</v>
      </c>
      <c r="V18" s="60">
        <v>0</v>
      </c>
      <c r="W18" s="60">
        <v>202495</v>
      </c>
      <c r="X18" s="60">
        <v>191074</v>
      </c>
      <c r="Y18" s="60">
        <v>11421</v>
      </c>
      <c r="Z18" s="140">
        <v>5.98</v>
      </c>
      <c r="AA18" s="155">
        <v>254765</v>
      </c>
    </row>
    <row r="19" spans="1:27" ht="13.5">
      <c r="A19" s="181" t="s">
        <v>34</v>
      </c>
      <c r="B19" s="185"/>
      <c r="C19" s="155">
        <v>50786667</v>
      </c>
      <c r="D19" s="155">
        <v>0</v>
      </c>
      <c r="E19" s="156">
        <v>70455650</v>
      </c>
      <c r="F19" s="60">
        <v>70455650</v>
      </c>
      <c r="G19" s="60">
        <v>30046200</v>
      </c>
      <c r="H19" s="60">
        <v>936963</v>
      </c>
      <c r="I19" s="60">
        <v>0</v>
      </c>
      <c r="J19" s="60">
        <v>30983163</v>
      </c>
      <c r="K19" s="60">
        <v>40000</v>
      </c>
      <c r="L19" s="60">
        <v>19704000</v>
      </c>
      <c r="M19" s="60">
        <v>358200</v>
      </c>
      <c r="N19" s="60">
        <v>20102200</v>
      </c>
      <c r="O19" s="60">
        <v>0</v>
      </c>
      <c r="P19" s="60">
        <v>0</v>
      </c>
      <c r="Q19" s="60">
        <v>16846600</v>
      </c>
      <c r="R19" s="60">
        <v>16846600</v>
      </c>
      <c r="S19" s="60">
        <v>0</v>
      </c>
      <c r="T19" s="60">
        <v>0</v>
      </c>
      <c r="U19" s="60">
        <v>0</v>
      </c>
      <c r="V19" s="60">
        <v>0</v>
      </c>
      <c r="W19" s="60">
        <v>67931963</v>
      </c>
      <c r="X19" s="60">
        <v>52841738</v>
      </c>
      <c r="Y19" s="60">
        <v>15090225</v>
      </c>
      <c r="Z19" s="140">
        <v>28.56</v>
      </c>
      <c r="AA19" s="155">
        <v>70455650</v>
      </c>
    </row>
    <row r="20" spans="1:27" ht="13.5">
      <c r="A20" s="181" t="s">
        <v>35</v>
      </c>
      <c r="B20" s="185"/>
      <c r="C20" s="155">
        <v>463666</v>
      </c>
      <c r="D20" s="155">
        <v>0</v>
      </c>
      <c r="E20" s="156">
        <v>7510853</v>
      </c>
      <c r="F20" s="54">
        <v>7510853</v>
      </c>
      <c r="G20" s="54">
        <v>432034</v>
      </c>
      <c r="H20" s="54">
        <v>15195</v>
      </c>
      <c r="I20" s="54">
        <v>5079</v>
      </c>
      <c r="J20" s="54">
        <v>452308</v>
      </c>
      <c r="K20" s="54">
        <v>-130281</v>
      </c>
      <c r="L20" s="54">
        <v>15888</v>
      </c>
      <c r="M20" s="54">
        <v>40417</v>
      </c>
      <c r="N20" s="54">
        <v>-73976</v>
      </c>
      <c r="O20" s="54">
        <v>8467</v>
      </c>
      <c r="P20" s="54">
        <v>16608</v>
      </c>
      <c r="Q20" s="54">
        <v>3866</v>
      </c>
      <c r="R20" s="54">
        <v>28941</v>
      </c>
      <c r="S20" s="54">
        <v>0</v>
      </c>
      <c r="T20" s="54">
        <v>0</v>
      </c>
      <c r="U20" s="54">
        <v>0</v>
      </c>
      <c r="V20" s="54">
        <v>0</v>
      </c>
      <c r="W20" s="54">
        <v>407273</v>
      </c>
      <c r="X20" s="54">
        <v>5633140</v>
      </c>
      <c r="Y20" s="54">
        <v>-5225867</v>
      </c>
      <c r="Z20" s="184">
        <v>-92.77</v>
      </c>
      <c r="AA20" s="130">
        <v>7510853</v>
      </c>
    </row>
    <row r="21" spans="1:27" ht="13.5">
      <c r="A21" s="181" t="s">
        <v>115</v>
      </c>
      <c r="B21" s="185"/>
      <c r="C21" s="155">
        <v>197157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81400491</v>
      </c>
      <c r="D22" s="188">
        <f>SUM(D5:D21)</f>
        <v>0</v>
      </c>
      <c r="E22" s="189">
        <f t="shared" si="0"/>
        <v>107702129</v>
      </c>
      <c r="F22" s="190">
        <f t="shared" si="0"/>
        <v>107702129</v>
      </c>
      <c r="G22" s="190">
        <f t="shared" si="0"/>
        <v>53078166</v>
      </c>
      <c r="H22" s="190">
        <f t="shared" si="0"/>
        <v>1989849</v>
      </c>
      <c r="I22" s="190">
        <f t="shared" si="0"/>
        <v>1878966</v>
      </c>
      <c r="J22" s="190">
        <f t="shared" si="0"/>
        <v>56946981</v>
      </c>
      <c r="K22" s="190">
        <f t="shared" si="0"/>
        <v>1127579</v>
      </c>
      <c r="L22" s="190">
        <f t="shared" si="0"/>
        <v>23269510</v>
      </c>
      <c r="M22" s="190">
        <f t="shared" si="0"/>
        <v>1476561</v>
      </c>
      <c r="N22" s="190">
        <f t="shared" si="0"/>
        <v>25873650</v>
      </c>
      <c r="O22" s="190">
        <f t="shared" si="0"/>
        <v>1069310</v>
      </c>
      <c r="P22" s="190">
        <f t="shared" si="0"/>
        <v>4089822</v>
      </c>
      <c r="Q22" s="190">
        <f t="shared" si="0"/>
        <v>17387896</v>
      </c>
      <c r="R22" s="190">
        <f t="shared" si="0"/>
        <v>22547028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105367659</v>
      </c>
      <c r="X22" s="190">
        <f t="shared" si="0"/>
        <v>80776598</v>
      </c>
      <c r="Y22" s="190">
        <f t="shared" si="0"/>
        <v>24591061</v>
      </c>
      <c r="Z22" s="191">
        <f>+IF(X22&lt;&gt;0,+(Y22/X22)*100,0)</f>
        <v>30.443298689058434</v>
      </c>
      <c r="AA22" s="188">
        <f>SUM(AA5:AA21)</f>
        <v>107702129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28492111</v>
      </c>
      <c r="D25" s="155">
        <v>0</v>
      </c>
      <c r="E25" s="156">
        <v>42283920</v>
      </c>
      <c r="F25" s="60">
        <v>42283920</v>
      </c>
      <c r="G25" s="60">
        <v>2630101</v>
      </c>
      <c r="H25" s="60">
        <v>2792751</v>
      </c>
      <c r="I25" s="60">
        <v>2616100</v>
      </c>
      <c r="J25" s="60">
        <v>8038952</v>
      </c>
      <c r="K25" s="60">
        <v>3256792</v>
      </c>
      <c r="L25" s="60">
        <v>1528918</v>
      </c>
      <c r="M25" s="60">
        <v>2848773</v>
      </c>
      <c r="N25" s="60">
        <v>7634483</v>
      </c>
      <c r="O25" s="60">
        <v>3069232</v>
      </c>
      <c r="P25" s="60">
        <v>3069232</v>
      </c>
      <c r="Q25" s="60">
        <v>3069232</v>
      </c>
      <c r="R25" s="60">
        <v>9207696</v>
      </c>
      <c r="S25" s="60">
        <v>0</v>
      </c>
      <c r="T25" s="60">
        <v>0</v>
      </c>
      <c r="U25" s="60">
        <v>0</v>
      </c>
      <c r="V25" s="60">
        <v>0</v>
      </c>
      <c r="W25" s="60">
        <v>24881131</v>
      </c>
      <c r="X25" s="60">
        <v>31712940</v>
      </c>
      <c r="Y25" s="60">
        <v>-6831809</v>
      </c>
      <c r="Z25" s="140">
        <v>-21.54</v>
      </c>
      <c r="AA25" s="155">
        <v>42283920</v>
      </c>
    </row>
    <row r="26" spans="1:27" ht="13.5">
      <c r="A26" s="183" t="s">
        <v>38</v>
      </c>
      <c r="B26" s="182"/>
      <c r="C26" s="155">
        <v>6233711</v>
      </c>
      <c r="D26" s="155">
        <v>0</v>
      </c>
      <c r="E26" s="156">
        <v>6878289</v>
      </c>
      <c r="F26" s="60">
        <v>6878289</v>
      </c>
      <c r="G26" s="60">
        <v>599539</v>
      </c>
      <c r="H26" s="60">
        <v>598539</v>
      </c>
      <c r="I26" s="60">
        <v>602539</v>
      </c>
      <c r="J26" s="60">
        <v>1800617</v>
      </c>
      <c r="K26" s="60">
        <v>0</v>
      </c>
      <c r="L26" s="60">
        <v>598539</v>
      </c>
      <c r="M26" s="60">
        <v>758876</v>
      </c>
      <c r="N26" s="60">
        <v>1357415</v>
      </c>
      <c r="O26" s="60">
        <v>599539</v>
      </c>
      <c r="P26" s="60">
        <v>599539</v>
      </c>
      <c r="Q26" s="60">
        <v>599539</v>
      </c>
      <c r="R26" s="60">
        <v>1798617</v>
      </c>
      <c r="S26" s="60">
        <v>0</v>
      </c>
      <c r="T26" s="60">
        <v>0</v>
      </c>
      <c r="U26" s="60">
        <v>0</v>
      </c>
      <c r="V26" s="60">
        <v>0</v>
      </c>
      <c r="W26" s="60">
        <v>4956649</v>
      </c>
      <c r="X26" s="60">
        <v>5158717</v>
      </c>
      <c r="Y26" s="60">
        <v>-202068</v>
      </c>
      <c r="Z26" s="140">
        <v>-3.92</v>
      </c>
      <c r="AA26" s="155">
        <v>6878289</v>
      </c>
    </row>
    <row r="27" spans="1:27" ht="13.5">
      <c r="A27" s="183" t="s">
        <v>118</v>
      </c>
      <c r="B27" s="182"/>
      <c r="C27" s="155">
        <v>9845760</v>
      </c>
      <c r="D27" s="155">
        <v>0</v>
      </c>
      <c r="E27" s="156">
        <v>11860931</v>
      </c>
      <c r="F27" s="60">
        <v>11860931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8895698</v>
      </c>
      <c r="Y27" s="60">
        <v>-8895698</v>
      </c>
      <c r="Z27" s="140">
        <v>-100</v>
      </c>
      <c r="AA27" s="155">
        <v>11860931</v>
      </c>
    </row>
    <row r="28" spans="1:27" ht="13.5">
      <c r="A28" s="183" t="s">
        <v>39</v>
      </c>
      <c r="B28" s="182"/>
      <c r="C28" s="155">
        <v>15859086</v>
      </c>
      <c r="D28" s="155">
        <v>0</v>
      </c>
      <c r="E28" s="156">
        <v>6401150</v>
      </c>
      <c r="F28" s="60">
        <v>6401150</v>
      </c>
      <c r="G28" s="60">
        <v>501918</v>
      </c>
      <c r="H28" s="60">
        <v>501918</v>
      </c>
      <c r="I28" s="60">
        <v>501918</v>
      </c>
      <c r="J28" s="60">
        <v>1505754</v>
      </c>
      <c r="K28" s="60">
        <v>501918</v>
      </c>
      <c r="L28" s="60">
        <v>501918</v>
      </c>
      <c r="M28" s="60">
        <v>501918</v>
      </c>
      <c r="N28" s="60">
        <v>1505754</v>
      </c>
      <c r="O28" s="60">
        <v>501918</v>
      </c>
      <c r="P28" s="60">
        <v>501918</v>
      </c>
      <c r="Q28" s="60">
        <v>501918</v>
      </c>
      <c r="R28" s="60">
        <v>1505754</v>
      </c>
      <c r="S28" s="60">
        <v>0</v>
      </c>
      <c r="T28" s="60">
        <v>0</v>
      </c>
      <c r="U28" s="60">
        <v>0</v>
      </c>
      <c r="V28" s="60">
        <v>0</v>
      </c>
      <c r="W28" s="60">
        <v>4517262</v>
      </c>
      <c r="X28" s="60">
        <v>4800863</v>
      </c>
      <c r="Y28" s="60">
        <v>-283601</v>
      </c>
      <c r="Z28" s="140">
        <v>-5.91</v>
      </c>
      <c r="AA28" s="155">
        <v>6401150</v>
      </c>
    </row>
    <row r="29" spans="1:27" ht="13.5">
      <c r="A29" s="183" t="s">
        <v>40</v>
      </c>
      <c r="B29" s="182"/>
      <c r="C29" s="155">
        <v>21824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3885275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3290009</v>
      </c>
      <c r="D33" s="155">
        <v>0</v>
      </c>
      <c r="E33" s="156">
        <v>0</v>
      </c>
      <c r="F33" s="60">
        <v>0</v>
      </c>
      <c r="G33" s="60">
        <v>130060</v>
      </c>
      <c r="H33" s="60">
        <v>95563</v>
      </c>
      <c r="I33" s="60">
        <v>187612</v>
      </c>
      <c r="J33" s="60">
        <v>413235</v>
      </c>
      <c r="K33" s="60">
        <v>22800</v>
      </c>
      <c r="L33" s="60">
        <v>115100</v>
      </c>
      <c r="M33" s="60">
        <v>800</v>
      </c>
      <c r="N33" s="60">
        <v>138700</v>
      </c>
      <c r="O33" s="60">
        <v>171900</v>
      </c>
      <c r="P33" s="60">
        <v>40000</v>
      </c>
      <c r="Q33" s="60">
        <v>85700</v>
      </c>
      <c r="R33" s="60">
        <v>297600</v>
      </c>
      <c r="S33" s="60">
        <v>0</v>
      </c>
      <c r="T33" s="60">
        <v>0</v>
      </c>
      <c r="U33" s="60">
        <v>0</v>
      </c>
      <c r="V33" s="60">
        <v>0</v>
      </c>
      <c r="W33" s="60">
        <v>849535</v>
      </c>
      <c r="X33" s="60">
        <v>0</v>
      </c>
      <c r="Y33" s="60">
        <v>849535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28589778</v>
      </c>
      <c r="D34" s="155">
        <v>0</v>
      </c>
      <c r="E34" s="156">
        <v>69924648</v>
      </c>
      <c r="F34" s="60">
        <v>69924648</v>
      </c>
      <c r="G34" s="60">
        <v>3006542</v>
      </c>
      <c r="H34" s="60">
        <v>2671800</v>
      </c>
      <c r="I34" s="60">
        <v>9064333</v>
      </c>
      <c r="J34" s="60">
        <v>14742675</v>
      </c>
      <c r="K34" s="60">
        <v>2499577</v>
      </c>
      <c r="L34" s="60">
        <v>4512630</v>
      </c>
      <c r="M34" s="60">
        <v>1555630</v>
      </c>
      <c r="N34" s="60">
        <v>8567837</v>
      </c>
      <c r="O34" s="60">
        <v>1072071</v>
      </c>
      <c r="P34" s="60">
        <v>956356</v>
      </c>
      <c r="Q34" s="60">
        <v>1035817</v>
      </c>
      <c r="R34" s="60">
        <v>3064244</v>
      </c>
      <c r="S34" s="60">
        <v>0</v>
      </c>
      <c r="T34" s="60">
        <v>0</v>
      </c>
      <c r="U34" s="60">
        <v>0</v>
      </c>
      <c r="V34" s="60">
        <v>0</v>
      </c>
      <c r="W34" s="60">
        <v>26374756</v>
      </c>
      <c r="X34" s="60">
        <v>52443486</v>
      </c>
      <c r="Y34" s="60">
        <v>-26068730</v>
      </c>
      <c r="Z34" s="140">
        <v>-49.71</v>
      </c>
      <c r="AA34" s="155">
        <v>69924648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96217554</v>
      </c>
      <c r="D36" s="188">
        <f>SUM(D25:D35)</f>
        <v>0</v>
      </c>
      <c r="E36" s="189">
        <f t="shared" si="1"/>
        <v>137348938</v>
      </c>
      <c r="F36" s="190">
        <f t="shared" si="1"/>
        <v>137348938</v>
      </c>
      <c r="G36" s="190">
        <f t="shared" si="1"/>
        <v>6868160</v>
      </c>
      <c r="H36" s="190">
        <f t="shared" si="1"/>
        <v>6660571</v>
      </c>
      <c r="I36" s="190">
        <f t="shared" si="1"/>
        <v>12972502</v>
      </c>
      <c r="J36" s="190">
        <f t="shared" si="1"/>
        <v>26501233</v>
      </c>
      <c r="K36" s="190">
        <f t="shared" si="1"/>
        <v>6281087</v>
      </c>
      <c r="L36" s="190">
        <f t="shared" si="1"/>
        <v>7257105</v>
      </c>
      <c r="M36" s="190">
        <f t="shared" si="1"/>
        <v>5665997</v>
      </c>
      <c r="N36" s="190">
        <f t="shared" si="1"/>
        <v>19204189</v>
      </c>
      <c r="O36" s="190">
        <f t="shared" si="1"/>
        <v>5414660</v>
      </c>
      <c r="P36" s="190">
        <f t="shared" si="1"/>
        <v>5167045</v>
      </c>
      <c r="Q36" s="190">
        <f t="shared" si="1"/>
        <v>5292206</v>
      </c>
      <c r="R36" s="190">
        <f t="shared" si="1"/>
        <v>15873911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61579333</v>
      </c>
      <c r="X36" s="190">
        <f t="shared" si="1"/>
        <v>103011704</v>
      </c>
      <c r="Y36" s="190">
        <f t="shared" si="1"/>
        <v>-41432371</v>
      </c>
      <c r="Z36" s="191">
        <f>+IF(X36&lt;&gt;0,+(Y36/X36)*100,0)</f>
        <v>-40.22103255373778</v>
      </c>
      <c r="AA36" s="188">
        <f>SUM(AA25:AA35)</f>
        <v>137348938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-14817063</v>
      </c>
      <c r="D38" s="199">
        <f>+D22-D36</f>
        <v>0</v>
      </c>
      <c r="E38" s="200">
        <f t="shared" si="2"/>
        <v>-29646809</v>
      </c>
      <c r="F38" s="106">
        <f t="shared" si="2"/>
        <v>-29646809</v>
      </c>
      <c r="G38" s="106">
        <f t="shared" si="2"/>
        <v>46210006</v>
      </c>
      <c r="H38" s="106">
        <f t="shared" si="2"/>
        <v>-4670722</v>
      </c>
      <c r="I38" s="106">
        <f t="shared" si="2"/>
        <v>-11093536</v>
      </c>
      <c r="J38" s="106">
        <f t="shared" si="2"/>
        <v>30445748</v>
      </c>
      <c r="K38" s="106">
        <f t="shared" si="2"/>
        <v>-5153508</v>
      </c>
      <c r="L38" s="106">
        <f t="shared" si="2"/>
        <v>16012405</v>
      </c>
      <c r="M38" s="106">
        <f t="shared" si="2"/>
        <v>-4189436</v>
      </c>
      <c r="N38" s="106">
        <f t="shared" si="2"/>
        <v>6669461</v>
      </c>
      <c r="O38" s="106">
        <f t="shared" si="2"/>
        <v>-4345350</v>
      </c>
      <c r="P38" s="106">
        <f t="shared" si="2"/>
        <v>-1077223</v>
      </c>
      <c r="Q38" s="106">
        <f t="shared" si="2"/>
        <v>12095690</v>
      </c>
      <c r="R38" s="106">
        <f t="shared" si="2"/>
        <v>6673117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43788326</v>
      </c>
      <c r="X38" s="106">
        <f>IF(F22=F36,0,X22-X36)</f>
        <v>-22235106</v>
      </c>
      <c r="Y38" s="106">
        <f t="shared" si="2"/>
        <v>66023432</v>
      </c>
      <c r="Z38" s="201">
        <f>+IF(X38&lt;&gt;0,+(Y38/X38)*100,0)</f>
        <v>-296.9332909858851</v>
      </c>
      <c r="AA38" s="199">
        <f>+AA22-AA36</f>
        <v>-29646809</v>
      </c>
    </row>
    <row r="39" spans="1:27" ht="13.5">
      <c r="A39" s="181" t="s">
        <v>46</v>
      </c>
      <c r="B39" s="185"/>
      <c r="C39" s="155">
        <v>20887300</v>
      </c>
      <c r="D39" s="155">
        <v>0</v>
      </c>
      <c r="E39" s="156">
        <v>0</v>
      </c>
      <c r="F39" s="60">
        <v>0</v>
      </c>
      <c r="G39" s="60">
        <v>6805800</v>
      </c>
      <c r="H39" s="60">
        <v>0</v>
      </c>
      <c r="I39" s="60">
        <v>400000</v>
      </c>
      <c r="J39" s="60">
        <v>7205800</v>
      </c>
      <c r="K39" s="60">
        <v>0</v>
      </c>
      <c r="L39" s="60">
        <v>300000</v>
      </c>
      <c r="M39" s="60">
        <v>6805800</v>
      </c>
      <c r="N39" s="60">
        <v>7105800</v>
      </c>
      <c r="O39" s="60">
        <v>0</v>
      </c>
      <c r="P39" s="60">
        <v>300000</v>
      </c>
      <c r="Q39" s="60">
        <v>4438400</v>
      </c>
      <c r="R39" s="60">
        <v>4738400</v>
      </c>
      <c r="S39" s="60">
        <v>0</v>
      </c>
      <c r="T39" s="60">
        <v>0</v>
      </c>
      <c r="U39" s="60">
        <v>0</v>
      </c>
      <c r="V39" s="60">
        <v>0</v>
      </c>
      <c r="W39" s="60">
        <v>19050000</v>
      </c>
      <c r="X39" s="60">
        <v>0</v>
      </c>
      <c r="Y39" s="60">
        <v>19050000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6070237</v>
      </c>
      <c r="D42" s="206">
        <f>SUM(D38:D41)</f>
        <v>0</v>
      </c>
      <c r="E42" s="207">
        <f t="shared" si="3"/>
        <v>-29646809</v>
      </c>
      <c r="F42" s="88">
        <f t="shared" si="3"/>
        <v>-29646809</v>
      </c>
      <c r="G42" s="88">
        <f t="shared" si="3"/>
        <v>53015806</v>
      </c>
      <c r="H42" s="88">
        <f t="shared" si="3"/>
        <v>-4670722</v>
      </c>
      <c r="I42" s="88">
        <f t="shared" si="3"/>
        <v>-10693536</v>
      </c>
      <c r="J42" s="88">
        <f t="shared" si="3"/>
        <v>37651548</v>
      </c>
      <c r="K42" s="88">
        <f t="shared" si="3"/>
        <v>-5153508</v>
      </c>
      <c r="L42" s="88">
        <f t="shared" si="3"/>
        <v>16312405</v>
      </c>
      <c r="M42" s="88">
        <f t="shared" si="3"/>
        <v>2616364</v>
      </c>
      <c r="N42" s="88">
        <f t="shared" si="3"/>
        <v>13775261</v>
      </c>
      <c r="O42" s="88">
        <f t="shared" si="3"/>
        <v>-4345350</v>
      </c>
      <c r="P42" s="88">
        <f t="shared" si="3"/>
        <v>-777223</v>
      </c>
      <c r="Q42" s="88">
        <f t="shared" si="3"/>
        <v>16534090</v>
      </c>
      <c r="R42" s="88">
        <f t="shared" si="3"/>
        <v>11411517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62838326</v>
      </c>
      <c r="X42" s="88">
        <f t="shared" si="3"/>
        <v>-22235106</v>
      </c>
      <c r="Y42" s="88">
        <f t="shared" si="3"/>
        <v>85073432</v>
      </c>
      <c r="Z42" s="208">
        <f>+IF(X42&lt;&gt;0,+(Y42/X42)*100,0)</f>
        <v>-382.60861900096177</v>
      </c>
      <c r="AA42" s="206">
        <f>SUM(AA38:AA41)</f>
        <v>-29646809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6070237</v>
      </c>
      <c r="D44" s="210">
        <f>+D42-D43</f>
        <v>0</v>
      </c>
      <c r="E44" s="211">
        <f t="shared" si="4"/>
        <v>-29646809</v>
      </c>
      <c r="F44" s="77">
        <f t="shared" si="4"/>
        <v>-29646809</v>
      </c>
      <c r="G44" s="77">
        <f t="shared" si="4"/>
        <v>53015806</v>
      </c>
      <c r="H44" s="77">
        <f t="shared" si="4"/>
        <v>-4670722</v>
      </c>
      <c r="I44" s="77">
        <f t="shared" si="4"/>
        <v>-10693536</v>
      </c>
      <c r="J44" s="77">
        <f t="shared" si="4"/>
        <v>37651548</v>
      </c>
      <c r="K44" s="77">
        <f t="shared" si="4"/>
        <v>-5153508</v>
      </c>
      <c r="L44" s="77">
        <f t="shared" si="4"/>
        <v>16312405</v>
      </c>
      <c r="M44" s="77">
        <f t="shared" si="4"/>
        <v>2616364</v>
      </c>
      <c r="N44" s="77">
        <f t="shared" si="4"/>
        <v>13775261</v>
      </c>
      <c r="O44" s="77">
        <f t="shared" si="4"/>
        <v>-4345350</v>
      </c>
      <c r="P44" s="77">
        <f t="shared" si="4"/>
        <v>-777223</v>
      </c>
      <c r="Q44" s="77">
        <f t="shared" si="4"/>
        <v>16534090</v>
      </c>
      <c r="R44" s="77">
        <f t="shared" si="4"/>
        <v>11411517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62838326</v>
      </c>
      <c r="X44" s="77">
        <f t="shared" si="4"/>
        <v>-22235106</v>
      </c>
      <c r="Y44" s="77">
        <f t="shared" si="4"/>
        <v>85073432</v>
      </c>
      <c r="Z44" s="212">
        <f>+IF(X44&lt;&gt;0,+(Y44/X44)*100,0)</f>
        <v>-382.60861900096177</v>
      </c>
      <c r="AA44" s="210">
        <f>+AA42-AA43</f>
        <v>-29646809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6070237</v>
      </c>
      <c r="D46" s="206">
        <f>SUM(D44:D45)</f>
        <v>0</v>
      </c>
      <c r="E46" s="207">
        <f t="shared" si="5"/>
        <v>-29646809</v>
      </c>
      <c r="F46" s="88">
        <f t="shared" si="5"/>
        <v>-29646809</v>
      </c>
      <c r="G46" s="88">
        <f t="shared" si="5"/>
        <v>53015806</v>
      </c>
      <c r="H46" s="88">
        <f t="shared" si="5"/>
        <v>-4670722</v>
      </c>
      <c r="I46" s="88">
        <f t="shared" si="5"/>
        <v>-10693536</v>
      </c>
      <c r="J46" s="88">
        <f t="shared" si="5"/>
        <v>37651548</v>
      </c>
      <c r="K46" s="88">
        <f t="shared" si="5"/>
        <v>-5153508</v>
      </c>
      <c r="L46" s="88">
        <f t="shared" si="5"/>
        <v>16312405</v>
      </c>
      <c r="M46" s="88">
        <f t="shared" si="5"/>
        <v>2616364</v>
      </c>
      <c r="N46" s="88">
        <f t="shared" si="5"/>
        <v>13775261</v>
      </c>
      <c r="O46" s="88">
        <f t="shared" si="5"/>
        <v>-4345350</v>
      </c>
      <c r="P46" s="88">
        <f t="shared" si="5"/>
        <v>-777223</v>
      </c>
      <c r="Q46" s="88">
        <f t="shared" si="5"/>
        <v>16534090</v>
      </c>
      <c r="R46" s="88">
        <f t="shared" si="5"/>
        <v>11411517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62838326</v>
      </c>
      <c r="X46" s="88">
        <f t="shared" si="5"/>
        <v>-22235106</v>
      </c>
      <c r="Y46" s="88">
        <f t="shared" si="5"/>
        <v>85073432</v>
      </c>
      <c r="Z46" s="208">
        <f>+IF(X46&lt;&gt;0,+(Y46/X46)*100,0)</f>
        <v>-382.60861900096177</v>
      </c>
      <c r="AA46" s="206">
        <f>SUM(AA44:AA45)</f>
        <v>-29646809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6070237</v>
      </c>
      <c r="D48" s="217">
        <f>SUM(D46:D47)</f>
        <v>0</v>
      </c>
      <c r="E48" s="218">
        <f t="shared" si="6"/>
        <v>-29646809</v>
      </c>
      <c r="F48" s="219">
        <f t="shared" si="6"/>
        <v>-29646809</v>
      </c>
      <c r="G48" s="219">
        <f t="shared" si="6"/>
        <v>53015806</v>
      </c>
      <c r="H48" s="220">
        <f t="shared" si="6"/>
        <v>-4670722</v>
      </c>
      <c r="I48" s="220">
        <f t="shared" si="6"/>
        <v>-10693536</v>
      </c>
      <c r="J48" s="220">
        <f t="shared" si="6"/>
        <v>37651548</v>
      </c>
      <c r="K48" s="220">
        <f t="shared" si="6"/>
        <v>-5153508</v>
      </c>
      <c r="L48" s="220">
        <f t="shared" si="6"/>
        <v>16312405</v>
      </c>
      <c r="M48" s="219">
        <f t="shared" si="6"/>
        <v>2616364</v>
      </c>
      <c r="N48" s="219">
        <f t="shared" si="6"/>
        <v>13775261</v>
      </c>
      <c r="O48" s="220">
        <f t="shared" si="6"/>
        <v>-4345350</v>
      </c>
      <c r="P48" s="220">
        <f t="shared" si="6"/>
        <v>-777223</v>
      </c>
      <c r="Q48" s="220">
        <f t="shared" si="6"/>
        <v>16534090</v>
      </c>
      <c r="R48" s="220">
        <f t="shared" si="6"/>
        <v>11411517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62838326</v>
      </c>
      <c r="X48" s="220">
        <f t="shared" si="6"/>
        <v>-22235106</v>
      </c>
      <c r="Y48" s="220">
        <f t="shared" si="6"/>
        <v>85073432</v>
      </c>
      <c r="Z48" s="221">
        <f>+IF(X48&lt;&gt;0,+(Y48/X48)*100,0)</f>
        <v>-382.60861900096177</v>
      </c>
      <c r="AA48" s="222">
        <f>SUM(AA46:AA47)</f>
        <v>-29646809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4618189</v>
      </c>
      <c r="D5" s="153">
        <f>SUM(D6:D8)</f>
        <v>0</v>
      </c>
      <c r="E5" s="154">
        <f t="shared" si="0"/>
        <v>9771425</v>
      </c>
      <c r="F5" s="100">
        <f t="shared" si="0"/>
        <v>9771425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71785</v>
      </c>
      <c r="L5" s="100">
        <f t="shared" si="0"/>
        <v>24821</v>
      </c>
      <c r="M5" s="100">
        <f t="shared" si="0"/>
        <v>0</v>
      </c>
      <c r="N5" s="100">
        <f t="shared" si="0"/>
        <v>96606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96606</v>
      </c>
      <c r="X5" s="100">
        <f t="shared" si="0"/>
        <v>7328569</v>
      </c>
      <c r="Y5" s="100">
        <f t="shared" si="0"/>
        <v>-7231963</v>
      </c>
      <c r="Z5" s="137">
        <f>+IF(X5&lt;&gt;0,+(Y5/X5)*100,0)</f>
        <v>-98.68178903685016</v>
      </c>
      <c r="AA5" s="153">
        <f>SUM(AA6:AA8)</f>
        <v>9771425</v>
      </c>
    </row>
    <row r="6" spans="1:27" ht="13.5">
      <c r="A6" s="138" t="s">
        <v>75</v>
      </c>
      <c r="B6" s="136"/>
      <c r="C6" s="155">
        <v>395058</v>
      </c>
      <c r="D6" s="155"/>
      <c r="E6" s="156">
        <v>2444000</v>
      </c>
      <c r="F6" s="60">
        <v>2444000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1833000</v>
      </c>
      <c r="Y6" s="60">
        <v>-1833000</v>
      </c>
      <c r="Z6" s="140">
        <v>-100</v>
      </c>
      <c r="AA6" s="62">
        <v>2444000</v>
      </c>
    </row>
    <row r="7" spans="1:27" ht="13.5">
      <c r="A7" s="138" t="s">
        <v>76</v>
      </c>
      <c r="B7" s="136"/>
      <c r="C7" s="157"/>
      <c r="D7" s="157"/>
      <c r="E7" s="158">
        <v>5650000</v>
      </c>
      <c r="F7" s="159">
        <v>5650000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4237500</v>
      </c>
      <c r="Y7" s="159">
        <v>-4237500</v>
      </c>
      <c r="Z7" s="141">
        <v>-100</v>
      </c>
      <c r="AA7" s="225">
        <v>5650000</v>
      </c>
    </row>
    <row r="8" spans="1:27" ht="13.5">
      <c r="A8" s="138" t="s">
        <v>77</v>
      </c>
      <c r="B8" s="136"/>
      <c r="C8" s="155">
        <v>4223131</v>
      </c>
      <c r="D8" s="155"/>
      <c r="E8" s="156">
        <v>1677425</v>
      </c>
      <c r="F8" s="60">
        <v>1677425</v>
      </c>
      <c r="G8" s="60"/>
      <c r="H8" s="60"/>
      <c r="I8" s="60"/>
      <c r="J8" s="60"/>
      <c r="K8" s="60">
        <v>71785</v>
      </c>
      <c r="L8" s="60">
        <v>24821</v>
      </c>
      <c r="M8" s="60"/>
      <c r="N8" s="60">
        <v>96606</v>
      </c>
      <c r="O8" s="60"/>
      <c r="P8" s="60"/>
      <c r="Q8" s="60"/>
      <c r="R8" s="60"/>
      <c r="S8" s="60"/>
      <c r="T8" s="60"/>
      <c r="U8" s="60"/>
      <c r="V8" s="60"/>
      <c r="W8" s="60">
        <v>96606</v>
      </c>
      <c r="X8" s="60">
        <v>1258069</v>
      </c>
      <c r="Y8" s="60">
        <v>-1161463</v>
      </c>
      <c r="Z8" s="140">
        <v>-92.32</v>
      </c>
      <c r="AA8" s="62">
        <v>1677425</v>
      </c>
    </row>
    <row r="9" spans="1:27" ht="13.5">
      <c r="A9" s="135" t="s">
        <v>78</v>
      </c>
      <c r="B9" s="136"/>
      <c r="C9" s="153">
        <f aca="true" t="shared" si="1" ref="C9:Y9">SUM(C10:C14)</f>
        <v>5218141</v>
      </c>
      <c r="D9" s="153">
        <f>SUM(D10:D14)</f>
        <v>0</v>
      </c>
      <c r="E9" s="154">
        <f t="shared" si="1"/>
        <v>500000</v>
      </c>
      <c r="F9" s="100">
        <f t="shared" si="1"/>
        <v>500000</v>
      </c>
      <c r="G9" s="100">
        <f t="shared" si="1"/>
        <v>0</v>
      </c>
      <c r="H9" s="100">
        <f t="shared" si="1"/>
        <v>51410</v>
      </c>
      <c r="I9" s="100">
        <f t="shared" si="1"/>
        <v>53235</v>
      </c>
      <c r="J9" s="100">
        <f t="shared" si="1"/>
        <v>104645</v>
      </c>
      <c r="K9" s="100">
        <f t="shared" si="1"/>
        <v>0</v>
      </c>
      <c r="L9" s="100">
        <f t="shared" si="1"/>
        <v>339255</v>
      </c>
      <c r="M9" s="100">
        <f t="shared" si="1"/>
        <v>470071</v>
      </c>
      <c r="N9" s="100">
        <f t="shared" si="1"/>
        <v>809326</v>
      </c>
      <c r="O9" s="100">
        <f t="shared" si="1"/>
        <v>295100</v>
      </c>
      <c r="P9" s="100">
        <f t="shared" si="1"/>
        <v>0</v>
      </c>
      <c r="Q9" s="100">
        <f t="shared" si="1"/>
        <v>0</v>
      </c>
      <c r="R9" s="100">
        <f t="shared" si="1"/>
        <v>295100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1209071</v>
      </c>
      <c r="X9" s="100">
        <f t="shared" si="1"/>
        <v>375000</v>
      </c>
      <c r="Y9" s="100">
        <f t="shared" si="1"/>
        <v>834071</v>
      </c>
      <c r="Z9" s="137">
        <f>+IF(X9&lt;&gt;0,+(Y9/X9)*100,0)</f>
        <v>222.41893333333334</v>
      </c>
      <c r="AA9" s="102">
        <f>SUM(AA10:AA14)</f>
        <v>500000</v>
      </c>
    </row>
    <row r="10" spans="1:27" ht="13.5">
      <c r="A10" s="138" t="s">
        <v>79</v>
      </c>
      <c r="B10" s="136"/>
      <c r="C10" s="155">
        <v>5218141</v>
      </c>
      <c r="D10" s="155"/>
      <c r="E10" s="156">
        <v>500000</v>
      </c>
      <c r="F10" s="60">
        <v>500000</v>
      </c>
      <c r="G10" s="60"/>
      <c r="H10" s="60">
        <v>51410</v>
      </c>
      <c r="I10" s="60">
        <v>53235</v>
      </c>
      <c r="J10" s="60">
        <v>104645</v>
      </c>
      <c r="K10" s="60"/>
      <c r="L10" s="60">
        <v>339255</v>
      </c>
      <c r="M10" s="60">
        <v>470071</v>
      </c>
      <c r="N10" s="60">
        <v>809326</v>
      </c>
      <c r="O10" s="60">
        <v>295100</v>
      </c>
      <c r="P10" s="60"/>
      <c r="Q10" s="60"/>
      <c r="R10" s="60">
        <v>295100</v>
      </c>
      <c r="S10" s="60"/>
      <c r="T10" s="60"/>
      <c r="U10" s="60"/>
      <c r="V10" s="60"/>
      <c r="W10" s="60">
        <v>1209071</v>
      </c>
      <c r="X10" s="60">
        <v>375000</v>
      </c>
      <c r="Y10" s="60">
        <v>834071</v>
      </c>
      <c r="Z10" s="140">
        <v>222.42</v>
      </c>
      <c r="AA10" s="62">
        <v>500000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2284330</v>
      </c>
      <c r="D15" s="153">
        <f>SUM(D16:D18)</f>
        <v>0</v>
      </c>
      <c r="E15" s="154">
        <f t="shared" si="2"/>
        <v>21618356</v>
      </c>
      <c r="F15" s="100">
        <f t="shared" si="2"/>
        <v>21618356</v>
      </c>
      <c r="G15" s="100">
        <f t="shared" si="2"/>
        <v>102654</v>
      </c>
      <c r="H15" s="100">
        <f t="shared" si="2"/>
        <v>59599</v>
      </c>
      <c r="I15" s="100">
        <f t="shared" si="2"/>
        <v>34514</v>
      </c>
      <c r="J15" s="100">
        <f t="shared" si="2"/>
        <v>196767</v>
      </c>
      <c r="K15" s="100">
        <f t="shared" si="2"/>
        <v>0</v>
      </c>
      <c r="L15" s="100">
        <f t="shared" si="2"/>
        <v>16308</v>
      </c>
      <c r="M15" s="100">
        <f t="shared" si="2"/>
        <v>972834</v>
      </c>
      <c r="N15" s="100">
        <f t="shared" si="2"/>
        <v>989142</v>
      </c>
      <c r="O15" s="100">
        <f t="shared" si="2"/>
        <v>10000</v>
      </c>
      <c r="P15" s="100">
        <f t="shared" si="2"/>
        <v>0</v>
      </c>
      <c r="Q15" s="100">
        <f t="shared" si="2"/>
        <v>0</v>
      </c>
      <c r="R15" s="100">
        <f t="shared" si="2"/>
        <v>10000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1195909</v>
      </c>
      <c r="X15" s="100">
        <f t="shared" si="2"/>
        <v>16213767</v>
      </c>
      <c r="Y15" s="100">
        <f t="shared" si="2"/>
        <v>-15017858</v>
      </c>
      <c r="Z15" s="137">
        <f>+IF(X15&lt;&gt;0,+(Y15/X15)*100,0)</f>
        <v>-92.62411381636359</v>
      </c>
      <c r="AA15" s="102">
        <f>SUM(AA16:AA18)</f>
        <v>21618356</v>
      </c>
    </row>
    <row r="16" spans="1:27" ht="13.5">
      <c r="A16" s="138" t="s">
        <v>85</v>
      </c>
      <c r="B16" s="136"/>
      <c r="C16" s="155"/>
      <c r="D16" s="155"/>
      <c r="E16" s="156">
        <v>1200000</v>
      </c>
      <c r="F16" s="60">
        <v>1200000</v>
      </c>
      <c r="G16" s="60"/>
      <c r="H16" s="60"/>
      <c r="I16" s="60"/>
      <c r="J16" s="60"/>
      <c r="K16" s="60"/>
      <c r="L16" s="60"/>
      <c r="M16" s="60"/>
      <c r="N16" s="60"/>
      <c r="O16" s="60">
        <v>10000</v>
      </c>
      <c r="P16" s="60"/>
      <c r="Q16" s="60"/>
      <c r="R16" s="60">
        <v>10000</v>
      </c>
      <c r="S16" s="60"/>
      <c r="T16" s="60"/>
      <c r="U16" s="60"/>
      <c r="V16" s="60"/>
      <c r="W16" s="60">
        <v>10000</v>
      </c>
      <c r="X16" s="60">
        <v>900000</v>
      </c>
      <c r="Y16" s="60">
        <v>-890000</v>
      </c>
      <c r="Z16" s="140">
        <v>-98.89</v>
      </c>
      <c r="AA16" s="62">
        <v>1200000</v>
      </c>
    </row>
    <row r="17" spans="1:27" ht="13.5">
      <c r="A17" s="138" t="s">
        <v>86</v>
      </c>
      <c r="B17" s="136"/>
      <c r="C17" s="155">
        <v>2284330</v>
      </c>
      <c r="D17" s="155"/>
      <c r="E17" s="156">
        <v>20418356</v>
      </c>
      <c r="F17" s="60">
        <v>20418356</v>
      </c>
      <c r="G17" s="60">
        <v>102654</v>
      </c>
      <c r="H17" s="60">
        <v>59599</v>
      </c>
      <c r="I17" s="60">
        <v>34514</v>
      </c>
      <c r="J17" s="60">
        <v>196767</v>
      </c>
      <c r="K17" s="60"/>
      <c r="L17" s="60">
        <v>16308</v>
      </c>
      <c r="M17" s="60">
        <v>972834</v>
      </c>
      <c r="N17" s="60">
        <v>989142</v>
      </c>
      <c r="O17" s="60"/>
      <c r="P17" s="60"/>
      <c r="Q17" s="60"/>
      <c r="R17" s="60"/>
      <c r="S17" s="60"/>
      <c r="T17" s="60"/>
      <c r="U17" s="60"/>
      <c r="V17" s="60"/>
      <c r="W17" s="60">
        <v>1185909</v>
      </c>
      <c r="X17" s="60">
        <v>15313767</v>
      </c>
      <c r="Y17" s="60">
        <v>-14127858</v>
      </c>
      <c r="Z17" s="140">
        <v>-92.26</v>
      </c>
      <c r="AA17" s="62">
        <v>20418356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200000</v>
      </c>
      <c r="F19" s="100">
        <f t="shared" si="3"/>
        <v>200000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150000</v>
      </c>
      <c r="Y19" s="100">
        <f t="shared" si="3"/>
        <v>-150000</v>
      </c>
      <c r="Z19" s="137">
        <f>+IF(X19&lt;&gt;0,+(Y19/X19)*100,0)</f>
        <v>-100</v>
      </c>
      <c r="AA19" s="102">
        <f>SUM(AA20:AA23)</f>
        <v>200000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200000</v>
      </c>
      <c r="F23" s="60">
        <v>200000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150000</v>
      </c>
      <c r="Y23" s="60">
        <v>-150000</v>
      </c>
      <c r="Z23" s="140">
        <v>-100</v>
      </c>
      <c r="AA23" s="62">
        <v>200000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12120660</v>
      </c>
      <c r="D25" s="217">
        <f>+D5+D9+D15+D19+D24</f>
        <v>0</v>
      </c>
      <c r="E25" s="230">
        <f t="shared" si="4"/>
        <v>32089781</v>
      </c>
      <c r="F25" s="219">
        <f t="shared" si="4"/>
        <v>32089781</v>
      </c>
      <c r="G25" s="219">
        <f t="shared" si="4"/>
        <v>102654</v>
      </c>
      <c r="H25" s="219">
        <f t="shared" si="4"/>
        <v>111009</v>
      </c>
      <c r="I25" s="219">
        <f t="shared" si="4"/>
        <v>87749</v>
      </c>
      <c r="J25" s="219">
        <f t="shared" si="4"/>
        <v>301412</v>
      </c>
      <c r="K25" s="219">
        <f t="shared" si="4"/>
        <v>71785</v>
      </c>
      <c r="L25" s="219">
        <f t="shared" si="4"/>
        <v>380384</v>
      </c>
      <c r="M25" s="219">
        <f t="shared" si="4"/>
        <v>1442905</v>
      </c>
      <c r="N25" s="219">
        <f t="shared" si="4"/>
        <v>1895074</v>
      </c>
      <c r="O25" s="219">
        <f t="shared" si="4"/>
        <v>305100</v>
      </c>
      <c r="P25" s="219">
        <f t="shared" si="4"/>
        <v>0</v>
      </c>
      <c r="Q25" s="219">
        <f t="shared" si="4"/>
        <v>0</v>
      </c>
      <c r="R25" s="219">
        <f t="shared" si="4"/>
        <v>305100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2501586</v>
      </c>
      <c r="X25" s="219">
        <f t="shared" si="4"/>
        <v>24067336</v>
      </c>
      <c r="Y25" s="219">
        <f t="shared" si="4"/>
        <v>-21565750</v>
      </c>
      <c r="Z25" s="231">
        <f>+IF(X25&lt;&gt;0,+(Y25/X25)*100,0)</f>
        <v>-89.60588741520873</v>
      </c>
      <c r="AA25" s="232">
        <f>+AA5+AA9+AA15+AA19+AA24</f>
        <v>32089781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5236375</v>
      </c>
      <c r="D28" s="155"/>
      <c r="E28" s="156">
        <v>30504350</v>
      </c>
      <c r="F28" s="60">
        <v>30504350</v>
      </c>
      <c r="G28" s="60">
        <v>78054</v>
      </c>
      <c r="H28" s="60">
        <v>111009</v>
      </c>
      <c r="I28" s="60">
        <v>87749</v>
      </c>
      <c r="J28" s="60">
        <v>276812</v>
      </c>
      <c r="K28" s="60"/>
      <c r="L28" s="60">
        <v>351963</v>
      </c>
      <c r="M28" s="60">
        <v>1442905</v>
      </c>
      <c r="N28" s="60">
        <v>1794868</v>
      </c>
      <c r="O28" s="60">
        <v>295100</v>
      </c>
      <c r="P28" s="60"/>
      <c r="Q28" s="60"/>
      <c r="R28" s="60">
        <v>295100</v>
      </c>
      <c r="S28" s="60"/>
      <c r="T28" s="60"/>
      <c r="U28" s="60"/>
      <c r="V28" s="60"/>
      <c r="W28" s="60">
        <v>2366780</v>
      </c>
      <c r="X28" s="60">
        <v>22878263</v>
      </c>
      <c r="Y28" s="60">
        <v>-20511483</v>
      </c>
      <c r="Z28" s="140">
        <v>-89.65</v>
      </c>
      <c r="AA28" s="155">
        <v>30504350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5236375</v>
      </c>
      <c r="D32" s="210">
        <f>SUM(D28:D31)</f>
        <v>0</v>
      </c>
      <c r="E32" s="211">
        <f t="shared" si="5"/>
        <v>30504350</v>
      </c>
      <c r="F32" s="77">
        <f t="shared" si="5"/>
        <v>30504350</v>
      </c>
      <c r="G32" s="77">
        <f t="shared" si="5"/>
        <v>78054</v>
      </c>
      <c r="H32" s="77">
        <f t="shared" si="5"/>
        <v>111009</v>
      </c>
      <c r="I32" s="77">
        <f t="shared" si="5"/>
        <v>87749</v>
      </c>
      <c r="J32" s="77">
        <f t="shared" si="5"/>
        <v>276812</v>
      </c>
      <c r="K32" s="77">
        <f t="shared" si="5"/>
        <v>0</v>
      </c>
      <c r="L32" s="77">
        <f t="shared" si="5"/>
        <v>351963</v>
      </c>
      <c r="M32" s="77">
        <f t="shared" si="5"/>
        <v>1442905</v>
      </c>
      <c r="N32" s="77">
        <f t="shared" si="5"/>
        <v>1794868</v>
      </c>
      <c r="O32" s="77">
        <f t="shared" si="5"/>
        <v>295100</v>
      </c>
      <c r="P32" s="77">
        <f t="shared" si="5"/>
        <v>0</v>
      </c>
      <c r="Q32" s="77">
        <f t="shared" si="5"/>
        <v>0</v>
      </c>
      <c r="R32" s="77">
        <f t="shared" si="5"/>
        <v>295100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2366780</v>
      </c>
      <c r="X32" s="77">
        <f t="shared" si="5"/>
        <v>22878263</v>
      </c>
      <c r="Y32" s="77">
        <f t="shared" si="5"/>
        <v>-20511483</v>
      </c>
      <c r="Z32" s="212">
        <f>+IF(X32&lt;&gt;0,+(Y32/X32)*100,0)</f>
        <v>-89.65489644034602</v>
      </c>
      <c r="AA32" s="79">
        <f>SUM(AA28:AA31)</f>
        <v>30504350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1585431</v>
      </c>
      <c r="F33" s="60">
        <v>1585431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1189073</v>
      </c>
      <c r="Y33" s="60">
        <v>-1189073</v>
      </c>
      <c r="Z33" s="140">
        <v>-100</v>
      </c>
      <c r="AA33" s="62">
        <v>1585431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6884285</v>
      </c>
      <c r="D35" s="155"/>
      <c r="E35" s="156"/>
      <c r="F35" s="60"/>
      <c r="G35" s="60">
        <v>24600</v>
      </c>
      <c r="H35" s="60"/>
      <c r="I35" s="60"/>
      <c r="J35" s="60">
        <v>24600</v>
      </c>
      <c r="K35" s="60">
        <v>71785</v>
      </c>
      <c r="L35" s="60">
        <v>28421</v>
      </c>
      <c r="M35" s="60"/>
      <c r="N35" s="60">
        <v>100206</v>
      </c>
      <c r="O35" s="60">
        <v>10000</v>
      </c>
      <c r="P35" s="60"/>
      <c r="Q35" s="60"/>
      <c r="R35" s="60">
        <v>10000</v>
      </c>
      <c r="S35" s="60"/>
      <c r="T35" s="60"/>
      <c r="U35" s="60"/>
      <c r="V35" s="60"/>
      <c r="W35" s="60">
        <v>134806</v>
      </c>
      <c r="X35" s="60"/>
      <c r="Y35" s="60">
        <v>134806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12120660</v>
      </c>
      <c r="D36" s="222">
        <f>SUM(D32:D35)</f>
        <v>0</v>
      </c>
      <c r="E36" s="218">
        <f t="shared" si="6"/>
        <v>32089781</v>
      </c>
      <c r="F36" s="220">
        <f t="shared" si="6"/>
        <v>32089781</v>
      </c>
      <c r="G36" s="220">
        <f t="shared" si="6"/>
        <v>102654</v>
      </c>
      <c r="H36" s="220">
        <f t="shared" si="6"/>
        <v>111009</v>
      </c>
      <c r="I36" s="220">
        <f t="shared" si="6"/>
        <v>87749</v>
      </c>
      <c r="J36" s="220">
        <f t="shared" si="6"/>
        <v>301412</v>
      </c>
      <c r="K36" s="220">
        <f t="shared" si="6"/>
        <v>71785</v>
      </c>
      <c r="L36" s="220">
        <f t="shared" si="6"/>
        <v>380384</v>
      </c>
      <c r="M36" s="220">
        <f t="shared" si="6"/>
        <v>1442905</v>
      </c>
      <c r="N36" s="220">
        <f t="shared" si="6"/>
        <v>1895074</v>
      </c>
      <c r="O36" s="220">
        <f t="shared" si="6"/>
        <v>305100</v>
      </c>
      <c r="P36" s="220">
        <f t="shared" si="6"/>
        <v>0</v>
      </c>
      <c r="Q36" s="220">
        <f t="shared" si="6"/>
        <v>0</v>
      </c>
      <c r="R36" s="220">
        <f t="shared" si="6"/>
        <v>305100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2501586</v>
      </c>
      <c r="X36" s="220">
        <f t="shared" si="6"/>
        <v>24067336</v>
      </c>
      <c r="Y36" s="220">
        <f t="shared" si="6"/>
        <v>-21565750</v>
      </c>
      <c r="Z36" s="221">
        <f>+IF(X36&lt;&gt;0,+(Y36/X36)*100,0)</f>
        <v>-89.60588741520873</v>
      </c>
      <c r="AA36" s="239">
        <f>SUM(AA32:AA35)</f>
        <v>32089781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24368452</v>
      </c>
      <c r="D6" s="155"/>
      <c r="E6" s="59"/>
      <c r="F6" s="60"/>
      <c r="G6" s="60">
        <v>36705259</v>
      </c>
      <c r="H6" s="60">
        <v>41174290</v>
      </c>
      <c r="I6" s="60">
        <v>19828853</v>
      </c>
      <c r="J6" s="60">
        <v>19828853</v>
      </c>
      <c r="K6" s="60">
        <v>1127579</v>
      </c>
      <c r="L6" s="60">
        <v>23569510</v>
      </c>
      <c r="M6" s="60">
        <v>7624733</v>
      </c>
      <c r="N6" s="60">
        <v>7624733</v>
      </c>
      <c r="O6" s="60">
        <v>811532</v>
      </c>
      <c r="P6" s="60">
        <v>2968429</v>
      </c>
      <c r="Q6" s="60">
        <v>22009814</v>
      </c>
      <c r="R6" s="60">
        <v>22009814</v>
      </c>
      <c r="S6" s="60"/>
      <c r="T6" s="60"/>
      <c r="U6" s="60"/>
      <c r="V6" s="60"/>
      <c r="W6" s="60">
        <v>22009814</v>
      </c>
      <c r="X6" s="60"/>
      <c r="Y6" s="60">
        <v>22009814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>
        <v>3849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10835060</v>
      </c>
      <c r="D8" s="155"/>
      <c r="E8" s="59"/>
      <c r="F8" s="60"/>
      <c r="G8" s="60">
        <v>29590182</v>
      </c>
      <c r="H8" s="60">
        <v>56190779</v>
      </c>
      <c r="I8" s="60">
        <v>57088824</v>
      </c>
      <c r="J8" s="60">
        <v>57088824</v>
      </c>
      <c r="K8" s="60">
        <v>57271457</v>
      </c>
      <c r="L8" s="60">
        <v>24016094</v>
      </c>
      <c r="M8" s="60">
        <v>55195137</v>
      </c>
      <c r="N8" s="60">
        <v>55195137</v>
      </c>
      <c r="O8" s="60">
        <v>54894118</v>
      </c>
      <c r="P8" s="60">
        <v>54987694</v>
      </c>
      <c r="Q8" s="60">
        <v>56853734</v>
      </c>
      <c r="R8" s="60">
        <v>56853734</v>
      </c>
      <c r="S8" s="60"/>
      <c r="T8" s="60"/>
      <c r="U8" s="60"/>
      <c r="V8" s="60"/>
      <c r="W8" s="60">
        <v>56853734</v>
      </c>
      <c r="X8" s="60"/>
      <c r="Y8" s="60">
        <v>56853734</v>
      </c>
      <c r="Z8" s="140"/>
      <c r="AA8" s="62"/>
    </row>
    <row r="9" spans="1:27" ht="13.5">
      <c r="A9" s="249" t="s">
        <v>146</v>
      </c>
      <c r="B9" s="182"/>
      <c r="C9" s="155">
        <v>18144870</v>
      </c>
      <c r="D9" s="155"/>
      <c r="E9" s="59"/>
      <c r="F9" s="60"/>
      <c r="G9" s="60">
        <v>219765</v>
      </c>
      <c r="H9" s="60">
        <v>499381</v>
      </c>
      <c r="I9" s="60"/>
      <c r="J9" s="60"/>
      <c r="K9" s="60"/>
      <c r="L9" s="60"/>
      <c r="M9" s="60"/>
      <c r="N9" s="60"/>
      <c r="O9" s="60">
        <v>2105068</v>
      </c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53348382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66515206</v>
      </c>
      <c r="H12" s="73">
        <f t="shared" si="0"/>
        <v>97868299</v>
      </c>
      <c r="I12" s="73">
        <f t="shared" si="0"/>
        <v>76917677</v>
      </c>
      <c r="J12" s="73">
        <f t="shared" si="0"/>
        <v>76917677</v>
      </c>
      <c r="K12" s="73">
        <f t="shared" si="0"/>
        <v>58399036</v>
      </c>
      <c r="L12" s="73">
        <f t="shared" si="0"/>
        <v>47585604</v>
      </c>
      <c r="M12" s="73">
        <f t="shared" si="0"/>
        <v>62819870</v>
      </c>
      <c r="N12" s="73">
        <f t="shared" si="0"/>
        <v>62819870</v>
      </c>
      <c r="O12" s="73">
        <f t="shared" si="0"/>
        <v>57810718</v>
      </c>
      <c r="P12" s="73">
        <f t="shared" si="0"/>
        <v>57956123</v>
      </c>
      <c r="Q12" s="73">
        <f t="shared" si="0"/>
        <v>78863548</v>
      </c>
      <c r="R12" s="73">
        <f t="shared" si="0"/>
        <v>78863548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78863548</v>
      </c>
      <c r="X12" s="73">
        <f t="shared" si="0"/>
        <v>0</v>
      </c>
      <c r="Y12" s="73">
        <f t="shared" si="0"/>
        <v>78863548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5430000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164224861</v>
      </c>
      <c r="D19" s="155"/>
      <c r="E19" s="59"/>
      <c r="F19" s="60"/>
      <c r="G19" s="60">
        <v>180538345</v>
      </c>
      <c r="H19" s="60">
        <v>181920683</v>
      </c>
      <c r="I19" s="60">
        <v>178764556</v>
      </c>
      <c r="J19" s="60">
        <v>178764556</v>
      </c>
      <c r="K19" s="60">
        <v>180054466</v>
      </c>
      <c r="L19" s="60">
        <v>176504991</v>
      </c>
      <c r="M19" s="60">
        <v>179674340</v>
      </c>
      <c r="N19" s="60">
        <v>179674340</v>
      </c>
      <c r="O19" s="60">
        <v>182269690</v>
      </c>
      <c r="P19" s="60">
        <v>186078487</v>
      </c>
      <c r="Q19" s="60">
        <v>188433402</v>
      </c>
      <c r="R19" s="60">
        <v>188433402</v>
      </c>
      <c r="S19" s="60"/>
      <c r="T19" s="60"/>
      <c r="U19" s="60"/>
      <c r="V19" s="60"/>
      <c r="W19" s="60">
        <v>188433402</v>
      </c>
      <c r="X19" s="60"/>
      <c r="Y19" s="60">
        <v>188433402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1177568</v>
      </c>
      <c r="D22" s="155"/>
      <c r="E22" s="59"/>
      <c r="F22" s="60"/>
      <c r="G22" s="60">
        <v>1177568</v>
      </c>
      <c r="H22" s="60">
        <v>1177568</v>
      </c>
      <c r="I22" s="60">
        <v>1177568</v>
      </c>
      <c r="J22" s="60">
        <v>1177568</v>
      </c>
      <c r="K22" s="60">
        <v>1177568</v>
      </c>
      <c r="L22" s="60">
        <v>1177568</v>
      </c>
      <c r="M22" s="60">
        <v>1177568</v>
      </c>
      <c r="N22" s="60">
        <v>1177568</v>
      </c>
      <c r="O22" s="60">
        <v>1177568</v>
      </c>
      <c r="P22" s="60">
        <v>1177568</v>
      </c>
      <c r="Q22" s="60">
        <v>1177568</v>
      </c>
      <c r="R22" s="60">
        <v>1177568</v>
      </c>
      <c r="S22" s="60"/>
      <c r="T22" s="60"/>
      <c r="U22" s="60"/>
      <c r="V22" s="60"/>
      <c r="W22" s="60">
        <v>1177568</v>
      </c>
      <c r="X22" s="60"/>
      <c r="Y22" s="60">
        <v>1177568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170832429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181715913</v>
      </c>
      <c r="H24" s="77">
        <f t="shared" si="1"/>
        <v>183098251</v>
      </c>
      <c r="I24" s="77">
        <f t="shared" si="1"/>
        <v>179942124</v>
      </c>
      <c r="J24" s="77">
        <f t="shared" si="1"/>
        <v>179942124</v>
      </c>
      <c r="K24" s="77">
        <f t="shared" si="1"/>
        <v>181232034</v>
      </c>
      <c r="L24" s="77">
        <f t="shared" si="1"/>
        <v>177682559</v>
      </c>
      <c r="M24" s="77">
        <f t="shared" si="1"/>
        <v>180851908</v>
      </c>
      <c r="N24" s="77">
        <f t="shared" si="1"/>
        <v>180851908</v>
      </c>
      <c r="O24" s="77">
        <f t="shared" si="1"/>
        <v>183447258</v>
      </c>
      <c r="P24" s="77">
        <f t="shared" si="1"/>
        <v>187256055</v>
      </c>
      <c r="Q24" s="77">
        <f t="shared" si="1"/>
        <v>189610970</v>
      </c>
      <c r="R24" s="77">
        <f t="shared" si="1"/>
        <v>189610970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189610970</v>
      </c>
      <c r="X24" s="77">
        <f t="shared" si="1"/>
        <v>0</v>
      </c>
      <c r="Y24" s="77">
        <f t="shared" si="1"/>
        <v>189610970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224180811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248231119</v>
      </c>
      <c r="H25" s="73">
        <f t="shared" si="2"/>
        <v>280966550</v>
      </c>
      <c r="I25" s="73">
        <f t="shared" si="2"/>
        <v>256859801</v>
      </c>
      <c r="J25" s="73">
        <f t="shared" si="2"/>
        <v>256859801</v>
      </c>
      <c r="K25" s="73">
        <f t="shared" si="2"/>
        <v>239631070</v>
      </c>
      <c r="L25" s="73">
        <f t="shared" si="2"/>
        <v>225268163</v>
      </c>
      <c r="M25" s="73">
        <f t="shared" si="2"/>
        <v>243671778</v>
      </c>
      <c r="N25" s="73">
        <f t="shared" si="2"/>
        <v>243671778</v>
      </c>
      <c r="O25" s="73">
        <f t="shared" si="2"/>
        <v>241257976</v>
      </c>
      <c r="P25" s="73">
        <f t="shared" si="2"/>
        <v>245212178</v>
      </c>
      <c r="Q25" s="73">
        <f t="shared" si="2"/>
        <v>268474518</v>
      </c>
      <c r="R25" s="73">
        <f t="shared" si="2"/>
        <v>268474518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268474518</v>
      </c>
      <c r="X25" s="73">
        <f t="shared" si="2"/>
        <v>0</v>
      </c>
      <c r="Y25" s="73">
        <f t="shared" si="2"/>
        <v>268474518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113948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>
        <v>237552829</v>
      </c>
      <c r="I31" s="60">
        <v>16027863</v>
      </c>
      <c r="J31" s="60">
        <v>16027863</v>
      </c>
      <c r="K31" s="60">
        <v>5522919</v>
      </c>
      <c r="L31" s="60">
        <v>218914801</v>
      </c>
      <c r="M31" s="60">
        <v>252244052</v>
      </c>
      <c r="N31" s="60">
        <v>252244052</v>
      </c>
      <c r="O31" s="60"/>
      <c r="P31" s="60">
        <v>241472246</v>
      </c>
      <c r="Q31" s="60">
        <v>247555960</v>
      </c>
      <c r="R31" s="60">
        <v>247555960</v>
      </c>
      <c r="S31" s="60"/>
      <c r="T31" s="60"/>
      <c r="U31" s="60"/>
      <c r="V31" s="60"/>
      <c r="W31" s="60">
        <v>247555960</v>
      </c>
      <c r="X31" s="60"/>
      <c r="Y31" s="60">
        <v>247555960</v>
      </c>
      <c r="Z31" s="140"/>
      <c r="AA31" s="62"/>
    </row>
    <row r="32" spans="1:27" ht="13.5">
      <c r="A32" s="249" t="s">
        <v>164</v>
      </c>
      <c r="B32" s="182"/>
      <c r="C32" s="155">
        <v>34965565</v>
      </c>
      <c r="D32" s="155"/>
      <c r="E32" s="59"/>
      <c r="F32" s="60"/>
      <c r="G32" s="60">
        <v>4145351</v>
      </c>
      <c r="H32" s="60">
        <v>36283047</v>
      </c>
      <c r="I32" s="60">
        <v>2927069</v>
      </c>
      <c r="J32" s="60">
        <v>2927069</v>
      </c>
      <c r="K32" s="60">
        <v>489249</v>
      </c>
      <c r="L32" s="60">
        <v>-225214</v>
      </c>
      <c r="M32" s="60">
        <v>-5606156</v>
      </c>
      <c r="N32" s="60">
        <v>-5606156</v>
      </c>
      <c r="O32" s="60">
        <v>1532107</v>
      </c>
      <c r="P32" s="60">
        <v>2329763</v>
      </c>
      <c r="Q32" s="60">
        <v>2197079</v>
      </c>
      <c r="R32" s="60">
        <v>2197079</v>
      </c>
      <c r="S32" s="60"/>
      <c r="T32" s="60"/>
      <c r="U32" s="60"/>
      <c r="V32" s="60"/>
      <c r="W32" s="60">
        <v>2197079</v>
      </c>
      <c r="X32" s="60"/>
      <c r="Y32" s="60">
        <v>2197079</v>
      </c>
      <c r="Z32" s="140"/>
      <c r="AA32" s="62"/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35079513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4145351</v>
      </c>
      <c r="H34" s="73">
        <f t="shared" si="3"/>
        <v>273835876</v>
      </c>
      <c r="I34" s="73">
        <f t="shared" si="3"/>
        <v>18954932</v>
      </c>
      <c r="J34" s="73">
        <f t="shared" si="3"/>
        <v>18954932</v>
      </c>
      <c r="K34" s="73">
        <f t="shared" si="3"/>
        <v>6012168</v>
      </c>
      <c r="L34" s="73">
        <f t="shared" si="3"/>
        <v>218689587</v>
      </c>
      <c r="M34" s="73">
        <f t="shared" si="3"/>
        <v>246637896</v>
      </c>
      <c r="N34" s="73">
        <f t="shared" si="3"/>
        <v>246637896</v>
      </c>
      <c r="O34" s="73">
        <f t="shared" si="3"/>
        <v>1532107</v>
      </c>
      <c r="P34" s="73">
        <f t="shared" si="3"/>
        <v>243802009</v>
      </c>
      <c r="Q34" s="73">
        <f t="shared" si="3"/>
        <v>249753039</v>
      </c>
      <c r="R34" s="73">
        <f t="shared" si="3"/>
        <v>249753039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249753039</v>
      </c>
      <c r="X34" s="73">
        <f t="shared" si="3"/>
        <v>0</v>
      </c>
      <c r="Y34" s="73">
        <f t="shared" si="3"/>
        <v>249753039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71345</v>
      </c>
      <c r="D37" s="155"/>
      <c r="E37" s="59"/>
      <c r="F37" s="60"/>
      <c r="G37" s="60"/>
      <c r="H37" s="60">
        <v>71345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1668322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1739667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71345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36819180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4145351</v>
      </c>
      <c r="H40" s="73">
        <f t="shared" si="5"/>
        <v>273907221</v>
      </c>
      <c r="I40" s="73">
        <f t="shared" si="5"/>
        <v>18954932</v>
      </c>
      <c r="J40" s="73">
        <f t="shared" si="5"/>
        <v>18954932</v>
      </c>
      <c r="K40" s="73">
        <f t="shared" si="5"/>
        <v>6012168</v>
      </c>
      <c r="L40" s="73">
        <f t="shared" si="5"/>
        <v>218689587</v>
      </c>
      <c r="M40" s="73">
        <f t="shared" si="5"/>
        <v>246637896</v>
      </c>
      <c r="N40" s="73">
        <f t="shared" si="5"/>
        <v>246637896</v>
      </c>
      <c r="O40" s="73">
        <f t="shared" si="5"/>
        <v>1532107</v>
      </c>
      <c r="P40" s="73">
        <f t="shared" si="5"/>
        <v>243802009</v>
      </c>
      <c r="Q40" s="73">
        <f t="shared" si="5"/>
        <v>249753039</v>
      </c>
      <c r="R40" s="73">
        <f t="shared" si="5"/>
        <v>249753039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249753039</v>
      </c>
      <c r="X40" s="73">
        <f t="shared" si="5"/>
        <v>0</v>
      </c>
      <c r="Y40" s="73">
        <f t="shared" si="5"/>
        <v>249753039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187361631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244085768</v>
      </c>
      <c r="H42" s="259">
        <f t="shared" si="6"/>
        <v>7059329</v>
      </c>
      <c r="I42" s="259">
        <f t="shared" si="6"/>
        <v>237904869</v>
      </c>
      <c r="J42" s="259">
        <f t="shared" si="6"/>
        <v>237904869</v>
      </c>
      <c r="K42" s="259">
        <f t="shared" si="6"/>
        <v>233618902</v>
      </c>
      <c r="L42" s="259">
        <f t="shared" si="6"/>
        <v>6578576</v>
      </c>
      <c r="M42" s="259">
        <f t="shared" si="6"/>
        <v>-2966118</v>
      </c>
      <c r="N42" s="259">
        <f t="shared" si="6"/>
        <v>-2966118</v>
      </c>
      <c r="O42" s="259">
        <f t="shared" si="6"/>
        <v>239725869</v>
      </c>
      <c r="P42" s="259">
        <f t="shared" si="6"/>
        <v>1410169</v>
      </c>
      <c r="Q42" s="259">
        <f t="shared" si="6"/>
        <v>18721479</v>
      </c>
      <c r="R42" s="259">
        <f t="shared" si="6"/>
        <v>18721479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18721479</v>
      </c>
      <c r="X42" s="259">
        <f t="shared" si="6"/>
        <v>0</v>
      </c>
      <c r="Y42" s="259">
        <f t="shared" si="6"/>
        <v>18721479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187361631</v>
      </c>
      <c r="D45" s="155"/>
      <c r="E45" s="59"/>
      <c r="F45" s="60"/>
      <c r="G45" s="60">
        <v>241898378</v>
      </c>
      <c r="H45" s="60">
        <v>7059329</v>
      </c>
      <c r="I45" s="60">
        <v>235717479</v>
      </c>
      <c r="J45" s="60">
        <v>235717479</v>
      </c>
      <c r="K45" s="60">
        <v>231431512</v>
      </c>
      <c r="L45" s="60">
        <v>4391186</v>
      </c>
      <c r="M45" s="60">
        <v>-5153508</v>
      </c>
      <c r="N45" s="60">
        <v>-5153508</v>
      </c>
      <c r="O45" s="60">
        <v>237538479</v>
      </c>
      <c r="P45" s="60">
        <v>-777221</v>
      </c>
      <c r="Q45" s="60">
        <v>16534089</v>
      </c>
      <c r="R45" s="60">
        <v>16534089</v>
      </c>
      <c r="S45" s="60"/>
      <c r="T45" s="60"/>
      <c r="U45" s="60"/>
      <c r="V45" s="60"/>
      <c r="W45" s="60">
        <v>16534089</v>
      </c>
      <c r="X45" s="60"/>
      <c r="Y45" s="60">
        <v>16534089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2187390</v>
      </c>
      <c r="H46" s="60"/>
      <c r="I46" s="60">
        <v>2187390</v>
      </c>
      <c r="J46" s="60">
        <v>2187390</v>
      </c>
      <c r="K46" s="60">
        <v>2187390</v>
      </c>
      <c r="L46" s="60">
        <v>2187390</v>
      </c>
      <c r="M46" s="60">
        <v>2187390</v>
      </c>
      <c r="N46" s="60">
        <v>2187390</v>
      </c>
      <c r="O46" s="60">
        <v>2187390</v>
      </c>
      <c r="P46" s="60">
        <v>2187390</v>
      </c>
      <c r="Q46" s="60">
        <v>2187390</v>
      </c>
      <c r="R46" s="60">
        <v>2187390</v>
      </c>
      <c r="S46" s="60"/>
      <c r="T46" s="60"/>
      <c r="U46" s="60"/>
      <c r="V46" s="60"/>
      <c r="W46" s="60">
        <v>2187390</v>
      </c>
      <c r="X46" s="60"/>
      <c r="Y46" s="60">
        <v>2187390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187361631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244085768</v>
      </c>
      <c r="H48" s="219">
        <f t="shared" si="7"/>
        <v>7059329</v>
      </c>
      <c r="I48" s="219">
        <f t="shared" si="7"/>
        <v>237904869</v>
      </c>
      <c r="J48" s="219">
        <f t="shared" si="7"/>
        <v>237904869</v>
      </c>
      <c r="K48" s="219">
        <f t="shared" si="7"/>
        <v>233618902</v>
      </c>
      <c r="L48" s="219">
        <f t="shared" si="7"/>
        <v>6578576</v>
      </c>
      <c r="M48" s="219">
        <f t="shared" si="7"/>
        <v>-2966118</v>
      </c>
      <c r="N48" s="219">
        <f t="shared" si="7"/>
        <v>-2966118</v>
      </c>
      <c r="O48" s="219">
        <f t="shared" si="7"/>
        <v>239725869</v>
      </c>
      <c r="P48" s="219">
        <f t="shared" si="7"/>
        <v>1410169</v>
      </c>
      <c r="Q48" s="219">
        <f t="shared" si="7"/>
        <v>18721479</v>
      </c>
      <c r="R48" s="219">
        <f t="shared" si="7"/>
        <v>18721479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18721479</v>
      </c>
      <c r="X48" s="219">
        <f t="shared" si="7"/>
        <v>0</v>
      </c>
      <c r="Y48" s="219">
        <f t="shared" si="7"/>
        <v>18721479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26627271</v>
      </c>
      <c r="D6" s="155"/>
      <c r="E6" s="59">
        <v>23523216</v>
      </c>
      <c r="F6" s="60">
        <v>23523216</v>
      </c>
      <c r="G6" s="60">
        <v>883904</v>
      </c>
      <c r="H6" s="60">
        <v>628565</v>
      </c>
      <c r="I6" s="60">
        <v>558309</v>
      </c>
      <c r="J6" s="60">
        <v>2070778</v>
      </c>
      <c r="K6" s="60">
        <v>333497</v>
      </c>
      <c r="L6" s="60">
        <v>2999848</v>
      </c>
      <c r="M6" s="60">
        <v>404107</v>
      </c>
      <c r="N6" s="60">
        <v>3737452</v>
      </c>
      <c r="O6" s="60">
        <v>771662</v>
      </c>
      <c r="P6" s="60">
        <v>2613880</v>
      </c>
      <c r="Q6" s="60">
        <v>675352</v>
      </c>
      <c r="R6" s="60">
        <v>4060894</v>
      </c>
      <c r="S6" s="60"/>
      <c r="T6" s="60"/>
      <c r="U6" s="60"/>
      <c r="V6" s="60"/>
      <c r="W6" s="60">
        <v>9869124</v>
      </c>
      <c r="X6" s="60">
        <v>17642412</v>
      </c>
      <c r="Y6" s="60">
        <v>-7773288</v>
      </c>
      <c r="Z6" s="140">
        <v>-44.06</v>
      </c>
      <c r="AA6" s="62">
        <v>23523216</v>
      </c>
    </row>
    <row r="7" spans="1:27" ht="13.5">
      <c r="A7" s="249" t="s">
        <v>178</v>
      </c>
      <c r="B7" s="182"/>
      <c r="C7" s="155">
        <v>50786130</v>
      </c>
      <c r="D7" s="155"/>
      <c r="E7" s="59">
        <v>70455648</v>
      </c>
      <c r="F7" s="60">
        <v>70455648</v>
      </c>
      <c r="G7" s="60">
        <v>30046200</v>
      </c>
      <c r="H7" s="60">
        <v>936963</v>
      </c>
      <c r="I7" s="60"/>
      <c r="J7" s="60">
        <v>30983163</v>
      </c>
      <c r="K7" s="60">
        <v>40000</v>
      </c>
      <c r="L7" s="60">
        <v>19704000</v>
      </c>
      <c r="M7" s="60">
        <v>358200</v>
      </c>
      <c r="N7" s="60">
        <v>20102200</v>
      </c>
      <c r="O7" s="60"/>
      <c r="P7" s="60">
        <v>7737</v>
      </c>
      <c r="Q7" s="60">
        <v>16846600</v>
      </c>
      <c r="R7" s="60">
        <v>16854337</v>
      </c>
      <c r="S7" s="60"/>
      <c r="T7" s="60"/>
      <c r="U7" s="60"/>
      <c r="V7" s="60"/>
      <c r="W7" s="60">
        <v>67939700</v>
      </c>
      <c r="X7" s="60">
        <v>52841736</v>
      </c>
      <c r="Y7" s="60">
        <v>15097964</v>
      </c>
      <c r="Z7" s="140">
        <v>28.57</v>
      </c>
      <c r="AA7" s="62">
        <v>70455648</v>
      </c>
    </row>
    <row r="8" spans="1:27" ht="13.5">
      <c r="A8" s="249" t="s">
        <v>179</v>
      </c>
      <c r="B8" s="182"/>
      <c r="C8" s="155">
        <v>20887300</v>
      </c>
      <c r="D8" s="155"/>
      <c r="E8" s="59">
        <v>30504348</v>
      </c>
      <c r="F8" s="60">
        <v>30504348</v>
      </c>
      <c r="G8" s="60">
        <v>6805800</v>
      </c>
      <c r="H8" s="60"/>
      <c r="I8" s="60">
        <v>400000</v>
      </c>
      <c r="J8" s="60">
        <v>7205800</v>
      </c>
      <c r="K8" s="60"/>
      <c r="L8" s="60">
        <v>300000</v>
      </c>
      <c r="M8" s="60">
        <v>6805800</v>
      </c>
      <c r="N8" s="60">
        <v>7105800</v>
      </c>
      <c r="O8" s="60"/>
      <c r="P8" s="60">
        <v>300000</v>
      </c>
      <c r="Q8" s="60">
        <v>4438400</v>
      </c>
      <c r="R8" s="60">
        <v>4738400</v>
      </c>
      <c r="S8" s="60"/>
      <c r="T8" s="60"/>
      <c r="U8" s="60"/>
      <c r="V8" s="60"/>
      <c r="W8" s="60">
        <v>19050000</v>
      </c>
      <c r="X8" s="60">
        <v>22878261</v>
      </c>
      <c r="Y8" s="60">
        <v>-3828261</v>
      </c>
      <c r="Z8" s="140">
        <v>-16.73</v>
      </c>
      <c r="AA8" s="62">
        <v>30504348</v>
      </c>
    </row>
    <row r="9" spans="1:27" ht="13.5">
      <c r="A9" s="249" t="s">
        <v>180</v>
      </c>
      <c r="B9" s="182"/>
      <c r="C9" s="155">
        <v>961438</v>
      </c>
      <c r="D9" s="155"/>
      <c r="E9" s="59">
        <v>2586684</v>
      </c>
      <c r="F9" s="60">
        <v>2586684</v>
      </c>
      <c r="G9" s="60">
        <v>13330</v>
      </c>
      <c r="H9" s="60">
        <v>19830</v>
      </c>
      <c r="I9" s="60">
        <v>333546</v>
      </c>
      <c r="J9" s="60">
        <v>366706</v>
      </c>
      <c r="K9" s="60">
        <v>393843</v>
      </c>
      <c r="L9" s="60">
        <v>565662</v>
      </c>
      <c r="M9" s="60">
        <v>56626</v>
      </c>
      <c r="N9" s="60">
        <v>1016131</v>
      </c>
      <c r="O9" s="60">
        <v>39870</v>
      </c>
      <c r="P9" s="60">
        <v>46812</v>
      </c>
      <c r="Q9" s="60">
        <v>49462</v>
      </c>
      <c r="R9" s="60">
        <v>136144</v>
      </c>
      <c r="S9" s="60"/>
      <c r="T9" s="60"/>
      <c r="U9" s="60"/>
      <c r="V9" s="60"/>
      <c r="W9" s="60">
        <v>1518981</v>
      </c>
      <c r="X9" s="60">
        <v>1940013</v>
      </c>
      <c r="Y9" s="60">
        <v>-421032</v>
      </c>
      <c r="Z9" s="140">
        <v>-21.7</v>
      </c>
      <c r="AA9" s="62">
        <v>2586684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-71497633</v>
      </c>
      <c r="D12" s="155"/>
      <c r="E12" s="59">
        <v>-49162212</v>
      </c>
      <c r="F12" s="60">
        <v>-49162212</v>
      </c>
      <c r="G12" s="60">
        <v>-6349888</v>
      </c>
      <c r="H12" s="60">
        <v>-6140804</v>
      </c>
      <c r="I12" s="60">
        <v>-12348068</v>
      </c>
      <c r="J12" s="60">
        <v>-24838760</v>
      </c>
      <c r="K12" s="60">
        <v>-5937719</v>
      </c>
      <c r="L12" s="60">
        <v>-6717830</v>
      </c>
      <c r="M12" s="60">
        <v>-5227018</v>
      </c>
      <c r="N12" s="60">
        <v>-17882567</v>
      </c>
      <c r="O12" s="60">
        <v>-4763402</v>
      </c>
      <c r="P12" s="60">
        <v>-4681967</v>
      </c>
      <c r="Q12" s="60">
        <v>-4712188</v>
      </c>
      <c r="R12" s="60">
        <v>-14157557</v>
      </c>
      <c r="S12" s="60"/>
      <c r="T12" s="60"/>
      <c r="U12" s="60"/>
      <c r="V12" s="60"/>
      <c r="W12" s="60">
        <v>-56878884</v>
      </c>
      <c r="X12" s="60">
        <v>-36871659</v>
      </c>
      <c r="Y12" s="60">
        <v>-20007225</v>
      </c>
      <c r="Z12" s="140">
        <v>54.26</v>
      </c>
      <c r="AA12" s="62">
        <v>-49162212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-88186728</v>
      </c>
      <c r="F14" s="60">
        <v>-88186728</v>
      </c>
      <c r="G14" s="60">
        <v>-130060</v>
      </c>
      <c r="H14" s="60">
        <v>-95563</v>
      </c>
      <c r="I14" s="60">
        <v>-187612</v>
      </c>
      <c r="J14" s="60">
        <v>-413235</v>
      </c>
      <c r="K14" s="60">
        <v>-22800</v>
      </c>
      <c r="L14" s="60">
        <v>-115100</v>
      </c>
      <c r="M14" s="60">
        <v>-800</v>
      </c>
      <c r="N14" s="60">
        <v>-138700</v>
      </c>
      <c r="O14" s="60">
        <v>-171900</v>
      </c>
      <c r="P14" s="60">
        <v>-40000</v>
      </c>
      <c r="Q14" s="60">
        <v>-85700</v>
      </c>
      <c r="R14" s="60">
        <v>-297600</v>
      </c>
      <c r="S14" s="60"/>
      <c r="T14" s="60"/>
      <c r="U14" s="60"/>
      <c r="V14" s="60"/>
      <c r="W14" s="60">
        <v>-849535</v>
      </c>
      <c r="X14" s="60">
        <v>-66140046</v>
      </c>
      <c r="Y14" s="60">
        <v>65290511</v>
      </c>
      <c r="Z14" s="140">
        <v>-98.72</v>
      </c>
      <c r="AA14" s="62">
        <v>-88186728</v>
      </c>
    </row>
    <row r="15" spans="1:27" ht="13.5">
      <c r="A15" s="250" t="s">
        <v>184</v>
      </c>
      <c r="B15" s="251"/>
      <c r="C15" s="168">
        <f aca="true" t="shared" si="0" ref="C15:Y15">SUM(C6:C14)</f>
        <v>27764506</v>
      </c>
      <c r="D15" s="168">
        <f>SUM(D6:D14)</f>
        <v>0</v>
      </c>
      <c r="E15" s="72">
        <f t="shared" si="0"/>
        <v>-10279044</v>
      </c>
      <c r="F15" s="73">
        <f t="shared" si="0"/>
        <v>-10279044</v>
      </c>
      <c r="G15" s="73">
        <f t="shared" si="0"/>
        <v>31269286</v>
      </c>
      <c r="H15" s="73">
        <f t="shared" si="0"/>
        <v>-4651009</v>
      </c>
      <c r="I15" s="73">
        <f t="shared" si="0"/>
        <v>-11243825</v>
      </c>
      <c r="J15" s="73">
        <f t="shared" si="0"/>
        <v>15374452</v>
      </c>
      <c r="K15" s="73">
        <f t="shared" si="0"/>
        <v>-5193179</v>
      </c>
      <c r="L15" s="73">
        <f t="shared" si="0"/>
        <v>16736580</v>
      </c>
      <c r="M15" s="73">
        <f t="shared" si="0"/>
        <v>2396915</v>
      </c>
      <c r="N15" s="73">
        <f t="shared" si="0"/>
        <v>13940316</v>
      </c>
      <c r="O15" s="73">
        <f t="shared" si="0"/>
        <v>-4123770</v>
      </c>
      <c r="P15" s="73">
        <f t="shared" si="0"/>
        <v>-1753538</v>
      </c>
      <c r="Q15" s="73">
        <f t="shared" si="0"/>
        <v>17211926</v>
      </c>
      <c r="R15" s="73">
        <f t="shared" si="0"/>
        <v>11334618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40649386</v>
      </c>
      <c r="X15" s="73">
        <f t="shared" si="0"/>
        <v>-7709283</v>
      </c>
      <c r="Y15" s="73">
        <f t="shared" si="0"/>
        <v>48358669</v>
      </c>
      <c r="Z15" s="170">
        <f>+IF(X15&lt;&gt;0,+(Y15/X15)*100,0)</f>
        <v>-627.2784252439559</v>
      </c>
      <c r="AA15" s="74">
        <f>SUM(AA6:AA14)</f>
        <v>-10279044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197157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-12120660</v>
      </c>
      <c r="D24" s="155"/>
      <c r="E24" s="59">
        <v>32089776</v>
      </c>
      <c r="F24" s="60">
        <v>32089776</v>
      </c>
      <c r="G24" s="60">
        <v>-102654</v>
      </c>
      <c r="H24" s="60">
        <v>-111009</v>
      </c>
      <c r="I24" s="60">
        <v>-87749</v>
      </c>
      <c r="J24" s="60">
        <v>-301412</v>
      </c>
      <c r="K24" s="60">
        <v>-71785</v>
      </c>
      <c r="L24" s="60">
        <v>-380384</v>
      </c>
      <c r="M24" s="60">
        <v>-1442905</v>
      </c>
      <c r="N24" s="60">
        <v>-1895074</v>
      </c>
      <c r="O24" s="60">
        <v>-305100</v>
      </c>
      <c r="P24" s="60">
        <v>-2154508</v>
      </c>
      <c r="Q24" s="60">
        <v>-2590695</v>
      </c>
      <c r="R24" s="60">
        <v>-5050303</v>
      </c>
      <c r="S24" s="60"/>
      <c r="T24" s="60"/>
      <c r="U24" s="60"/>
      <c r="V24" s="60"/>
      <c r="W24" s="60">
        <v>-7246789</v>
      </c>
      <c r="X24" s="60">
        <v>24067332</v>
      </c>
      <c r="Y24" s="60">
        <v>-31314121</v>
      </c>
      <c r="Z24" s="140">
        <v>-130.11</v>
      </c>
      <c r="AA24" s="62">
        <v>32089776</v>
      </c>
    </row>
    <row r="25" spans="1:27" ht="13.5">
      <c r="A25" s="250" t="s">
        <v>191</v>
      </c>
      <c r="B25" s="251"/>
      <c r="C25" s="168">
        <f aca="true" t="shared" si="1" ref="C25:Y25">SUM(C19:C24)</f>
        <v>-11923503</v>
      </c>
      <c r="D25" s="168">
        <f>SUM(D19:D24)</f>
        <v>0</v>
      </c>
      <c r="E25" s="72">
        <f t="shared" si="1"/>
        <v>32089776</v>
      </c>
      <c r="F25" s="73">
        <f t="shared" si="1"/>
        <v>32089776</v>
      </c>
      <c r="G25" s="73">
        <f t="shared" si="1"/>
        <v>-102654</v>
      </c>
      <c r="H25" s="73">
        <f t="shared" si="1"/>
        <v>-111009</v>
      </c>
      <c r="I25" s="73">
        <f t="shared" si="1"/>
        <v>-87749</v>
      </c>
      <c r="J25" s="73">
        <f t="shared" si="1"/>
        <v>-301412</v>
      </c>
      <c r="K25" s="73">
        <f t="shared" si="1"/>
        <v>-71785</v>
      </c>
      <c r="L25" s="73">
        <f t="shared" si="1"/>
        <v>-380384</v>
      </c>
      <c r="M25" s="73">
        <f t="shared" si="1"/>
        <v>-1442905</v>
      </c>
      <c r="N25" s="73">
        <f t="shared" si="1"/>
        <v>-1895074</v>
      </c>
      <c r="O25" s="73">
        <f t="shared" si="1"/>
        <v>-305100</v>
      </c>
      <c r="P25" s="73">
        <f t="shared" si="1"/>
        <v>-2154508</v>
      </c>
      <c r="Q25" s="73">
        <f t="shared" si="1"/>
        <v>-2590695</v>
      </c>
      <c r="R25" s="73">
        <f t="shared" si="1"/>
        <v>-5050303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-7246789</v>
      </c>
      <c r="X25" s="73">
        <f t="shared" si="1"/>
        <v>24067332</v>
      </c>
      <c r="Y25" s="73">
        <f t="shared" si="1"/>
        <v>-31314121</v>
      </c>
      <c r="Z25" s="170">
        <f>+IF(X25&lt;&gt;0,+(Y25/X25)*100,0)</f>
        <v>-130.11047921722275</v>
      </c>
      <c r="AA25" s="74">
        <f>SUM(AA19:AA24)</f>
        <v>32089776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-149736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-149736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15691267</v>
      </c>
      <c r="D36" s="153">
        <f>+D15+D25+D34</f>
        <v>0</v>
      </c>
      <c r="E36" s="99">
        <f t="shared" si="3"/>
        <v>21810732</v>
      </c>
      <c r="F36" s="100">
        <f t="shared" si="3"/>
        <v>21810732</v>
      </c>
      <c r="G36" s="100">
        <f t="shared" si="3"/>
        <v>31166632</v>
      </c>
      <c r="H36" s="100">
        <f t="shared" si="3"/>
        <v>-4762018</v>
      </c>
      <c r="I36" s="100">
        <f t="shared" si="3"/>
        <v>-11331574</v>
      </c>
      <c r="J36" s="100">
        <f t="shared" si="3"/>
        <v>15073040</v>
      </c>
      <c r="K36" s="100">
        <f t="shared" si="3"/>
        <v>-5264964</v>
      </c>
      <c r="L36" s="100">
        <f t="shared" si="3"/>
        <v>16356196</v>
      </c>
      <c r="M36" s="100">
        <f t="shared" si="3"/>
        <v>954010</v>
      </c>
      <c r="N36" s="100">
        <f t="shared" si="3"/>
        <v>12045242</v>
      </c>
      <c r="O36" s="100">
        <f t="shared" si="3"/>
        <v>-4428870</v>
      </c>
      <c r="P36" s="100">
        <f t="shared" si="3"/>
        <v>-3908046</v>
      </c>
      <c r="Q36" s="100">
        <f t="shared" si="3"/>
        <v>14621231</v>
      </c>
      <c r="R36" s="100">
        <f t="shared" si="3"/>
        <v>6284315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33402597</v>
      </c>
      <c r="X36" s="100">
        <f t="shared" si="3"/>
        <v>16358049</v>
      </c>
      <c r="Y36" s="100">
        <f t="shared" si="3"/>
        <v>17044548</v>
      </c>
      <c r="Z36" s="137">
        <f>+IF(X36&lt;&gt;0,+(Y36/X36)*100,0)</f>
        <v>104.19670463146309</v>
      </c>
      <c r="AA36" s="102">
        <f>+AA15+AA25+AA34</f>
        <v>21810732</v>
      </c>
    </row>
    <row r="37" spans="1:27" ht="13.5">
      <c r="A37" s="249" t="s">
        <v>199</v>
      </c>
      <c r="B37" s="182"/>
      <c r="C37" s="153">
        <v>8677185</v>
      </c>
      <c r="D37" s="153"/>
      <c r="E37" s="99">
        <v>5926377</v>
      </c>
      <c r="F37" s="100">
        <v>5926377</v>
      </c>
      <c r="G37" s="100">
        <v>7393052</v>
      </c>
      <c r="H37" s="100">
        <v>38559684</v>
      </c>
      <c r="I37" s="100">
        <v>33797666</v>
      </c>
      <c r="J37" s="100">
        <v>7393052</v>
      </c>
      <c r="K37" s="100">
        <v>22466092</v>
      </c>
      <c r="L37" s="100">
        <v>17201128</v>
      </c>
      <c r="M37" s="100">
        <v>33557324</v>
      </c>
      <c r="N37" s="100">
        <v>22466092</v>
      </c>
      <c r="O37" s="100">
        <v>34511334</v>
      </c>
      <c r="P37" s="100">
        <v>30082464</v>
      </c>
      <c r="Q37" s="100">
        <v>26174418</v>
      </c>
      <c r="R37" s="100">
        <v>34511334</v>
      </c>
      <c r="S37" s="100"/>
      <c r="T37" s="100"/>
      <c r="U37" s="100"/>
      <c r="V37" s="100"/>
      <c r="W37" s="100">
        <v>7393052</v>
      </c>
      <c r="X37" s="100">
        <v>5926377</v>
      </c>
      <c r="Y37" s="100">
        <v>1466675</v>
      </c>
      <c r="Z37" s="137">
        <v>24.75</v>
      </c>
      <c r="AA37" s="102">
        <v>5926377</v>
      </c>
    </row>
    <row r="38" spans="1:27" ht="13.5">
      <c r="A38" s="269" t="s">
        <v>200</v>
      </c>
      <c r="B38" s="256"/>
      <c r="C38" s="257">
        <v>24368452</v>
      </c>
      <c r="D38" s="257"/>
      <c r="E38" s="258">
        <v>27737110</v>
      </c>
      <c r="F38" s="259">
        <v>27737110</v>
      </c>
      <c r="G38" s="259">
        <v>38559684</v>
      </c>
      <c r="H38" s="259">
        <v>33797666</v>
      </c>
      <c r="I38" s="259">
        <v>22466092</v>
      </c>
      <c r="J38" s="259">
        <v>22466092</v>
      </c>
      <c r="K38" s="259">
        <v>17201128</v>
      </c>
      <c r="L38" s="259">
        <v>33557324</v>
      </c>
      <c r="M38" s="259">
        <v>34511334</v>
      </c>
      <c r="N38" s="259">
        <v>34511334</v>
      </c>
      <c r="O38" s="259">
        <v>30082464</v>
      </c>
      <c r="P38" s="259">
        <v>26174418</v>
      </c>
      <c r="Q38" s="259">
        <v>40795649</v>
      </c>
      <c r="R38" s="259">
        <v>40795649</v>
      </c>
      <c r="S38" s="259"/>
      <c r="T38" s="259"/>
      <c r="U38" s="259"/>
      <c r="V38" s="259"/>
      <c r="W38" s="259">
        <v>40795649</v>
      </c>
      <c r="X38" s="259">
        <v>22284427</v>
      </c>
      <c r="Y38" s="259">
        <v>18511222</v>
      </c>
      <c r="Z38" s="260">
        <v>83.07</v>
      </c>
      <c r="AA38" s="261">
        <v>27737110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12120660</v>
      </c>
      <c r="D5" s="200">
        <f t="shared" si="0"/>
        <v>0</v>
      </c>
      <c r="E5" s="106">
        <f t="shared" si="0"/>
        <v>32089781</v>
      </c>
      <c r="F5" s="106">
        <f t="shared" si="0"/>
        <v>32089781</v>
      </c>
      <c r="G5" s="106">
        <f t="shared" si="0"/>
        <v>102654</v>
      </c>
      <c r="H5" s="106">
        <f t="shared" si="0"/>
        <v>111009</v>
      </c>
      <c r="I5" s="106">
        <f t="shared" si="0"/>
        <v>87749</v>
      </c>
      <c r="J5" s="106">
        <f t="shared" si="0"/>
        <v>301412</v>
      </c>
      <c r="K5" s="106">
        <f t="shared" si="0"/>
        <v>71785</v>
      </c>
      <c r="L5" s="106">
        <f t="shared" si="0"/>
        <v>380384</v>
      </c>
      <c r="M5" s="106">
        <f t="shared" si="0"/>
        <v>1442905</v>
      </c>
      <c r="N5" s="106">
        <f t="shared" si="0"/>
        <v>1895074</v>
      </c>
      <c r="O5" s="106">
        <f t="shared" si="0"/>
        <v>305100</v>
      </c>
      <c r="P5" s="106">
        <f t="shared" si="0"/>
        <v>0</v>
      </c>
      <c r="Q5" s="106">
        <f t="shared" si="0"/>
        <v>0</v>
      </c>
      <c r="R5" s="106">
        <f t="shared" si="0"/>
        <v>305100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2501586</v>
      </c>
      <c r="X5" s="106">
        <f t="shared" si="0"/>
        <v>24067335</v>
      </c>
      <c r="Y5" s="106">
        <f t="shared" si="0"/>
        <v>-21565749</v>
      </c>
      <c r="Z5" s="201">
        <f>+IF(X5&lt;&gt;0,+(Y5/X5)*100,0)</f>
        <v>-89.60588698333238</v>
      </c>
      <c r="AA5" s="199">
        <f>SUM(AA11:AA18)</f>
        <v>32089781</v>
      </c>
    </row>
    <row r="6" spans="1:27" ht="13.5">
      <c r="A6" s="291" t="s">
        <v>204</v>
      </c>
      <c r="B6" s="142"/>
      <c r="C6" s="62">
        <v>54330</v>
      </c>
      <c r="D6" s="156"/>
      <c r="E6" s="60">
        <v>20918356</v>
      </c>
      <c r="F6" s="60">
        <v>20918356</v>
      </c>
      <c r="G6" s="60">
        <v>78054</v>
      </c>
      <c r="H6" s="60">
        <v>59599</v>
      </c>
      <c r="I6" s="60">
        <v>34514</v>
      </c>
      <c r="J6" s="60">
        <v>172167</v>
      </c>
      <c r="K6" s="60"/>
      <c r="L6" s="60">
        <v>16308</v>
      </c>
      <c r="M6" s="60">
        <v>972834</v>
      </c>
      <c r="N6" s="60">
        <v>989142</v>
      </c>
      <c r="O6" s="60"/>
      <c r="P6" s="60"/>
      <c r="Q6" s="60"/>
      <c r="R6" s="60"/>
      <c r="S6" s="60"/>
      <c r="T6" s="60"/>
      <c r="U6" s="60"/>
      <c r="V6" s="60"/>
      <c r="W6" s="60">
        <v>1161309</v>
      </c>
      <c r="X6" s="60">
        <v>15688767</v>
      </c>
      <c r="Y6" s="60">
        <v>-14527458</v>
      </c>
      <c r="Z6" s="140">
        <v>-92.6</v>
      </c>
      <c r="AA6" s="155">
        <v>20918356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1477875</v>
      </c>
      <c r="F10" s="60">
        <v>1477875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1108406</v>
      </c>
      <c r="Y10" s="60">
        <v>-1108406</v>
      </c>
      <c r="Z10" s="140">
        <v>-100</v>
      </c>
      <c r="AA10" s="155">
        <v>1477875</v>
      </c>
    </row>
    <row r="11" spans="1:27" ht="13.5">
      <c r="A11" s="292" t="s">
        <v>209</v>
      </c>
      <c r="B11" s="142"/>
      <c r="C11" s="293">
        <f aca="true" t="shared" si="1" ref="C11:Y11">SUM(C6:C10)</f>
        <v>54330</v>
      </c>
      <c r="D11" s="294">
        <f t="shared" si="1"/>
        <v>0</v>
      </c>
      <c r="E11" s="295">
        <f t="shared" si="1"/>
        <v>22396231</v>
      </c>
      <c r="F11" s="295">
        <f t="shared" si="1"/>
        <v>22396231</v>
      </c>
      <c r="G11" s="295">
        <f t="shared" si="1"/>
        <v>78054</v>
      </c>
      <c r="H11" s="295">
        <f t="shared" si="1"/>
        <v>59599</v>
      </c>
      <c r="I11" s="295">
        <f t="shared" si="1"/>
        <v>34514</v>
      </c>
      <c r="J11" s="295">
        <f t="shared" si="1"/>
        <v>172167</v>
      </c>
      <c r="K11" s="295">
        <f t="shared" si="1"/>
        <v>0</v>
      </c>
      <c r="L11" s="295">
        <f t="shared" si="1"/>
        <v>16308</v>
      </c>
      <c r="M11" s="295">
        <f t="shared" si="1"/>
        <v>972834</v>
      </c>
      <c r="N11" s="295">
        <f t="shared" si="1"/>
        <v>989142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1161309</v>
      </c>
      <c r="X11" s="295">
        <f t="shared" si="1"/>
        <v>16797173</v>
      </c>
      <c r="Y11" s="295">
        <f t="shared" si="1"/>
        <v>-15635864</v>
      </c>
      <c r="Z11" s="296">
        <f>+IF(X11&lt;&gt;0,+(Y11/X11)*100,0)</f>
        <v>-93.08628303107909</v>
      </c>
      <c r="AA11" s="297">
        <f>SUM(AA6:AA10)</f>
        <v>22396231</v>
      </c>
    </row>
    <row r="12" spans="1:27" ht="13.5">
      <c r="A12" s="298" t="s">
        <v>210</v>
      </c>
      <c r="B12" s="136"/>
      <c r="C12" s="62">
        <v>5218141</v>
      </c>
      <c r="D12" s="156"/>
      <c r="E12" s="60">
        <v>370375</v>
      </c>
      <c r="F12" s="60">
        <v>370375</v>
      </c>
      <c r="G12" s="60"/>
      <c r="H12" s="60">
        <v>51410</v>
      </c>
      <c r="I12" s="60">
        <v>53235</v>
      </c>
      <c r="J12" s="60">
        <v>104645</v>
      </c>
      <c r="K12" s="60"/>
      <c r="L12" s="60">
        <v>280670</v>
      </c>
      <c r="M12" s="60">
        <v>470071</v>
      </c>
      <c r="N12" s="60">
        <v>750741</v>
      </c>
      <c r="O12" s="60">
        <v>221224</v>
      </c>
      <c r="P12" s="60"/>
      <c r="Q12" s="60"/>
      <c r="R12" s="60">
        <v>221224</v>
      </c>
      <c r="S12" s="60"/>
      <c r="T12" s="60"/>
      <c r="U12" s="60"/>
      <c r="V12" s="60"/>
      <c r="W12" s="60">
        <v>1076610</v>
      </c>
      <c r="X12" s="60">
        <v>277781</v>
      </c>
      <c r="Y12" s="60">
        <v>798829</v>
      </c>
      <c r="Z12" s="140">
        <v>287.58</v>
      </c>
      <c r="AA12" s="155">
        <v>370375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6848189</v>
      </c>
      <c r="D15" s="156"/>
      <c r="E15" s="60">
        <v>9043175</v>
      </c>
      <c r="F15" s="60">
        <v>9043175</v>
      </c>
      <c r="G15" s="60">
        <v>24600</v>
      </c>
      <c r="H15" s="60"/>
      <c r="I15" s="60"/>
      <c r="J15" s="60">
        <v>24600</v>
      </c>
      <c r="K15" s="60">
        <v>71785</v>
      </c>
      <c r="L15" s="60">
        <v>83406</v>
      </c>
      <c r="M15" s="60"/>
      <c r="N15" s="60">
        <v>155191</v>
      </c>
      <c r="O15" s="60">
        <v>83876</v>
      </c>
      <c r="P15" s="60"/>
      <c r="Q15" s="60"/>
      <c r="R15" s="60">
        <v>83876</v>
      </c>
      <c r="S15" s="60"/>
      <c r="T15" s="60"/>
      <c r="U15" s="60"/>
      <c r="V15" s="60"/>
      <c r="W15" s="60">
        <v>263667</v>
      </c>
      <c r="X15" s="60">
        <v>6782381</v>
      </c>
      <c r="Y15" s="60">
        <v>-6518714</v>
      </c>
      <c r="Z15" s="140">
        <v>-96.11</v>
      </c>
      <c r="AA15" s="155">
        <v>9043175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280000</v>
      </c>
      <c r="F18" s="82">
        <v>280000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210000</v>
      </c>
      <c r="Y18" s="82">
        <v>-210000</v>
      </c>
      <c r="Z18" s="270">
        <v>-100</v>
      </c>
      <c r="AA18" s="278">
        <v>280000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54330</v>
      </c>
      <c r="D36" s="156">
        <f t="shared" si="4"/>
        <v>0</v>
      </c>
      <c r="E36" s="60">
        <f t="shared" si="4"/>
        <v>20918356</v>
      </c>
      <c r="F36" s="60">
        <f t="shared" si="4"/>
        <v>20918356</v>
      </c>
      <c r="G36" s="60">
        <f t="shared" si="4"/>
        <v>78054</v>
      </c>
      <c r="H36" s="60">
        <f t="shared" si="4"/>
        <v>59599</v>
      </c>
      <c r="I36" s="60">
        <f t="shared" si="4"/>
        <v>34514</v>
      </c>
      <c r="J36" s="60">
        <f t="shared" si="4"/>
        <v>172167</v>
      </c>
      <c r="K36" s="60">
        <f t="shared" si="4"/>
        <v>0</v>
      </c>
      <c r="L36" s="60">
        <f t="shared" si="4"/>
        <v>16308</v>
      </c>
      <c r="M36" s="60">
        <f t="shared" si="4"/>
        <v>972834</v>
      </c>
      <c r="N36" s="60">
        <f t="shared" si="4"/>
        <v>989142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1161309</v>
      </c>
      <c r="X36" s="60">
        <f t="shared" si="4"/>
        <v>15688767</v>
      </c>
      <c r="Y36" s="60">
        <f t="shared" si="4"/>
        <v>-14527458</v>
      </c>
      <c r="Z36" s="140">
        <f aca="true" t="shared" si="5" ref="Z36:Z49">+IF(X36&lt;&gt;0,+(Y36/X36)*100,0)</f>
        <v>-92.597831301848</v>
      </c>
      <c r="AA36" s="155">
        <f>AA6+AA21</f>
        <v>20918356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1477875</v>
      </c>
      <c r="F40" s="60">
        <f t="shared" si="4"/>
        <v>1477875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1108406</v>
      </c>
      <c r="Y40" s="60">
        <f t="shared" si="4"/>
        <v>-1108406</v>
      </c>
      <c r="Z40" s="140">
        <f t="shared" si="5"/>
        <v>-100</v>
      </c>
      <c r="AA40" s="155">
        <f>AA10+AA25</f>
        <v>1477875</v>
      </c>
    </row>
    <row r="41" spans="1:27" ht="13.5">
      <c r="A41" s="292" t="s">
        <v>209</v>
      </c>
      <c r="B41" s="142"/>
      <c r="C41" s="293">
        <f aca="true" t="shared" si="6" ref="C41:Y41">SUM(C36:C40)</f>
        <v>54330</v>
      </c>
      <c r="D41" s="294">
        <f t="shared" si="6"/>
        <v>0</v>
      </c>
      <c r="E41" s="295">
        <f t="shared" si="6"/>
        <v>22396231</v>
      </c>
      <c r="F41" s="295">
        <f t="shared" si="6"/>
        <v>22396231</v>
      </c>
      <c r="G41" s="295">
        <f t="shared" si="6"/>
        <v>78054</v>
      </c>
      <c r="H41" s="295">
        <f t="shared" si="6"/>
        <v>59599</v>
      </c>
      <c r="I41" s="295">
        <f t="shared" si="6"/>
        <v>34514</v>
      </c>
      <c r="J41" s="295">
        <f t="shared" si="6"/>
        <v>172167</v>
      </c>
      <c r="K41" s="295">
        <f t="shared" si="6"/>
        <v>0</v>
      </c>
      <c r="L41" s="295">
        <f t="shared" si="6"/>
        <v>16308</v>
      </c>
      <c r="M41" s="295">
        <f t="shared" si="6"/>
        <v>972834</v>
      </c>
      <c r="N41" s="295">
        <f t="shared" si="6"/>
        <v>989142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1161309</v>
      </c>
      <c r="X41" s="295">
        <f t="shared" si="6"/>
        <v>16797173</v>
      </c>
      <c r="Y41" s="295">
        <f t="shared" si="6"/>
        <v>-15635864</v>
      </c>
      <c r="Z41" s="296">
        <f t="shared" si="5"/>
        <v>-93.08628303107909</v>
      </c>
      <c r="AA41" s="297">
        <f>SUM(AA36:AA40)</f>
        <v>22396231</v>
      </c>
    </row>
    <row r="42" spans="1:27" ht="13.5">
      <c r="A42" s="298" t="s">
        <v>210</v>
      </c>
      <c r="B42" s="136"/>
      <c r="C42" s="95">
        <f aca="true" t="shared" si="7" ref="C42:Y48">C12+C27</f>
        <v>5218141</v>
      </c>
      <c r="D42" s="129">
        <f t="shared" si="7"/>
        <v>0</v>
      </c>
      <c r="E42" s="54">
        <f t="shared" si="7"/>
        <v>370375</v>
      </c>
      <c r="F42" s="54">
        <f t="shared" si="7"/>
        <v>370375</v>
      </c>
      <c r="G42" s="54">
        <f t="shared" si="7"/>
        <v>0</v>
      </c>
      <c r="H42" s="54">
        <f t="shared" si="7"/>
        <v>51410</v>
      </c>
      <c r="I42" s="54">
        <f t="shared" si="7"/>
        <v>53235</v>
      </c>
      <c r="J42" s="54">
        <f t="shared" si="7"/>
        <v>104645</v>
      </c>
      <c r="K42" s="54">
        <f t="shared" si="7"/>
        <v>0</v>
      </c>
      <c r="L42" s="54">
        <f t="shared" si="7"/>
        <v>280670</v>
      </c>
      <c r="M42" s="54">
        <f t="shared" si="7"/>
        <v>470071</v>
      </c>
      <c r="N42" s="54">
        <f t="shared" si="7"/>
        <v>750741</v>
      </c>
      <c r="O42" s="54">
        <f t="shared" si="7"/>
        <v>221224</v>
      </c>
      <c r="P42" s="54">
        <f t="shared" si="7"/>
        <v>0</v>
      </c>
      <c r="Q42" s="54">
        <f t="shared" si="7"/>
        <v>0</v>
      </c>
      <c r="R42" s="54">
        <f t="shared" si="7"/>
        <v>221224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1076610</v>
      </c>
      <c r="X42" s="54">
        <f t="shared" si="7"/>
        <v>277781</v>
      </c>
      <c r="Y42" s="54">
        <f t="shared" si="7"/>
        <v>798829</v>
      </c>
      <c r="Z42" s="184">
        <f t="shared" si="5"/>
        <v>287.57510412879213</v>
      </c>
      <c r="AA42" s="130">
        <f aca="true" t="shared" si="8" ref="AA42:AA48">AA12+AA27</f>
        <v>370375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6848189</v>
      </c>
      <c r="D45" s="129">
        <f t="shared" si="7"/>
        <v>0</v>
      </c>
      <c r="E45" s="54">
        <f t="shared" si="7"/>
        <v>9043175</v>
      </c>
      <c r="F45" s="54">
        <f t="shared" si="7"/>
        <v>9043175</v>
      </c>
      <c r="G45" s="54">
        <f t="shared" si="7"/>
        <v>24600</v>
      </c>
      <c r="H45" s="54">
        <f t="shared" si="7"/>
        <v>0</v>
      </c>
      <c r="I45" s="54">
        <f t="shared" si="7"/>
        <v>0</v>
      </c>
      <c r="J45" s="54">
        <f t="shared" si="7"/>
        <v>24600</v>
      </c>
      <c r="K45" s="54">
        <f t="shared" si="7"/>
        <v>71785</v>
      </c>
      <c r="L45" s="54">
        <f t="shared" si="7"/>
        <v>83406</v>
      </c>
      <c r="M45" s="54">
        <f t="shared" si="7"/>
        <v>0</v>
      </c>
      <c r="N45" s="54">
        <f t="shared" si="7"/>
        <v>155191</v>
      </c>
      <c r="O45" s="54">
        <f t="shared" si="7"/>
        <v>83876</v>
      </c>
      <c r="P45" s="54">
        <f t="shared" si="7"/>
        <v>0</v>
      </c>
      <c r="Q45" s="54">
        <f t="shared" si="7"/>
        <v>0</v>
      </c>
      <c r="R45" s="54">
        <f t="shared" si="7"/>
        <v>83876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263667</v>
      </c>
      <c r="X45" s="54">
        <f t="shared" si="7"/>
        <v>6782381</v>
      </c>
      <c r="Y45" s="54">
        <f t="shared" si="7"/>
        <v>-6518714</v>
      </c>
      <c r="Z45" s="184">
        <f t="shared" si="5"/>
        <v>-96.11247141674878</v>
      </c>
      <c r="AA45" s="130">
        <f t="shared" si="8"/>
        <v>9043175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280000</v>
      </c>
      <c r="F48" s="54">
        <f t="shared" si="7"/>
        <v>280000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210000</v>
      </c>
      <c r="Y48" s="54">
        <f t="shared" si="7"/>
        <v>-210000</v>
      </c>
      <c r="Z48" s="184">
        <f t="shared" si="5"/>
        <v>-100</v>
      </c>
      <c r="AA48" s="130">
        <f t="shared" si="8"/>
        <v>280000</v>
      </c>
    </row>
    <row r="49" spans="1:27" ht="13.5">
      <c r="A49" s="308" t="s">
        <v>219</v>
      </c>
      <c r="B49" s="149"/>
      <c r="C49" s="239">
        <f aca="true" t="shared" si="9" ref="C49:Y49">SUM(C41:C48)</f>
        <v>12120660</v>
      </c>
      <c r="D49" s="218">
        <f t="shared" si="9"/>
        <v>0</v>
      </c>
      <c r="E49" s="220">
        <f t="shared" si="9"/>
        <v>32089781</v>
      </c>
      <c r="F49" s="220">
        <f t="shared" si="9"/>
        <v>32089781</v>
      </c>
      <c r="G49" s="220">
        <f t="shared" si="9"/>
        <v>102654</v>
      </c>
      <c r="H49" s="220">
        <f t="shared" si="9"/>
        <v>111009</v>
      </c>
      <c r="I49" s="220">
        <f t="shared" si="9"/>
        <v>87749</v>
      </c>
      <c r="J49" s="220">
        <f t="shared" si="9"/>
        <v>301412</v>
      </c>
      <c r="K49" s="220">
        <f t="shared" si="9"/>
        <v>71785</v>
      </c>
      <c r="L49" s="220">
        <f t="shared" si="9"/>
        <v>380384</v>
      </c>
      <c r="M49" s="220">
        <f t="shared" si="9"/>
        <v>1442905</v>
      </c>
      <c r="N49" s="220">
        <f t="shared" si="9"/>
        <v>1895074</v>
      </c>
      <c r="O49" s="220">
        <f t="shared" si="9"/>
        <v>305100</v>
      </c>
      <c r="P49" s="220">
        <f t="shared" si="9"/>
        <v>0</v>
      </c>
      <c r="Q49" s="220">
        <f t="shared" si="9"/>
        <v>0</v>
      </c>
      <c r="R49" s="220">
        <f t="shared" si="9"/>
        <v>305100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2501586</v>
      </c>
      <c r="X49" s="220">
        <f t="shared" si="9"/>
        <v>24067335</v>
      </c>
      <c r="Y49" s="220">
        <f t="shared" si="9"/>
        <v>-21565749</v>
      </c>
      <c r="Z49" s="221">
        <f t="shared" si="5"/>
        <v>-89.60588698333238</v>
      </c>
      <c r="AA49" s="222">
        <f>SUM(AA41:AA48)</f>
        <v>32089781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113706</v>
      </c>
      <c r="H66" s="275">
        <v>77714</v>
      </c>
      <c r="I66" s="275">
        <v>65097</v>
      </c>
      <c r="J66" s="275">
        <v>256517</v>
      </c>
      <c r="K66" s="275">
        <v>179182</v>
      </c>
      <c r="L66" s="275">
        <v>76781</v>
      </c>
      <c r="M66" s="275">
        <v>63739</v>
      </c>
      <c r="N66" s="275">
        <v>319702</v>
      </c>
      <c r="O66" s="275">
        <v>22558</v>
      </c>
      <c r="P66" s="275">
        <v>56840</v>
      </c>
      <c r="Q66" s="275">
        <v>7600</v>
      </c>
      <c r="R66" s="275">
        <v>86998</v>
      </c>
      <c r="S66" s="275"/>
      <c r="T66" s="275"/>
      <c r="U66" s="275"/>
      <c r="V66" s="275"/>
      <c r="W66" s="275">
        <v>663217</v>
      </c>
      <c r="X66" s="275"/>
      <c r="Y66" s="275">
        <v>663217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7702800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7702800</v>
      </c>
      <c r="F69" s="220">
        <f t="shared" si="12"/>
        <v>0</v>
      </c>
      <c r="G69" s="220">
        <f t="shared" si="12"/>
        <v>113706</v>
      </c>
      <c r="H69" s="220">
        <f t="shared" si="12"/>
        <v>77714</v>
      </c>
      <c r="I69" s="220">
        <f t="shared" si="12"/>
        <v>65097</v>
      </c>
      <c r="J69" s="220">
        <f t="shared" si="12"/>
        <v>256517</v>
      </c>
      <c r="K69" s="220">
        <f t="shared" si="12"/>
        <v>179182</v>
      </c>
      <c r="L69" s="220">
        <f t="shared" si="12"/>
        <v>76781</v>
      </c>
      <c r="M69" s="220">
        <f t="shared" si="12"/>
        <v>63739</v>
      </c>
      <c r="N69" s="220">
        <f t="shared" si="12"/>
        <v>319702</v>
      </c>
      <c r="O69" s="220">
        <f t="shared" si="12"/>
        <v>22558</v>
      </c>
      <c r="P69" s="220">
        <f t="shared" si="12"/>
        <v>56840</v>
      </c>
      <c r="Q69" s="220">
        <f t="shared" si="12"/>
        <v>7600</v>
      </c>
      <c r="R69" s="220">
        <f t="shared" si="12"/>
        <v>86998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663217</v>
      </c>
      <c r="X69" s="220">
        <f t="shared" si="12"/>
        <v>0</v>
      </c>
      <c r="Y69" s="220">
        <f t="shared" si="12"/>
        <v>663217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54330</v>
      </c>
      <c r="D5" s="357">
        <f t="shared" si="0"/>
        <v>0</v>
      </c>
      <c r="E5" s="356">
        <f t="shared" si="0"/>
        <v>22396231</v>
      </c>
      <c r="F5" s="358">
        <f t="shared" si="0"/>
        <v>22396231</v>
      </c>
      <c r="G5" s="358">
        <f t="shared" si="0"/>
        <v>78054</v>
      </c>
      <c r="H5" s="356">
        <f t="shared" si="0"/>
        <v>59599</v>
      </c>
      <c r="I5" s="356">
        <f t="shared" si="0"/>
        <v>34514</v>
      </c>
      <c r="J5" s="358">
        <f t="shared" si="0"/>
        <v>172167</v>
      </c>
      <c r="K5" s="358">
        <f t="shared" si="0"/>
        <v>0</v>
      </c>
      <c r="L5" s="356">
        <f t="shared" si="0"/>
        <v>16308</v>
      </c>
      <c r="M5" s="356">
        <f t="shared" si="0"/>
        <v>972834</v>
      </c>
      <c r="N5" s="358">
        <f t="shared" si="0"/>
        <v>989142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1161309</v>
      </c>
      <c r="X5" s="356">
        <f t="shared" si="0"/>
        <v>16797173</v>
      </c>
      <c r="Y5" s="358">
        <f t="shared" si="0"/>
        <v>-15635864</v>
      </c>
      <c r="Z5" s="359">
        <f>+IF(X5&lt;&gt;0,+(Y5/X5)*100,0)</f>
        <v>-93.08628303107909</v>
      </c>
      <c r="AA5" s="360">
        <f>+AA6+AA8+AA11+AA13+AA15</f>
        <v>22396231</v>
      </c>
    </row>
    <row r="6" spans="1:27" ht="13.5">
      <c r="A6" s="361" t="s">
        <v>204</v>
      </c>
      <c r="B6" s="142"/>
      <c r="C6" s="60">
        <f>+C7</f>
        <v>54330</v>
      </c>
      <c r="D6" s="340">
        <f aca="true" t="shared" si="1" ref="D6:AA6">+D7</f>
        <v>0</v>
      </c>
      <c r="E6" s="60">
        <f t="shared" si="1"/>
        <v>20918356</v>
      </c>
      <c r="F6" s="59">
        <f t="shared" si="1"/>
        <v>20918356</v>
      </c>
      <c r="G6" s="59">
        <f t="shared" si="1"/>
        <v>78054</v>
      </c>
      <c r="H6" s="60">
        <f t="shared" si="1"/>
        <v>59599</v>
      </c>
      <c r="I6" s="60">
        <f t="shared" si="1"/>
        <v>34514</v>
      </c>
      <c r="J6" s="59">
        <f t="shared" si="1"/>
        <v>172167</v>
      </c>
      <c r="K6" s="59">
        <f t="shared" si="1"/>
        <v>0</v>
      </c>
      <c r="L6" s="60">
        <f t="shared" si="1"/>
        <v>16308</v>
      </c>
      <c r="M6" s="60">
        <f t="shared" si="1"/>
        <v>972834</v>
      </c>
      <c r="N6" s="59">
        <f t="shared" si="1"/>
        <v>989142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1161309</v>
      </c>
      <c r="X6" s="60">
        <f t="shared" si="1"/>
        <v>15688767</v>
      </c>
      <c r="Y6" s="59">
        <f t="shared" si="1"/>
        <v>-14527458</v>
      </c>
      <c r="Z6" s="61">
        <f>+IF(X6&lt;&gt;0,+(Y6/X6)*100,0)</f>
        <v>-92.597831301848</v>
      </c>
      <c r="AA6" s="62">
        <f t="shared" si="1"/>
        <v>20918356</v>
      </c>
    </row>
    <row r="7" spans="1:27" ht="13.5">
      <c r="A7" s="291" t="s">
        <v>228</v>
      </c>
      <c r="B7" s="142"/>
      <c r="C7" s="60">
        <v>54330</v>
      </c>
      <c r="D7" s="340"/>
      <c r="E7" s="60">
        <v>20918356</v>
      </c>
      <c r="F7" s="59">
        <v>20918356</v>
      </c>
      <c r="G7" s="59">
        <v>78054</v>
      </c>
      <c r="H7" s="60">
        <v>59599</v>
      </c>
      <c r="I7" s="60">
        <v>34514</v>
      </c>
      <c r="J7" s="59">
        <v>172167</v>
      </c>
      <c r="K7" s="59"/>
      <c r="L7" s="60">
        <v>16308</v>
      </c>
      <c r="M7" s="60">
        <v>972834</v>
      </c>
      <c r="N7" s="59">
        <v>989142</v>
      </c>
      <c r="O7" s="59"/>
      <c r="P7" s="60"/>
      <c r="Q7" s="60"/>
      <c r="R7" s="59"/>
      <c r="S7" s="59"/>
      <c r="T7" s="60"/>
      <c r="U7" s="60"/>
      <c r="V7" s="59"/>
      <c r="W7" s="59">
        <v>1161309</v>
      </c>
      <c r="X7" s="60">
        <v>15688767</v>
      </c>
      <c r="Y7" s="59">
        <v>-14527458</v>
      </c>
      <c r="Z7" s="61">
        <v>-92.6</v>
      </c>
      <c r="AA7" s="62">
        <v>20918356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1477875</v>
      </c>
      <c r="F15" s="59">
        <f t="shared" si="5"/>
        <v>1477875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1108406</v>
      </c>
      <c r="Y15" s="59">
        <f t="shared" si="5"/>
        <v>-1108406</v>
      </c>
      <c r="Z15" s="61">
        <f>+IF(X15&lt;&gt;0,+(Y15/X15)*100,0)</f>
        <v>-100</v>
      </c>
      <c r="AA15" s="62">
        <f>SUM(AA16:AA20)</f>
        <v>1477875</v>
      </c>
    </row>
    <row r="16" spans="1:27" ht="13.5">
      <c r="A16" s="291" t="s">
        <v>233</v>
      </c>
      <c r="B16" s="300"/>
      <c r="C16" s="60"/>
      <c r="D16" s="340"/>
      <c r="E16" s="60">
        <v>200000</v>
      </c>
      <c r="F16" s="59">
        <v>200000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150000</v>
      </c>
      <c r="Y16" s="59">
        <v>-150000</v>
      </c>
      <c r="Z16" s="61">
        <v>-100</v>
      </c>
      <c r="AA16" s="62">
        <v>200000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336875</v>
      </c>
      <c r="F18" s="59">
        <v>336875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252656</v>
      </c>
      <c r="Y18" s="59">
        <v>-252656</v>
      </c>
      <c r="Z18" s="61">
        <v>-100</v>
      </c>
      <c r="AA18" s="62">
        <v>336875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941000</v>
      </c>
      <c r="F20" s="59">
        <v>941000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705750</v>
      </c>
      <c r="Y20" s="59">
        <v>-705750</v>
      </c>
      <c r="Z20" s="61">
        <v>-100</v>
      </c>
      <c r="AA20" s="62">
        <v>941000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5218141</v>
      </c>
      <c r="D22" s="344">
        <f t="shared" si="6"/>
        <v>0</v>
      </c>
      <c r="E22" s="343">
        <f t="shared" si="6"/>
        <v>370375</v>
      </c>
      <c r="F22" s="345">
        <f t="shared" si="6"/>
        <v>370375</v>
      </c>
      <c r="G22" s="345">
        <f t="shared" si="6"/>
        <v>0</v>
      </c>
      <c r="H22" s="343">
        <f t="shared" si="6"/>
        <v>51410</v>
      </c>
      <c r="I22" s="343">
        <f t="shared" si="6"/>
        <v>53235</v>
      </c>
      <c r="J22" s="345">
        <f t="shared" si="6"/>
        <v>104645</v>
      </c>
      <c r="K22" s="345">
        <f t="shared" si="6"/>
        <v>0</v>
      </c>
      <c r="L22" s="343">
        <f t="shared" si="6"/>
        <v>280670</v>
      </c>
      <c r="M22" s="343">
        <f t="shared" si="6"/>
        <v>470071</v>
      </c>
      <c r="N22" s="345">
        <f t="shared" si="6"/>
        <v>750741</v>
      </c>
      <c r="O22" s="345">
        <f t="shared" si="6"/>
        <v>221224</v>
      </c>
      <c r="P22" s="343">
        <f t="shared" si="6"/>
        <v>0</v>
      </c>
      <c r="Q22" s="343">
        <f t="shared" si="6"/>
        <v>0</v>
      </c>
      <c r="R22" s="345">
        <f t="shared" si="6"/>
        <v>221224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1076610</v>
      </c>
      <c r="X22" s="343">
        <f t="shared" si="6"/>
        <v>277781</v>
      </c>
      <c r="Y22" s="345">
        <f t="shared" si="6"/>
        <v>798829</v>
      </c>
      <c r="Z22" s="336">
        <f>+IF(X22&lt;&gt;0,+(Y22/X22)*100,0)</f>
        <v>287.57510412879213</v>
      </c>
      <c r="AA22" s="350">
        <f>SUM(AA23:AA32)</f>
        <v>370375</v>
      </c>
    </row>
    <row r="23" spans="1:27" ht="13.5">
      <c r="A23" s="361" t="s">
        <v>236</v>
      </c>
      <c r="B23" s="142"/>
      <c r="C23" s="60"/>
      <c r="D23" s="340"/>
      <c r="E23" s="60">
        <v>300000</v>
      </c>
      <c r="F23" s="59">
        <v>300000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225000</v>
      </c>
      <c r="Y23" s="59">
        <v>-225000</v>
      </c>
      <c r="Z23" s="61">
        <v>-100</v>
      </c>
      <c r="AA23" s="62">
        <v>300000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5182045</v>
      </c>
      <c r="D25" s="340"/>
      <c r="E25" s="60">
        <v>70375</v>
      </c>
      <c r="F25" s="59">
        <v>70375</v>
      </c>
      <c r="G25" s="59"/>
      <c r="H25" s="60"/>
      <c r="I25" s="60"/>
      <c r="J25" s="59"/>
      <c r="K25" s="59"/>
      <c r="L25" s="60">
        <v>280670</v>
      </c>
      <c r="M25" s="60">
        <v>470071</v>
      </c>
      <c r="N25" s="59">
        <v>750741</v>
      </c>
      <c r="O25" s="59">
        <v>221224</v>
      </c>
      <c r="P25" s="60"/>
      <c r="Q25" s="60"/>
      <c r="R25" s="59">
        <v>221224</v>
      </c>
      <c r="S25" s="59"/>
      <c r="T25" s="60"/>
      <c r="U25" s="60"/>
      <c r="V25" s="59"/>
      <c r="W25" s="59">
        <v>971965</v>
      </c>
      <c r="X25" s="60">
        <v>52781</v>
      </c>
      <c r="Y25" s="59">
        <v>919184</v>
      </c>
      <c r="Z25" s="61">
        <v>1741.51</v>
      </c>
      <c r="AA25" s="62">
        <v>70375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36096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>
        <v>51410</v>
      </c>
      <c r="I32" s="60">
        <v>53235</v>
      </c>
      <c r="J32" s="59">
        <v>104645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104645</v>
      </c>
      <c r="X32" s="60"/>
      <c r="Y32" s="59">
        <v>104645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6848189</v>
      </c>
      <c r="D40" s="344">
        <f t="shared" si="9"/>
        <v>0</v>
      </c>
      <c r="E40" s="343">
        <f t="shared" si="9"/>
        <v>9043175</v>
      </c>
      <c r="F40" s="345">
        <f t="shared" si="9"/>
        <v>9043175</v>
      </c>
      <c r="G40" s="345">
        <f t="shared" si="9"/>
        <v>24600</v>
      </c>
      <c r="H40" s="343">
        <f t="shared" si="9"/>
        <v>0</v>
      </c>
      <c r="I40" s="343">
        <f t="shared" si="9"/>
        <v>0</v>
      </c>
      <c r="J40" s="345">
        <f t="shared" si="9"/>
        <v>24600</v>
      </c>
      <c r="K40" s="345">
        <f t="shared" si="9"/>
        <v>71785</v>
      </c>
      <c r="L40" s="343">
        <f t="shared" si="9"/>
        <v>83406</v>
      </c>
      <c r="M40" s="343">
        <f t="shared" si="9"/>
        <v>0</v>
      </c>
      <c r="N40" s="345">
        <f t="shared" si="9"/>
        <v>155191</v>
      </c>
      <c r="O40" s="345">
        <f t="shared" si="9"/>
        <v>83876</v>
      </c>
      <c r="P40" s="343">
        <f t="shared" si="9"/>
        <v>0</v>
      </c>
      <c r="Q40" s="343">
        <f t="shared" si="9"/>
        <v>0</v>
      </c>
      <c r="R40" s="345">
        <f t="shared" si="9"/>
        <v>83876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263667</v>
      </c>
      <c r="X40" s="343">
        <f t="shared" si="9"/>
        <v>6782381</v>
      </c>
      <c r="Y40" s="345">
        <f t="shared" si="9"/>
        <v>-6518714</v>
      </c>
      <c r="Z40" s="336">
        <f>+IF(X40&lt;&gt;0,+(Y40/X40)*100,0)</f>
        <v>-96.11247141674878</v>
      </c>
      <c r="AA40" s="350">
        <f>SUM(AA41:AA49)</f>
        <v>9043175</v>
      </c>
    </row>
    <row r="41" spans="1:27" ht="13.5">
      <c r="A41" s="361" t="s">
        <v>247</v>
      </c>
      <c r="B41" s="142"/>
      <c r="C41" s="362">
        <v>3599625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2307816</v>
      </c>
      <c r="D43" s="369"/>
      <c r="E43" s="305">
        <v>273000</v>
      </c>
      <c r="F43" s="370">
        <v>273000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204750</v>
      </c>
      <c r="Y43" s="370">
        <v>-204750</v>
      </c>
      <c r="Z43" s="371">
        <v>-100</v>
      </c>
      <c r="AA43" s="303">
        <v>273000</v>
      </c>
    </row>
    <row r="44" spans="1:27" ht="13.5">
      <c r="A44" s="361" t="s">
        <v>250</v>
      </c>
      <c r="B44" s="136"/>
      <c r="C44" s="60"/>
      <c r="D44" s="368"/>
      <c r="E44" s="54">
        <v>3770175</v>
      </c>
      <c r="F44" s="53">
        <v>3770175</v>
      </c>
      <c r="G44" s="53"/>
      <c r="H44" s="54"/>
      <c r="I44" s="54"/>
      <c r="J44" s="53"/>
      <c r="K44" s="53">
        <v>6915</v>
      </c>
      <c r="L44" s="54"/>
      <c r="M44" s="54"/>
      <c r="N44" s="53">
        <v>6915</v>
      </c>
      <c r="O44" s="53"/>
      <c r="P44" s="54"/>
      <c r="Q44" s="54"/>
      <c r="R44" s="53"/>
      <c r="S44" s="53"/>
      <c r="T44" s="54"/>
      <c r="U44" s="54"/>
      <c r="V44" s="53"/>
      <c r="W44" s="53">
        <v>6915</v>
      </c>
      <c r="X44" s="54">
        <v>2827631</v>
      </c>
      <c r="Y44" s="53">
        <v>-2820716</v>
      </c>
      <c r="Z44" s="94">
        <v>-99.76</v>
      </c>
      <c r="AA44" s="95">
        <v>3770175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940748</v>
      </c>
      <c r="D49" s="368"/>
      <c r="E49" s="54">
        <v>5000000</v>
      </c>
      <c r="F49" s="53">
        <v>5000000</v>
      </c>
      <c r="G49" s="53">
        <v>24600</v>
      </c>
      <c r="H49" s="54"/>
      <c r="I49" s="54"/>
      <c r="J49" s="53">
        <v>24600</v>
      </c>
      <c r="K49" s="53">
        <v>64870</v>
      </c>
      <c r="L49" s="54">
        <v>83406</v>
      </c>
      <c r="M49" s="54"/>
      <c r="N49" s="53">
        <v>148276</v>
      </c>
      <c r="O49" s="53">
        <v>83876</v>
      </c>
      <c r="P49" s="54"/>
      <c r="Q49" s="54"/>
      <c r="R49" s="53">
        <v>83876</v>
      </c>
      <c r="S49" s="53"/>
      <c r="T49" s="54"/>
      <c r="U49" s="54"/>
      <c r="V49" s="53"/>
      <c r="W49" s="53">
        <v>256752</v>
      </c>
      <c r="X49" s="54">
        <v>3750000</v>
      </c>
      <c r="Y49" s="53">
        <v>-3493248</v>
      </c>
      <c r="Z49" s="94">
        <v>-93.15</v>
      </c>
      <c r="AA49" s="95">
        <v>5000000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280000</v>
      </c>
      <c r="F57" s="345">
        <f t="shared" si="13"/>
        <v>280000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210000</v>
      </c>
      <c r="Y57" s="345">
        <f t="shared" si="13"/>
        <v>-210000</v>
      </c>
      <c r="Z57" s="336">
        <f>+IF(X57&lt;&gt;0,+(Y57/X57)*100,0)</f>
        <v>-100</v>
      </c>
      <c r="AA57" s="350">
        <f t="shared" si="13"/>
        <v>280000</v>
      </c>
    </row>
    <row r="58" spans="1:27" ht="13.5">
      <c r="A58" s="361" t="s">
        <v>216</v>
      </c>
      <c r="B58" s="136"/>
      <c r="C58" s="60"/>
      <c r="D58" s="340"/>
      <c r="E58" s="60">
        <v>280000</v>
      </c>
      <c r="F58" s="59">
        <v>280000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210000</v>
      </c>
      <c r="Y58" s="59">
        <v>-210000</v>
      </c>
      <c r="Z58" s="61">
        <v>-100</v>
      </c>
      <c r="AA58" s="62">
        <v>280000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12120660</v>
      </c>
      <c r="D60" s="346">
        <f t="shared" si="14"/>
        <v>0</v>
      </c>
      <c r="E60" s="219">
        <f t="shared" si="14"/>
        <v>32089781</v>
      </c>
      <c r="F60" s="264">
        <f t="shared" si="14"/>
        <v>32089781</v>
      </c>
      <c r="G60" s="264">
        <f t="shared" si="14"/>
        <v>102654</v>
      </c>
      <c r="H60" s="219">
        <f t="shared" si="14"/>
        <v>111009</v>
      </c>
      <c r="I60" s="219">
        <f t="shared" si="14"/>
        <v>87749</v>
      </c>
      <c r="J60" s="264">
        <f t="shared" si="14"/>
        <v>301412</v>
      </c>
      <c r="K60" s="264">
        <f t="shared" si="14"/>
        <v>71785</v>
      </c>
      <c r="L60" s="219">
        <f t="shared" si="14"/>
        <v>380384</v>
      </c>
      <c r="M60" s="219">
        <f t="shared" si="14"/>
        <v>1442905</v>
      </c>
      <c r="N60" s="264">
        <f t="shared" si="14"/>
        <v>1895074</v>
      </c>
      <c r="O60" s="264">
        <f t="shared" si="14"/>
        <v>305100</v>
      </c>
      <c r="P60" s="219">
        <f t="shared" si="14"/>
        <v>0</v>
      </c>
      <c r="Q60" s="219">
        <f t="shared" si="14"/>
        <v>0</v>
      </c>
      <c r="R60" s="264">
        <f t="shared" si="14"/>
        <v>305100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2501586</v>
      </c>
      <c r="X60" s="219">
        <f t="shared" si="14"/>
        <v>24067335</v>
      </c>
      <c r="Y60" s="264">
        <f t="shared" si="14"/>
        <v>-21565749</v>
      </c>
      <c r="Z60" s="337">
        <f>+IF(X60&lt;&gt;0,+(Y60/X60)*100,0)</f>
        <v>-89.60588698333238</v>
      </c>
      <c r="AA60" s="232">
        <f>+AA57+AA54+AA51+AA40+AA37+AA34+AA22+AA5</f>
        <v>32089781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2014-05-13T10:53:10Z</dcterms:created>
  <dcterms:modified xsi:type="dcterms:W3CDTF">2014-05-13T10:53:14Z</dcterms:modified>
  <cp:category/>
  <cp:version/>
  <cp:contentType/>
  <cp:contentStatus/>
</cp:coreProperties>
</file>