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<sst xmlns="http://schemas.openxmlformats.org/spreadsheetml/2006/main" count="855" uniqueCount="302">
  <si>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Engcobo(EC137) - Table C1 Schedule Quarterly Budget Statement Summary for 3rd Quarter ended 31 March 2014 (Figures Finalised as at 2014/05/09)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</si>
  <si>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</si>
  <si>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</si>
  <si>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</si>
  <si>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</si>
  <si>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</si>
  <si>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</si>
  <si>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</si>
  <si>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</si>
  <si>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</si>
  <si>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</si>
  <si>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</si>
  <si>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</si>
  <si>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</si>
  <si>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</si>
  <si>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</si>
  <si>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</si>
  <si>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</si>
  <si>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</si>
  <si>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</si>
  <si>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</si>
  <si>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</si>
  <si>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</si>
  <si>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</si>
  <si>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</si>
  <si>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</si>
  <si>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</si>
  <si>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</si>
  <si>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</si>
  <si>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</si>
  <si>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</si>
  <si>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</si>
  <si>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</si>
  <si>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</si>
  <si>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</si>
  <si>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</si>
  <si>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</si>
  <si>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</si>
  <si>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</si>
  <si>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</si>
  <si>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</si>
  <si>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</si>
  <si>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</si>
  <si>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</si>
  <si>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</si>
  <si>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</si>
  <si>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</si>
  <si>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</si>
  <si>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</si>
  <si>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</si>
  <si>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</si>
  <si>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</si>
  <si>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</si>
  <si>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</si>
  <si>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</si>
  <si>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</si>
  <si>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</si>
  <si>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</si>
  <si>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</si>
  <si>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</si>
  <si>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</si>
  <si>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</si>
  <si>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</si>
  <si>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</si>
  <si>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</si>
  <si>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</si>
  <si>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</si>
  <si>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</si>
  <si>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</si>
  <si>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</si>
  <si>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Engcobo(EC137) - Table C2 Quarterly Budget Statement - Financial Performance (standard classification) for 3rd Quarter ended 31 March 2014 (Figures Finalised as at 2014/05/09)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</si>
  <si>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</si>
  <si>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</si>
  <si>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</si>
  <si>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</si>
  <si>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</si>
  <si>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</si>
  <si>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</si>
  <si>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</si>
  <si>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</si>
  <si>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</si>
  <si>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</si>
  <si>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</si>
  <si>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</si>
  <si>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</si>
  <si>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</si>
  <si>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</si>
  <si>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</si>
  <si>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</si>
  <si>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</si>
  <si>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</si>
  <si>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</si>
  <si>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</si>
  <si>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</si>
  <si>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</si>
  <si>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</si>
  <si>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</si>
  <si>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</si>
  <si>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</si>
  <si>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</si>
  <si>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Engcobo(EC137) - Table C4 Quarterly Budget Statement - Financial Performance (revenue and expenditure) for 3rd Quarter ended 31 March 2014 (Figures Finalised as at 2014/05/09)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</si>
  <si>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</si>
  <si>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</si>
  <si>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</si>
  <si>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</si>
  <si>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</si>
  <si>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</si>
  <si>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</si>
  <si>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</si>
  <si>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</si>
  <si>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</si>
  <si>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</si>
  <si>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</si>
  <si>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</si>
  <si>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</si>
  <si>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</si>
  <si>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</si>
  <si>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</si>
  <si>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</si>
  <si>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</si>
  <si>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</si>
  <si>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</si>
  <si>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</si>
  <si>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</si>
  <si>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</si>
  <si>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</si>
  <si>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</si>
  <si>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</si>
  <si>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</si>
  <si>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Engcobo(EC137) - Table C5 Quarterly Budget Statement - Capital Expenditure by Standard Classification and Funding for 3rd Quarter ended 31 March 2014 (Figures Finalised as at 2014/05/09)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</si>
  <si>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</si>
  <si>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</si>
  <si>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</si>
  <si>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</si>
  <si>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</si>
  <si>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</si>
  <si>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</si>
  <si>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</si>
  <si>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</si>
  <si>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</si>
  <si>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Engcobo(EC137) - Table C6 Quarterly Budget Statement - Financial Position for 3rd Quarter ended 31 March 2014 (Figures Finalised as at 2014/05/09)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</si>
  <si>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</si>
  <si>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</si>
  <si>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</si>
  <si>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</si>
  <si>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</si>
  <si>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</si>
  <si>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</si>
  <si>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</si>
  <si>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</si>
  <si>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</si>
  <si>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</si>
  <si>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</si>
  <si>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</si>
  <si>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</si>
  <si>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</si>
  <si>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</si>
  <si>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</si>
  <si>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</si>
  <si>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</si>
  <si>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</si>
  <si>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</si>
  <si>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</si>
  <si>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</si>
  <si>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</si>
  <si>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</si>
  <si>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</si>
  <si>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</si>
  <si>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</si>
  <si>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</si>
  <si>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</si>
  <si>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</si>
  <si>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</si>
  <si>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</si>
  <si>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Engcobo(EC137) - Table C7 Quarterly Budget Statement - Cash Flows for 3rd Quarter ended 31 March 2014 (Figures Finalised as at 2014/05/09)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</si>
  <si>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</si>
  <si>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</si>
  <si>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</si>
  <si>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</si>
  <si>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</si>
  <si>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</si>
  <si>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</si>
  <si>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</si>
  <si>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</si>
  <si>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</si>
  <si>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</si>
  <si>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</si>
  <si>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</si>
  <si>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</si>
  <si>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</si>
  <si>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</si>
  <si>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</si>
  <si>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</si>
  <si>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</si>
  <si>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</si>
  <si>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</si>
  <si>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</si>
  <si>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</si>
  <si>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</si>
  <si>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</si>
  <si>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</si>
  <si>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Engcobo(EC137) - Table C9 Quarterly Budget Statement - Capital Expenditure by Asset Clas for 3rd Quarter ended 31 March 2014 (Figures Finalised as at 2014/05/09)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</si>
  <si>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</si>
  <si>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</si>
  <si>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</si>
  <si>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</si>
  <si>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</si>
  <si>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</si>
  <si>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</si>
  <si>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</si>
  <si>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</si>
  <si>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</si>
  <si>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</si>
  <si>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</si>
  <si>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</si>
  <si>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</si>
  <si>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</si>
  <si>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</si>
  <si>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</si>
  <si>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</si>
  <si>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</si>
  <si>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</si>
  <si>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</si>
  <si>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</si>
  <si>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</si>
  <si>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</si>
  <si>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Engcobo(EC137) - Table SC13a Quarterly Budget Statement - Capital Expenditure on New Assets by Asset Class for 3rd Quarter ended 31 March 2014 (Figures Finalised as at 2014/05/09)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</si>
  <si>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</si>
  <si>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</si>
  <si>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</si>
  <si>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</si>
  <si>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</si>
  <si>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</si>
  <si>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</si>
  <si>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</si>
  <si>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</si>
  <si>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</si>
  <si>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</si>
  <si>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</si>
  <si>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</si>
  <si>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</si>
  <si>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</si>
  <si>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</si>
  <si>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</si>
  <si>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</si>
  <si>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</si>
  <si>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</si>
  <si>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</si>
  <si>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</si>
  <si>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</si>
  <si>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</si>
  <si>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</si>
  <si>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</si>
  <si>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</si>
  <si>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</si>
  <si>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</si>
  <si>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</si>
  <si>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</si>
  <si>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</si>
  <si>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</si>
  <si>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</si>
  <si>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</si>
  <si>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Engcobo(EC137) - Table SC13B Quarterly Budget Statement - Capital Expenditure on Renewal of existing assets by Asset Class for 3rd Quarter ended 31 March 2014 (Figures Finalised as at 2014/05/09)</t>
  </si>
  <si>
    <t>Capital Expenditure on Renewal of Existing Assets by Asset Class/Sub-class</t>
  </si>
  <si>
    <t>Total Capital Expenditure on Renewal of Existing Assets</t>
  </si>
  <si>
    <t>Eastern Cape: Engcobo(EC137) - Table SC13C Quarterly Budget Statement - Repairs and Maintenance Expenditure by Asset Class for 3rd Quarter ended 31 March 2014 (Figures Finalised as at 2014/05/09)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</si>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</sst>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_(* #,##0,,_);_(* \(#,##0,,\);_(* &quot;–&quot;?_);_(@_)"/>
    <numFmt numFmtId="172" formatCode="_ * #,##0.00_ ;_ * \(#,##0.00\)_ ;_ * &quot;-&quot;??_ ;_ @_ "/>
    <numFmt numFmtId="173" formatCode="_(* #,##0,_);_(* \(#,##0,\);_(* &quot;–&quot;?_);_(@_)"/>
    <numFmt numFmtId="174" formatCode="_(* #,##0,_);_(* \(#,##0,\);_(* &quot;- &quot;?_);_(@_)"/>
    <numFmt numFmtId="175" formatCode="#,###,;\(#,###,\)"/>
    <numFmt numFmtId="176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2" fontId="6" fillId="0" borderId="10" xfId="0" applyNumberFormat="1" applyFont="1" applyBorder="1" applyAlignment="1">
      <alignment/>
    </xf>
    <xf numFmtId="172" fontId="6" fillId="0" borderId="11" xfId="0" applyNumberFormat="1" applyFont="1" applyBorder="1" applyAlignment="1">
      <alignment/>
    </xf>
    <xf numFmtId="172" fontId="6" fillId="0" borderId="12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172" fontId="4" fillId="0" borderId="14" xfId="0" applyNumberFormat="1" applyFont="1" applyBorder="1" applyAlignment="1">
      <alignment/>
    </xf>
    <xf numFmtId="172" fontId="4" fillId="0" borderId="15" xfId="0" applyNumberFormat="1" applyFont="1" applyBorder="1" applyAlignment="1">
      <alignment/>
    </xf>
    <xf numFmtId="172" fontId="4" fillId="0" borderId="16" xfId="0" applyNumberFormat="1" applyFont="1" applyBorder="1" applyAlignment="1">
      <alignment/>
    </xf>
    <xf numFmtId="172" fontId="6" fillId="0" borderId="17" xfId="0" applyNumberFormat="1" applyFont="1" applyBorder="1" applyAlignment="1">
      <alignment/>
    </xf>
    <xf numFmtId="172" fontId="6" fillId="0" borderId="18" xfId="0" applyNumberFormat="1" applyFont="1" applyBorder="1" applyAlignment="1">
      <alignment/>
    </xf>
    <xf numFmtId="172" fontId="6" fillId="0" borderId="19" xfId="0" applyNumberFormat="1" applyFont="1" applyBorder="1" applyAlignment="1">
      <alignment/>
    </xf>
    <xf numFmtId="172" fontId="6" fillId="0" borderId="20" xfId="0" applyNumberFormat="1" applyFont="1" applyBorder="1" applyAlignment="1">
      <alignment/>
    </xf>
    <xf numFmtId="172" fontId="6" fillId="0" borderId="21" xfId="0" applyNumberFormat="1" applyFont="1" applyBorder="1" applyAlignment="1">
      <alignment/>
    </xf>
    <xf numFmtId="172" fontId="6" fillId="0" borderId="22" xfId="0" applyNumberFormat="1" applyFont="1" applyBorder="1" applyAlignment="1">
      <alignment/>
    </xf>
    <xf numFmtId="172" fontId="6" fillId="0" borderId="23" xfId="0" applyNumberFormat="1" applyFont="1" applyBorder="1" applyAlignment="1">
      <alignment/>
    </xf>
    <xf numFmtId="172" fontId="6" fillId="0" borderId="24" xfId="0" applyNumberFormat="1" applyFont="1" applyBorder="1" applyAlignment="1">
      <alignment/>
    </xf>
    <xf numFmtId="172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4" fontId="6" fillId="0" borderId="20" xfId="0" applyNumberFormat="1" applyFont="1" applyFill="1" applyBorder="1" applyAlignment="1" applyProtection="1">
      <alignment/>
      <protection/>
    </xf>
    <xf numFmtId="174" fontId="6" fillId="0" borderId="11" xfId="0" applyNumberFormat="1" applyFont="1" applyFill="1" applyBorder="1" applyAlignment="1">
      <alignment/>
    </xf>
    <xf numFmtId="174" fontId="6" fillId="0" borderId="21" xfId="0" applyNumberFormat="1" applyFont="1" applyFill="1" applyBorder="1" applyAlignment="1">
      <alignment/>
    </xf>
    <xf numFmtId="174" fontId="4" fillId="0" borderId="20" xfId="0" applyNumberFormat="1" applyFont="1" applyFill="1" applyBorder="1" applyAlignment="1" applyProtection="1">
      <alignment/>
      <protection/>
    </xf>
    <xf numFmtId="174" fontId="6" fillId="0" borderId="26" xfId="0" applyNumberFormat="1" applyFont="1" applyFill="1" applyBorder="1" applyAlignment="1">
      <alignment/>
    </xf>
    <xf numFmtId="174" fontId="6" fillId="0" borderId="13" xfId="0" applyNumberFormat="1" applyFont="1" applyFill="1" applyBorder="1" applyAlignment="1" applyProtection="1">
      <alignment/>
      <protection/>
    </xf>
    <xf numFmtId="174" fontId="6" fillId="0" borderId="14" xfId="0" applyNumberFormat="1" applyFont="1" applyFill="1" applyBorder="1" applyAlignment="1">
      <alignment/>
    </xf>
    <xf numFmtId="174" fontId="6" fillId="0" borderId="15" xfId="0" applyNumberFormat="1" applyFont="1" applyFill="1" applyBorder="1" applyAlignment="1">
      <alignment/>
    </xf>
    <xf numFmtId="174" fontId="6" fillId="0" borderId="27" xfId="0" applyNumberFormat="1" applyFont="1" applyFill="1" applyBorder="1" applyAlignment="1">
      <alignment/>
    </xf>
    <xf numFmtId="174" fontId="6" fillId="0" borderId="23" xfId="0" applyNumberFormat="1" applyFont="1" applyFill="1" applyBorder="1" applyAlignment="1" applyProtection="1">
      <alignment/>
      <protection/>
    </xf>
    <xf numFmtId="174" fontId="6" fillId="0" borderId="12" xfId="0" applyNumberFormat="1" applyFont="1" applyFill="1" applyBorder="1" applyAlignment="1">
      <alignment/>
    </xf>
    <xf numFmtId="174" fontId="6" fillId="0" borderId="24" xfId="0" applyNumberFormat="1" applyFont="1" applyFill="1" applyBorder="1" applyAlignment="1">
      <alignment/>
    </xf>
    <xf numFmtId="174" fontId="6" fillId="0" borderId="28" xfId="0" applyNumberFormat="1" applyFont="1" applyFill="1" applyBorder="1" applyAlignment="1">
      <alignment/>
    </xf>
    <xf numFmtId="174" fontId="6" fillId="0" borderId="13" xfId="0" applyNumberFormat="1" applyFont="1" applyBorder="1" applyAlignment="1">
      <alignment/>
    </xf>
    <xf numFmtId="174" fontId="6" fillId="0" borderId="14" xfId="0" applyNumberFormat="1" applyFont="1" applyBorder="1" applyAlignment="1">
      <alignment/>
    </xf>
    <xf numFmtId="174" fontId="6" fillId="0" borderId="15" xfId="0" applyNumberFormat="1" applyFont="1" applyBorder="1" applyAlignment="1">
      <alignment/>
    </xf>
    <xf numFmtId="174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4" fontId="6" fillId="0" borderId="20" xfId="0" applyNumberFormat="1" applyFont="1" applyBorder="1" applyAlignment="1" applyProtection="1">
      <alignment/>
      <protection/>
    </xf>
    <xf numFmtId="174" fontId="6" fillId="0" borderId="11" xfId="0" applyNumberFormat="1" applyFont="1" applyBorder="1" applyAlignment="1" applyProtection="1">
      <alignment/>
      <protection/>
    </xf>
    <xf numFmtId="174" fontId="6" fillId="0" borderId="21" xfId="0" applyNumberFormat="1" applyFont="1" applyBorder="1" applyAlignment="1" applyProtection="1">
      <alignment/>
      <protection/>
    </xf>
    <xf numFmtId="174" fontId="6" fillId="0" borderId="18" xfId="0" applyNumberFormat="1" applyFont="1" applyBorder="1" applyAlignment="1" applyProtection="1">
      <alignment/>
      <protection/>
    </xf>
    <xf numFmtId="172" fontId="6" fillId="0" borderId="10" xfId="0" applyNumberFormat="1" applyFont="1" applyBorder="1" applyAlignment="1" applyProtection="1">
      <alignment/>
      <protection/>
    </xf>
    <xf numFmtId="174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4" fontId="6" fillId="0" borderId="11" xfId="0" applyNumberFormat="1" applyFont="1" applyFill="1" applyBorder="1" applyAlignment="1" applyProtection="1">
      <alignment/>
      <protection/>
    </xf>
    <xf numFmtId="174" fontId="6" fillId="0" borderId="21" xfId="0" applyNumberFormat="1" applyFont="1" applyFill="1" applyBorder="1" applyAlignment="1" applyProtection="1">
      <alignment/>
      <protection/>
    </xf>
    <xf numFmtId="172" fontId="6" fillId="0" borderId="11" xfId="0" applyNumberFormat="1" applyFont="1" applyFill="1" applyBorder="1" applyAlignment="1" applyProtection="1">
      <alignment/>
      <protection/>
    </xf>
    <xf numFmtId="174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4" fontId="4" fillId="0" borderId="37" xfId="0" applyNumberFormat="1" applyFont="1" applyFill="1" applyBorder="1" applyAlignment="1" applyProtection="1">
      <alignment vertical="top"/>
      <protection/>
    </xf>
    <xf numFmtId="174" fontId="4" fillId="0" borderId="38" xfId="0" applyNumberFormat="1" applyFont="1" applyFill="1" applyBorder="1" applyAlignment="1" applyProtection="1">
      <alignment vertical="top"/>
      <protection/>
    </xf>
    <xf numFmtId="174" fontId="4" fillId="0" borderId="39" xfId="0" applyNumberFormat="1" applyFont="1" applyFill="1" applyBorder="1" applyAlignment="1" applyProtection="1">
      <alignment vertical="top"/>
      <protection/>
    </xf>
    <xf numFmtId="172" fontId="4" fillId="0" borderId="38" xfId="0" applyNumberFormat="1" applyFont="1" applyFill="1" applyBorder="1" applyAlignment="1" applyProtection="1">
      <alignment vertical="top"/>
      <protection/>
    </xf>
    <xf numFmtId="174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4" fontId="4" fillId="0" borderId="37" xfId="0" applyNumberFormat="1" applyFont="1" applyFill="1" applyBorder="1" applyAlignment="1" applyProtection="1">
      <alignment/>
      <protection/>
    </xf>
    <xf numFmtId="174" fontId="4" fillId="0" borderId="38" xfId="0" applyNumberFormat="1" applyFont="1" applyFill="1" applyBorder="1" applyAlignment="1" applyProtection="1">
      <alignment/>
      <protection/>
    </xf>
    <xf numFmtId="174" fontId="4" fillId="0" borderId="39" xfId="0" applyNumberFormat="1" applyFont="1" applyFill="1" applyBorder="1" applyAlignment="1" applyProtection="1">
      <alignment/>
      <protection/>
    </xf>
    <xf numFmtId="174" fontId="4" fillId="0" borderId="40" xfId="0" applyNumberFormat="1" applyFont="1" applyFill="1" applyBorder="1" applyAlignment="1" applyProtection="1">
      <alignment/>
      <protection/>
    </xf>
    <xf numFmtId="174" fontId="4" fillId="0" borderId="41" xfId="0" applyNumberFormat="1" applyFont="1" applyFill="1" applyBorder="1" applyAlignment="1" applyProtection="1">
      <alignment/>
      <protection/>
    </xf>
    <xf numFmtId="174" fontId="4" fillId="0" borderId="42" xfId="0" applyNumberFormat="1" applyFont="1" applyFill="1" applyBorder="1" applyAlignment="1" applyProtection="1">
      <alignment/>
      <protection/>
    </xf>
    <xf numFmtId="174" fontId="4" fillId="0" borderId="43" xfId="0" applyNumberFormat="1" applyFont="1" applyFill="1" applyBorder="1" applyAlignment="1" applyProtection="1">
      <alignment/>
      <protection/>
    </xf>
    <xf numFmtId="172" fontId="4" fillId="0" borderId="42" xfId="0" applyNumberFormat="1" applyFont="1" applyFill="1" applyBorder="1" applyAlignment="1" applyProtection="1">
      <alignment/>
      <protection/>
    </xf>
    <xf numFmtId="174" fontId="4" fillId="0" borderId="44" xfId="0" applyNumberFormat="1" applyFont="1" applyFill="1" applyBorder="1" applyAlignment="1" applyProtection="1">
      <alignment/>
      <protection/>
    </xf>
    <xf numFmtId="174" fontId="6" fillId="0" borderId="45" xfId="0" applyNumberFormat="1" applyFont="1" applyFill="1" applyBorder="1" applyAlignment="1" applyProtection="1">
      <alignment/>
      <protection/>
    </xf>
    <xf numFmtId="174" fontId="6" fillId="0" borderId="46" xfId="0" applyNumberFormat="1" applyFont="1" applyFill="1" applyBorder="1" applyAlignment="1" applyProtection="1">
      <alignment/>
      <protection/>
    </xf>
    <xf numFmtId="174" fontId="6" fillId="0" borderId="47" xfId="0" applyNumberFormat="1" applyFont="1" applyFill="1" applyBorder="1" applyAlignment="1" applyProtection="1">
      <alignment/>
      <protection/>
    </xf>
    <xf numFmtId="172" fontId="6" fillId="0" borderId="46" xfId="0" applyNumberFormat="1" applyFont="1" applyFill="1" applyBorder="1" applyAlignment="1" applyProtection="1">
      <alignment/>
      <protection/>
    </xf>
    <xf numFmtId="174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4" fontId="4" fillId="0" borderId="41" xfId="0" applyNumberFormat="1" applyFont="1" applyFill="1" applyBorder="1" applyAlignment="1" applyProtection="1">
      <alignment vertical="top"/>
      <protection/>
    </xf>
    <xf numFmtId="174" fontId="4" fillId="0" borderId="42" xfId="0" applyNumberFormat="1" applyFont="1" applyFill="1" applyBorder="1" applyAlignment="1" applyProtection="1">
      <alignment vertical="top"/>
      <protection/>
    </xf>
    <xf numFmtId="174" fontId="4" fillId="0" borderId="43" xfId="0" applyNumberFormat="1" applyFont="1" applyFill="1" applyBorder="1" applyAlignment="1" applyProtection="1">
      <alignment vertical="top"/>
      <protection/>
    </xf>
    <xf numFmtId="172" fontId="4" fillId="0" borderId="42" xfId="0" applyNumberFormat="1" applyFont="1" applyFill="1" applyBorder="1" applyAlignment="1" applyProtection="1">
      <alignment vertical="top"/>
      <protection/>
    </xf>
    <xf numFmtId="174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2" fontId="6" fillId="0" borderId="11" xfId="0" applyNumberFormat="1" applyFont="1" applyBorder="1" applyAlignment="1" applyProtection="1">
      <alignment/>
      <protection/>
    </xf>
    <xf numFmtId="174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4" fontId="6" fillId="0" borderId="17" xfId="0" applyNumberFormat="1" applyFont="1" applyBorder="1" applyAlignment="1" applyProtection="1">
      <alignment/>
      <protection/>
    </xf>
    <xf numFmtId="174" fontId="6" fillId="0" borderId="10" xfId="0" applyNumberFormat="1" applyFont="1" applyBorder="1" applyAlignment="1" applyProtection="1">
      <alignment/>
      <protection/>
    </xf>
    <xf numFmtId="174" fontId="4" fillId="0" borderId="11" xfId="0" applyNumberFormat="1" applyFont="1" applyFill="1" applyBorder="1" applyAlignment="1" applyProtection="1">
      <alignment/>
      <protection/>
    </xf>
    <xf numFmtId="174" fontId="4" fillId="0" borderId="21" xfId="0" applyNumberFormat="1" applyFont="1" applyFill="1" applyBorder="1" applyAlignment="1" applyProtection="1">
      <alignment/>
      <protection/>
    </xf>
    <xf numFmtId="172" fontId="4" fillId="0" borderId="11" xfId="0" applyNumberFormat="1" applyFont="1" applyFill="1" applyBorder="1" applyAlignment="1" applyProtection="1">
      <alignment/>
      <protection/>
    </xf>
    <xf numFmtId="174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4" fontId="4" fillId="0" borderId="20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174" fontId="4" fillId="0" borderId="21" xfId="0" applyNumberFormat="1" applyFont="1" applyBorder="1" applyAlignment="1" applyProtection="1">
      <alignment/>
      <protection/>
    </xf>
    <xf numFmtId="172" fontId="4" fillId="0" borderId="11" xfId="0" applyNumberFormat="1" applyFont="1" applyBorder="1" applyAlignment="1" applyProtection="1">
      <alignment/>
      <protection/>
    </xf>
    <xf numFmtId="174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4" fontId="6" fillId="0" borderId="23" xfId="0" applyNumberFormat="1" applyFont="1" applyBorder="1" applyAlignment="1" applyProtection="1">
      <alignment/>
      <protection/>
    </xf>
    <xf numFmtId="174" fontId="6" fillId="0" borderId="12" xfId="0" applyNumberFormat="1" applyFont="1" applyBorder="1" applyAlignment="1" applyProtection="1">
      <alignment/>
      <protection/>
    </xf>
    <xf numFmtId="174" fontId="6" fillId="0" borderId="24" xfId="0" applyNumberFormat="1" applyFont="1" applyBorder="1" applyAlignment="1" applyProtection="1">
      <alignment/>
      <protection/>
    </xf>
    <xf numFmtId="172" fontId="6" fillId="0" borderId="12" xfId="0" applyNumberFormat="1" applyFont="1" applyBorder="1" applyAlignment="1" applyProtection="1">
      <alignment/>
      <protection/>
    </xf>
    <xf numFmtId="174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4" fontId="6" fillId="0" borderId="20" xfId="0" applyNumberFormat="1" applyFont="1" applyBorder="1" applyAlignment="1" applyProtection="1">
      <alignment horizontal="left" wrapText="1"/>
      <protection/>
    </xf>
    <xf numFmtId="174" fontId="6" fillId="0" borderId="51" xfId="0" applyNumberFormat="1" applyFont="1" applyBorder="1" applyAlignment="1" applyProtection="1">
      <alignment horizontal="left" wrapText="1"/>
      <protection/>
    </xf>
    <xf numFmtId="174" fontId="6" fillId="0" borderId="21" xfId="0" applyNumberFormat="1" applyFont="1" applyBorder="1" applyAlignment="1" applyProtection="1">
      <alignment horizontal="left" wrapText="1"/>
      <protection/>
    </xf>
    <xf numFmtId="174" fontId="0" fillId="0" borderId="21" xfId="0" applyNumberFormat="1" applyBorder="1" applyAlignment="1" applyProtection="1">
      <alignment/>
      <protection/>
    </xf>
    <xf numFmtId="174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4" fontId="6" fillId="0" borderId="51" xfId="0" applyNumberFormat="1" applyFont="1" applyBorder="1" applyAlignment="1" applyProtection="1">
      <alignment/>
      <protection/>
    </xf>
    <xf numFmtId="174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4" fontId="6" fillId="0" borderId="52" xfId="0" applyNumberFormat="1" applyFont="1" applyBorder="1" applyAlignment="1" applyProtection="1">
      <alignment/>
      <protection/>
    </xf>
    <xf numFmtId="174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2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3" fontId="6" fillId="0" borderId="21" xfId="0" applyNumberFormat="1" applyFont="1" applyFill="1" applyBorder="1" applyAlignment="1" applyProtection="1">
      <alignment/>
      <protection/>
    </xf>
    <xf numFmtId="172" fontId="6" fillId="0" borderId="21" xfId="0" applyNumberFormat="1" applyFont="1" applyFill="1" applyBorder="1" applyAlignment="1" applyProtection="1">
      <alignment/>
      <protection/>
    </xf>
    <xf numFmtId="172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4" fontId="4" fillId="0" borderId="22" xfId="0" applyNumberFormat="1" applyFont="1" applyFill="1" applyBorder="1" applyAlignment="1" applyProtection="1">
      <alignment/>
      <protection/>
    </xf>
    <xf numFmtId="174" fontId="4" fillId="0" borderId="51" xfId="0" applyNumberFormat="1" applyFont="1" applyFill="1" applyBorder="1" applyAlignment="1" applyProtection="1">
      <alignment/>
      <protection/>
    </xf>
    <xf numFmtId="174" fontId="6" fillId="0" borderId="22" xfId="0" applyNumberFormat="1" applyFont="1" applyFill="1" applyBorder="1" applyAlignment="1" applyProtection="1">
      <alignment/>
      <protection/>
    </xf>
    <xf numFmtId="174" fontId="6" fillId="0" borderId="51" xfId="0" applyNumberFormat="1" applyFont="1" applyFill="1" applyBorder="1" applyAlignment="1" applyProtection="1">
      <alignment/>
      <protection/>
    </xf>
    <xf numFmtId="174" fontId="6" fillId="0" borderId="22" xfId="42" applyNumberFormat="1" applyFont="1" applyFill="1" applyBorder="1" applyAlignment="1" applyProtection="1">
      <alignment/>
      <protection/>
    </xf>
    <xf numFmtId="174" fontId="6" fillId="0" borderId="51" xfId="42" applyNumberFormat="1" applyFont="1" applyFill="1" applyBorder="1" applyAlignment="1" applyProtection="1">
      <alignment/>
      <protection/>
    </xf>
    <xf numFmtId="174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4" fontId="4" fillId="0" borderId="19" xfId="0" applyNumberFormat="1" applyFont="1" applyBorder="1" applyAlignment="1" applyProtection="1">
      <alignment horizontal="center"/>
      <protection/>
    </xf>
    <xf numFmtId="174" fontId="4" fillId="0" borderId="56" xfId="0" applyNumberFormat="1" applyFont="1" applyBorder="1" applyAlignment="1" applyProtection="1">
      <alignment horizontal="center"/>
      <protection/>
    </xf>
    <xf numFmtId="174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4" fontId="4" fillId="0" borderId="58" xfId="0" applyNumberFormat="1" applyFont="1" applyFill="1" applyBorder="1" applyAlignment="1" applyProtection="1">
      <alignment/>
      <protection/>
    </xf>
    <xf numFmtId="174" fontId="4" fillId="0" borderId="59" xfId="0" applyNumberFormat="1" applyFont="1" applyFill="1" applyBorder="1" applyAlignment="1" applyProtection="1">
      <alignment/>
      <protection/>
    </xf>
    <xf numFmtId="172" fontId="4" fillId="0" borderId="39" xfId="0" applyNumberFormat="1" applyFont="1" applyFill="1" applyBorder="1" applyAlignment="1" applyProtection="1">
      <alignment/>
      <protection/>
    </xf>
    <xf numFmtId="174" fontId="4" fillId="0" borderId="25" xfId="0" applyNumberFormat="1" applyFont="1" applyBorder="1" applyAlignment="1" applyProtection="1">
      <alignment/>
      <protection/>
    </xf>
    <xf numFmtId="174" fontId="4" fillId="0" borderId="52" xfId="0" applyNumberFormat="1" applyFont="1" applyBorder="1" applyAlignment="1" applyProtection="1">
      <alignment/>
      <protection/>
    </xf>
    <xf numFmtId="174" fontId="4" fillId="0" borderId="24" xfId="0" applyNumberFormat="1" applyFont="1" applyBorder="1" applyAlignment="1" applyProtection="1">
      <alignment/>
      <protection/>
    </xf>
    <xf numFmtId="172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2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2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4" fontId="4" fillId="0" borderId="58" xfId="0" applyNumberFormat="1" applyFont="1" applyBorder="1" applyAlignment="1" applyProtection="1">
      <alignment vertical="top"/>
      <protection/>
    </xf>
    <xf numFmtId="174" fontId="4" fillId="0" borderId="59" xfId="0" applyNumberFormat="1" applyFont="1" applyBorder="1" applyAlignment="1" applyProtection="1">
      <alignment vertical="top"/>
      <protection/>
    </xf>
    <xf numFmtId="174" fontId="4" fillId="0" borderId="39" xfId="0" applyNumberFormat="1" applyFont="1" applyBorder="1" applyAlignment="1" applyProtection="1">
      <alignment vertical="top"/>
      <protection/>
    </xf>
    <xf numFmtId="172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4" fontId="4" fillId="0" borderId="61" xfId="0" applyNumberFormat="1" applyFont="1" applyBorder="1" applyAlignment="1" applyProtection="1">
      <alignment/>
      <protection/>
    </xf>
    <xf numFmtId="174" fontId="4" fillId="0" borderId="62" xfId="0" applyNumberFormat="1" applyFont="1" applyBorder="1" applyAlignment="1" applyProtection="1">
      <alignment/>
      <protection/>
    </xf>
    <xf numFmtId="174" fontId="4" fillId="0" borderId="43" xfId="0" applyNumberFormat="1" applyFont="1" applyBorder="1" applyAlignment="1" applyProtection="1">
      <alignment/>
      <protection/>
    </xf>
    <xf numFmtId="172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4" fontId="4" fillId="0" borderId="22" xfId="0" applyNumberFormat="1" applyFont="1" applyBorder="1" applyAlignment="1" applyProtection="1">
      <alignment/>
      <protection/>
    </xf>
    <xf numFmtId="174" fontId="4" fillId="0" borderId="51" xfId="0" applyNumberFormat="1" applyFont="1" applyBorder="1" applyAlignment="1" applyProtection="1">
      <alignment/>
      <protection/>
    </xf>
    <xf numFmtId="172" fontId="4" fillId="0" borderId="21" xfId="0" applyNumberFormat="1" applyFont="1" applyBorder="1" applyAlignment="1" applyProtection="1">
      <alignment/>
      <protection/>
    </xf>
    <xf numFmtId="174" fontId="4" fillId="0" borderId="21" xfId="42" applyNumberFormat="1" applyFont="1" applyFill="1" applyBorder="1" applyAlignment="1" applyProtection="1">
      <alignment/>
      <protection/>
    </xf>
    <xf numFmtId="172" fontId="4" fillId="0" borderId="21" xfId="42" applyNumberFormat="1" applyFont="1" applyFill="1" applyBorder="1" applyAlignment="1" applyProtection="1">
      <alignment/>
      <protection/>
    </xf>
    <xf numFmtId="174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4" fontId="4" fillId="0" borderId="61" xfId="0" applyNumberFormat="1" applyFont="1" applyFill="1" applyBorder="1" applyAlignment="1" applyProtection="1">
      <alignment vertical="top"/>
      <protection/>
    </xf>
    <xf numFmtId="174" fontId="4" fillId="0" borderId="62" xfId="0" applyNumberFormat="1" applyFont="1" applyFill="1" applyBorder="1" applyAlignment="1" applyProtection="1">
      <alignment vertical="top"/>
      <protection/>
    </xf>
    <xf numFmtId="172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4" fontId="4" fillId="0" borderId="61" xfId="0" applyNumberFormat="1" applyFont="1" applyFill="1" applyBorder="1" applyAlignment="1" applyProtection="1">
      <alignment/>
      <protection/>
    </xf>
    <xf numFmtId="174" fontId="4" fillId="0" borderId="62" xfId="0" applyNumberFormat="1" applyFont="1" applyFill="1" applyBorder="1" applyAlignment="1" applyProtection="1">
      <alignment/>
      <protection/>
    </xf>
    <xf numFmtId="172" fontId="4" fillId="0" borderId="43" xfId="0" applyNumberFormat="1" applyFont="1" applyFill="1" applyBorder="1" applyAlignment="1" applyProtection="1">
      <alignment/>
      <protection/>
    </xf>
    <xf numFmtId="174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4" fontId="4" fillId="0" borderId="34" xfId="0" applyNumberFormat="1" applyFont="1" applyFill="1" applyBorder="1" applyAlignment="1" applyProtection="1">
      <alignment/>
      <protection/>
    </xf>
    <xf numFmtId="174" fontId="4" fillId="0" borderId="31" xfId="0" applyNumberFormat="1" applyFont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174" fontId="4" fillId="0" borderId="32" xfId="0" applyNumberFormat="1" applyFont="1" applyBorder="1" applyAlignment="1" applyProtection="1">
      <alignment/>
      <protection/>
    </xf>
    <xf numFmtId="172" fontId="4" fillId="0" borderId="32" xfId="0" applyNumberFormat="1" applyFont="1" applyBorder="1" applyAlignment="1" applyProtection="1">
      <alignment/>
      <protection/>
    </xf>
    <xf numFmtId="174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4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4" fontId="4" fillId="0" borderId="35" xfId="0" applyNumberFormat="1" applyFont="1" applyBorder="1" applyAlignment="1" applyProtection="1">
      <alignment horizontal="center"/>
      <protection/>
    </xf>
    <xf numFmtId="174" fontId="4" fillId="0" borderId="31" xfId="0" applyNumberFormat="1" applyFont="1" applyFill="1" applyBorder="1" applyAlignment="1" applyProtection="1">
      <alignment/>
      <protection/>
    </xf>
    <xf numFmtId="172" fontId="4" fillId="0" borderId="32" xfId="0" applyNumberFormat="1" applyFont="1" applyFill="1" applyBorder="1" applyAlignment="1" applyProtection="1">
      <alignment/>
      <protection/>
    </xf>
    <xf numFmtId="174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4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4" fontId="4" fillId="0" borderId="19" xfId="0" applyNumberFormat="1" applyFont="1" applyFill="1" applyBorder="1" applyAlignment="1" applyProtection="1">
      <alignment horizontal="center"/>
      <protection/>
    </xf>
    <xf numFmtId="174" fontId="4" fillId="0" borderId="10" xfId="0" applyNumberFormat="1" applyFont="1" applyFill="1" applyBorder="1" applyAlignment="1" applyProtection="1">
      <alignment horizontal="center"/>
      <protection/>
    </xf>
    <xf numFmtId="174" fontId="4" fillId="0" borderId="18" xfId="0" applyNumberFormat="1" applyFont="1" applyFill="1" applyBorder="1" applyAlignment="1" applyProtection="1">
      <alignment horizontal="center"/>
      <protection/>
    </xf>
    <xf numFmtId="172" fontId="4" fillId="0" borderId="18" xfId="0" applyNumberFormat="1" applyFont="1" applyFill="1" applyBorder="1" applyAlignment="1" applyProtection="1">
      <alignment horizontal="center"/>
      <protection/>
    </xf>
    <xf numFmtId="174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4" fontId="4" fillId="0" borderId="25" xfId="0" applyNumberFormat="1" applyFont="1" applyFill="1" applyBorder="1" applyAlignment="1" applyProtection="1">
      <alignment/>
      <protection/>
    </xf>
    <xf numFmtId="174" fontId="4" fillId="0" borderId="12" xfId="0" applyNumberFormat="1" applyFont="1" applyFill="1" applyBorder="1" applyAlignment="1" applyProtection="1">
      <alignment/>
      <protection/>
    </xf>
    <xf numFmtId="174" fontId="4" fillId="0" borderId="24" xfId="0" applyNumberFormat="1" applyFont="1" applyFill="1" applyBorder="1" applyAlignment="1" applyProtection="1">
      <alignment/>
      <protection/>
    </xf>
    <xf numFmtId="172" fontId="4" fillId="0" borderId="24" xfId="0" applyNumberFormat="1" applyFont="1" applyFill="1" applyBorder="1" applyAlignment="1" applyProtection="1">
      <alignment/>
      <protection/>
    </xf>
    <xf numFmtId="174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4" fontId="4" fillId="0" borderId="33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4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2" fontId="6" fillId="0" borderId="47" xfId="0" applyNumberFormat="1" applyFont="1" applyFill="1" applyBorder="1" applyAlignment="1" applyProtection="1">
      <alignment/>
      <protection/>
    </xf>
    <xf numFmtId="172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4" fontId="6" fillId="0" borderId="26" xfId="44" applyNumberFormat="1" applyFont="1" applyFill="1" applyBorder="1" applyAlignment="1" applyProtection="1">
      <alignment/>
      <protection/>
    </xf>
    <xf numFmtId="174" fontId="6" fillId="0" borderId="51" xfId="44" applyNumberFormat="1" applyFont="1" applyFill="1" applyBorder="1" applyAlignment="1" applyProtection="1">
      <alignment/>
      <protection/>
    </xf>
    <xf numFmtId="174" fontId="6" fillId="0" borderId="21" xfId="44" applyNumberFormat="1" applyFont="1" applyFill="1" applyBorder="1" applyAlignment="1" applyProtection="1">
      <alignment/>
      <protection/>
    </xf>
    <xf numFmtId="174" fontId="6" fillId="0" borderId="67" xfId="0" applyNumberFormat="1" applyFont="1" applyFill="1" applyBorder="1" applyAlignment="1" applyProtection="1">
      <alignment/>
      <protection/>
    </xf>
    <xf numFmtId="174" fontId="6" fillId="0" borderId="22" xfId="44" applyNumberFormat="1" applyFont="1" applyFill="1" applyBorder="1" applyAlignment="1" applyProtection="1">
      <alignment/>
      <protection/>
    </xf>
    <xf numFmtId="174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4" fontId="4" fillId="0" borderId="56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3" fontId="4" fillId="0" borderId="18" xfId="0" applyNumberFormat="1" applyFont="1" applyBorder="1" applyAlignment="1" applyProtection="1">
      <alignment/>
      <protection/>
    </xf>
    <xf numFmtId="174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4" fontId="10" fillId="0" borderId="44" xfId="0" applyNumberFormat="1" applyFont="1" applyFill="1" applyBorder="1" applyAlignment="1" applyProtection="1">
      <alignment/>
      <protection/>
    </xf>
    <xf numFmtId="174" fontId="10" fillId="0" borderId="62" xfId="0" applyNumberFormat="1" applyFont="1" applyFill="1" applyBorder="1" applyAlignment="1" applyProtection="1">
      <alignment/>
      <protection/>
    </xf>
    <xf numFmtId="174" fontId="10" fillId="0" borderId="43" xfId="0" applyNumberFormat="1" applyFont="1" applyFill="1" applyBorder="1" applyAlignment="1" applyProtection="1">
      <alignment/>
      <protection/>
    </xf>
    <xf numFmtId="172" fontId="10" fillId="0" borderId="43" xfId="0" applyNumberFormat="1" applyFont="1" applyFill="1" applyBorder="1" applyAlignment="1" applyProtection="1">
      <alignment/>
      <protection/>
    </xf>
    <xf numFmtId="174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4" fontId="6" fillId="0" borderId="26" xfId="44" applyNumberFormat="1" applyFont="1" applyBorder="1" applyAlignment="1" applyProtection="1">
      <alignment/>
      <protection/>
    </xf>
    <xf numFmtId="174" fontId="6" fillId="0" borderId="51" xfId="44" applyNumberFormat="1" applyFont="1" applyBorder="1" applyAlignment="1" applyProtection="1">
      <alignment/>
      <protection/>
    </xf>
    <xf numFmtId="174" fontId="6" fillId="0" borderId="21" xfId="44" applyNumberFormat="1" applyFont="1" applyBorder="1" applyAlignment="1" applyProtection="1">
      <alignment/>
      <protection/>
    </xf>
    <xf numFmtId="172" fontId="6" fillId="0" borderId="21" xfId="44" applyNumberFormat="1" applyFont="1" applyBorder="1" applyAlignment="1" applyProtection="1">
      <alignment/>
      <protection/>
    </xf>
    <xf numFmtId="174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4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4" fontId="10" fillId="0" borderId="26" xfId="61" applyNumberFormat="1" applyFont="1" applyFill="1" applyBorder="1" applyAlignment="1" applyProtection="1">
      <alignment horizontal="center"/>
      <protection/>
    </xf>
    <xf numFmtId="174" fontId="10" fillId="0" borderId="51" xfId="61" applyNumberFormat="1" applyFont="1" applyFill="1" applyBorder="1" applyAlignment="1" applyProtection="1">
      <alignment horizontal="center"/>
      <protection/>
    </xf>
    <xf numFmtId="174" fontId="10" fillId="0" borderId="21" xfId="61" applyNumberFormat="1" applyFont="1" applyFill="1" applyBorder="1" applyAlignment="1" applyProtection="1">
      <alignment horizontal="center"/>
      <protection/>
    </xf>
    <xf numFmtId="174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2" fontId="6" fillId="0" borderId="11" xfId="44" applyNumberFormat="1" applyFont="1" applyFill="1" applyBorder="1" applyAlignment="1" applyProtection="1">
      <alignment/>
      <protection/>
    </xf>
    <xf numFmtId="172" fontId="4" fillId="0" borderId="46" xfId="0" applyNumberFormat="1" applyFont="1" applyFill="1" applyBorder="1" applyAlignment="1" applyProtection="1">
      <alignment/>
      <protection/>
    </xf>
    <xf numFmtId="172" fontId="4" fillId="0" borderId="33" xfId="0" applyNumberFormat="1" applyFont="1" applyFill="1" applyBorder="1" applyAlignment="1" applyProtection="1">
      <alignment/>
      <protection/>
    </xf>
    <xf numFmtId="172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4" fontId="6" fillId="0" borderId="36" xfId="0" applyNumberFormat="1" applyFont="1" applyFill="1" applyBorder="1" applyAlignment="1" applyProtection="1">
      <alignment/>
      <protection/>
    </xf>
    <xf numFmtId="174" fontId="6" fillId="0" borderId="36" xfId="44" applyNumberFormat="1" applyFont="1" applyFill="1" applyBorder="1" applyAlignment="1" applyProtection="1">
      <alignment/>
      <protection/>
    </xf>
    <xf numFmtId="174" fontId="6" fillId="0" borderId="11" xfId="44" applyNumberFormat="1" applyFont="1" applyFill="1" applyBorder="1" applyAlignment="1" applyProtection="1">
      <alignment/>
      <protection/>
    </xf>
    <xf numFmtId="174" fontId="4" fillId="0" borderId="47" xfId="0" applyNumberFormat="1" applyFont="1" applyFill="1" applyBorder="1" applyAlignment="1" applyProtection="1">
      <alignment/>
      <protection/>
    </xf>
    <xf numFmtId="174" fontId="4" fillId="0" borderId="75" xfId="0" applyNumberFormat="1" applyFont="1" applyFill="1" applyBorder="1" applyAlignment="1" applyProtection="1">
      <alignment/>
      <protection/>
    </xf>
    <xf numFmtId="174" fontId="4" fillId="0" borderId="46" xfId="0" applyNumberFormat="1" applyFont="1" applyFill="1" applyBorder="1" applyAlignment="1" applyProtection="1">
      <alignment/>
      <protection/>
    </xf>
    <xf numFmtId="174" fontId="4" fillId="0" borderId="54" xfId="0" applyNumberFormat="1" applyFont="1" applyFill="1" applyBorder="1" applyAlignment="1" applyProtection="1">
      <alignment/>
      <protection/>
    </xf>
    <xf numFmtId="174" fontId="4" fillId="0" borderId="49" xfId="0" applyNumberFormat="1" applyFont="1" applyFill="1" applyBorder="1" applyAlignment="1" applyProtection="1">
      <alignment/>
      <protection/>
    </xf>
    <xf numFmtId="174" fontId="4" fillId="0" borderId="60" xfId="0" applyNumberFormat="1" applyFont="1" applyFill="1" applyBorder="1" applyAlignment="1" applyProtection="1">
      <alignment/>
      <protection/>
    </xf>
    <xf numFmtId="174" fontId="4" fillId="0" borderId="74" xfId="0" applyNumberFormat="1" applyFont="1" applyFill="1" applyBorder="1" applyAlignment="1" applyProtection="1">
      <alignment/>
      <protection/>
    </xf>
    <xf numFmtId="174" fontId="4" fillId="0" borderId="48" xfId="0" applyNumberFormat="1" applyFont="1" applyFill="1" applyBorder="1" applyAlignment="1" applyProtection="1">
      <alignment/>
      <protection/>
    </xf>
    <xf numFmtId="174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4" fontId="4" fillId="0" borderId="36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4" fontId="4" fillId="0" borderId="47" xfId="0" applyNumberFormat="1" applyFont="1" applyBorder="1" applyAlignment="1" applyProtection="1">
      <alignment/>
      <protection/>
    </xf>
    <xf numFmtId="174" fontId="4" fillId="0" borderId="75" xfId="0" applyNumberFormat="1" applyFont="1" applyBorder="1" applyAlignment="1" applyProtection="1">
      <alignment/>
      <protection/>
    </xf>
    <xf numFmtId="174" fontId="4" fillId="0" borderId="46" xfId="0" applyNumberFormat="1" applyFont="1" applyBorder="1" applyAlignment="1" applyProtection="1">
      <alignment/>
      <protection/>
    </xf>
    <xf numFmtId="172" fontId="4" fillId="0" borderId="46" xfId="0" applyNumberFormat="1" applyFont="1" applyBorder="1" applyAlignment="1" applyProtection="1">
      <alignment/>
      <protection/>
    </xf>
    <xf numFmtId="174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4" fontId="10" fillId="0" borderId="21" xfId="0" applyNumberFormat="1" applyFont="1" applyFill="1" applyBorder="1" applyAlignment="1" applyProtection="1">
      <alignment/>
      <protection/>
    </xf>
    <xf numFmtId="174" fontId="10" fillId="0" borderId="36" xfId="0" applyNumberFormat="1" applyFont="1" applyFill="1" applyBorder="1" applyAlignment="1" applyProtection="1">
      <alignment/>
      <protection/>
    </xf>
    <xf numFmtId="174" fontId="10" fillId="0" borderId="11" xfId="0" applyNumberFormat="1" applyFont="1" applyFill="1" applyBorder="1" applyAlignment="1" applyProtection="1">
      <alignment/>
      <protection/>
    </xf>
    <xf numFmtId="172" fontId="10" fillId="0" borderId="11" xfId="0" applyNumberFormat="1" applyFont="1" applyFill="1" applyBorder="1" applyAlignment="1" applyProtection="1">
      <alignment/>
      <protection/>
    </xf>
    <xf numFmtId="174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4" fontId="6" fillId="0" borderId="36" xfId="0" applyNumberFormat="1" applyFont="1" applyBorder="1" applyAlignment="1" applyProtection="1">
      <alignment/>
      <protection/>
    </xf>
    <xf numFmtId="174" fontId="6" fillId="0" borderId="36" xfId="44" applyNumberFormat="1" applyFont="1" applyBorder="1" applyAlignment="1" applyProtection="1">
      <alignment/>
      <protection/>
    </xf>
    <xf numFmtId="174" fontId="6" fillId="0" borderId="11" xfId="44" applyNumberFormat="1" applyFont="1" applyBorder="1" applyAlignment="1" applyProtection="1">
      <alignment/>
      <protection/>
    </xf>
    <xf numFmtId="172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4" fontId="6" fillId="0" borderId="76" xfId="0" applyNumberFormat="1" applyFont="1" applyFill="1" applyBorder="1" applyAlignment="1" applyProtection="1">
      <alignment/>
      <protection/>
    </xf>
    <xf numFmtId="174" fontId="6" fillId="0" borderId="14" xfId="0" applyNumberFormat="1" applyFont="1" applyFill="1" applyBorder="1" applyAlignment="1" applyProtection="1">
      <alignment/>
      <protection/>
    </xf>
    <xf numFmtId="172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4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2893382</v>
      </c>
      <c r="C5" s="19">
        <v>0</v>
      </c>
      <c r="D5" s="59">
        <v>0</v>
      </c>
      <c r="E5" s="60">
        <v>0</v>
      </c>
      <c r="F5" s="60">
        <v>146827</v>
      </c>
      <c r="G5" s="60">
        <v>481227</v>
      </c>
      <c r="H5" s="60">
        <v>506730</v>
      </c>
      <c r="I5" s="60">
        <v>1134784</v>
      </c>
      <c r="J5" s="60">
        <v>607695</v>
      </c>
      <c r="K5" s="60">
        <v>141277</v>
      </c>
      <c r="L5" s="60">
        <v>67853</v>
      </c>
      <c r="M5" s="60">
        <v>816825</v>
      </c>
      <c r="N5" s="60">
        <v>97906</v>
      </c>
      <c r="O5" s="60">
        <v>123952</v>
      </c>
      <c r="P5" s="60">
        <v>110093</v>
      </c>
      <c r="Q5" s="60">
        <v>331951</v>
      </c>
      <c r="R5" s="60">
        <v>0</v>
      </c>
      <c r="S5" s="60">
        <v>0</v>
      </c>
      <c r="T5" s="60">
        <v>0</v>
      </c>
      <c r="U5" s="60">
        <v>0</v>
      </c>
      <c r="V5" s="60">
        <v>2283560</v>
      </c>
      <c r="W5" s="60">
        <v>0</v>
      </c>
      <c r="X5" s="60">
        <v>2283560</v>
      </c>
      <c r="Y5" s="61">
        <v>0</v>
      </c>
      <c r="Z5" s="62">
        <v>0</v>
      </c>
    </row>
    <row r="6" spans="1:26" ht="13.5">
      <c r="A6" s="58" t="s">
        <v>32</v>
      </c>
      <c r="B6" s="19">
        <v>2704504</v>
      </c>
      <c r="C6" s="19">
        <v>0</v>
      </c>
      <c r="D6" s="59">
        <v>0</v>
      </c>
      <c r="E6" s="60">
        <v>0</v>
      </c>
      <c r="F6" s="60">
        <v>274647</v>
      </c>
      <c r="G6" s="60">
        <v>185535</v>
      </c>
      <c r="H6" s="60">
        <v>276552</v>
      </c>
      <c r="I6" s="60">
        <v>736734</v>
      </c>
      <c r="J6" s="60">
        <v>238830</v>
      </c>
      <c r="K6" s="60">
        <v>247678</v>
      </c>
      <c r="L6" s="60">
        <v>161925</v>
      </c>
      <c r="M6" s="60">
        <v>648433</v>
      </c>
      <c r="N6" s="60">
        <v>221994</v>
      </c>
      <c r="O6" s="60">
        <v>314241</v>
      </c>
      <c r="P6" s="60">
        <v>204958</v>
      </c>
      <c r="Q6" s="60">
        <v>741193</v>
      </c>
      <c r="R6" s="60">
        <v>0</v>
      </c>
      <c r="S6" s="60">
        <v>0</v>
      </c>
      <c r="T6" s="60">
        <v>0</v>
      </c>
      <c r="U6" s="60">
        <v>0</v>
      </c>
      <c r="V6" s="60">
        <v>2126360</v>
      </c>
      <c r="W6" s="60">
        <v>0</v>
      </c>
      <c r="X6" s="60">
        <v>2126360</v>
      </c>
      <c r="Y6" s="61">
        <v>0</v>
      </c>
      <c r="Z6" s="62">
        <v>0</v>
      </c>
    </row>
    <row r="7" spans="1:26" ht="13.5">
      <c r="A7" s="58" t="s">
        <v>33</v>
      </c>
      <c r="B7" s="19">
        <v>2267282</v>
      </c>
      <c r="C7" s="19">
        <v>0</v>
      </c>
      <c r="D7" s="59">
        <v>0</v>
      </c>
      <c r="E7" s="60">
        <v>0</v>
      </c>
      <c r="F7" s="60">
        <v>204070</v>
      </c>
      <c r="G7" s="60">
        <v>152148</v>
      </c>
      <c r="H7" s="60">
        <v>2653533</v>
      </c>
      <c r="I7" s="60">
        <v>3009751</v>
      </c>
      <c r="J7" s="60">
        <v>238455</v>
      </c>
      <c r="K7" s="60">
        <v>231478</v>
      </c>
      <c r="L7" s="60">
        <v>251461</v>
      </c>
      <c r="M7" s="60">
        <v>721394</v>
      </c>
      <c r="N7" s="60">
        <v>216707</v>
      </c>
      <c r="O7" s="60">
        <v>206776</v>
      </c>
      <c r="P7" s="60">
        <v>0</v>
      </c>
      <c r="Q7" s="60">
        <v>423483</v>
      </c>
      <c r="R7" s="60">
        <v>0</v>
      </c>
      <c r="S7" s="60">
        <v>0</v>
      </c>
      <c r="T7" s="60">
        <v>0</v>
      </c>
      <c r="U7" s="60">
        <v>0</v>
      </c>
      <c r="V7" s="60">
        <v>4154628</v>
      </c>
      <c r="W7" s="60">
        <v>0</v>
      </c>
      <c r="X7" s="60">
        <v>4154628</v>
      </c>
      <c r="Y7" s="61">
        <v>0</v>
      </c>
      <c r="Z7" s="62">
        <v>0</v>
      </c>
    </row>
    <row r="8" spans="1:26" ht="13.5">
      <c r="A8" s="58" t="s">
        <v>34</v>
      </c>
      <c r="B8" s="19">
        <v>105008099</v>
      </c>
      <c r="C8" s="19">
        <v>0</v>
      </c>
      <c r="D8" s="59">
        <v>0</v>
      </c>
      <c r="E8" s="60">
        <v>0</v>
      </c>
      <c r="F8" s="60">
        <v>37635000</v>
      </c>
      <c r="G8" s="60">
        <v>3450453</v>
      </c>
      <c r="H8" s="60">
        <v>0</v>
      </c>
      <c r="I8" s="60">
        <v>41085453</v>
      </c>
      <c r="J8" s="60">
        <v>0</v>
      </c>
      <c r="K8" s="60">
        <v>29168000</v>
      </c>
      <c r="L8" s="60">
        <v>0</v>
      </c>
      <c r="M8" s="60">
        <v>29168000</v>
      </c>
      <c r="N8" s="60">
        <v>0</v>
      </c>
      <c r="O8" s="60">
        <v>888000</v>
      </c>
      <c r="P8" s="60">
        <v>21651000</v>
      </c>
      <c r="Q8" s="60">
        <v>22539000</v>
      </c>
      <c r="R8" s="60">
        <v>0</v>
      </c>
      <c r="S8" s="60">
        <v>0</v>
      </c>
      <c r="T8" s="60">
        <v>0</v>
      </c>
      <c r="U8" s="60">
        <v>0</v>
      </c>
      <c r="V8" s="60">
        <v>92792453</v>
      </c>
      <c r="W8" s="60">
        <v>0</v>
      </c>
      <c r="X8" s="60">
        <v>92792453</v>
      </c>
      <c r="Y8" s="61">
        <v>0</v>
      </c>
      <c r="Z8" s="62">
        <v>0</v>
      </c>
    </row>
    <row r="9" spans="1:26" ht="13.5">
      <c r="A9" s="58" t="s">
        <v>35</v>
      </c>
      <c r="B9" s="19">
        <v>5043781</v>
      </c>
      <c r="C9" s="19">
        <v>0</v>
      </c>
      <c r="D9" s="59">
        <v>0</v>
      </c>
      <c r="E9" s="60">
        <v>0</v>
      </c>
      <c r="F9" s="60">
        <v>875365</v>
      </c>
      <c r="G9" s="60">
        <v>608252</v>
      </c>
      <c r="H9" s="60">
        <v>430924</v>
      </c>
      <c r="I9" s="60">
        <v>1914541</v>
      </c>
      <c r="J9" s="60">
        <v>1693825</v>
      </c>
      <c r="K9" s="60">
        <v>2770022</v>
      </c>
      <c r="L9" s="60">
        <v>2926045</v>
      </c>
      <c r="M9" s="60">
        <v>7389892</v>
      </c>
      <c r="N9" s="60">
        <v>358647</v>
      </c>
      <c r="O9" s="60">
        <v>3722813</v>
      </c>
      <c r="P9" s="60">
        <v>653970</v>
      </c>
      <c r="Q9" s="60">
        <v>4735430</v>
      </c>
      <c r="R9" s="60">
        <v>0</v>
      </c>
      <c r="S9" s="60">
        <v>0</v>
      </c>
      <c r="T9" s="60">
        <v>0</v>
      </c>
      <c r="U9" s="60">
        <v>0</v>
      </c>
      <c r="V9" s="60">
        <v>14039863</v>
      </c>
      <c r="W9" s="60">
        <v>0</v>
      </c>
      <c r="X9" s="60">
        <v>14039863</v>
      </c>
      <c r="Y9" s="61">
        <v>0</v>
      </c>
      <c r="Z9" s="62">
        <v>0</v>
      </c>
    </row>
    <row r="10" spans="1:26" ht="25.5">
      <c r="A10" s="63" t="s">
        <v>277</v>
      </c>
      <c r="B10" s="64">
        <f>SUM(B5:B9)</f>
        <v>117917048</v>
      </c>
      <c r="C10" s="64">
        <f>SUM(C5:C9)</f>
        <v>0</v>
      </c>
      <c r="D10" s="65">
        <f aca="true" t="shared" si="0" ref="D10:Z10">SUM(D5:D9)</f>
        <v>0</v>
      </c>
      <c r="E10" s="66">
        <f t="shared" si="0"/>
        <v>0</v>
      </c>
      <c r="F10" s="66">
        <f t="shared" si="0"/>
        <v>39135909</v>
      </c>
      <c r="G10" s="66">
        <f t="shared" si="0"/>
        <v>4877615</v>
      </c>
      <c r="H10" s="66">
        <f t="shared" si="0"/>
        <v>3867739</v>
      </c>
      <c r="I10" s="66">
        <f t="shared" si="0"/>
        <v>47881263</v>
      </c>
      <c r="J10" s="66">
        <f t="shared" si="0"/>
        <v>2778805</v>
      </c>
      <c r="K10" s="66">
        <f t="shared" si="0"/>
        <v>32558455</v>
      </c>
      <c r="L10" s="66">
        <f t="shared" si="0"/>
        <v>3407284</v>
      </c>
      <c r="M10" s="66">
        <f t="shared" si="0"/>
        <v>38744544</v>
      </c>
      <c r="N10" s="66">
        <f t="shared" si="0"/>
        <v>895254</v>
      </c>
      <c r="O10" s="66">
        <f t="shared" si="0"/>
        <v>5255782</v>
      </c>
      <c r="P10" s="66">
        <f t="shared" si="0"/>
        <v>22620021</v>
      </c>
      <c r="Q10" s="66">
        <f t="shared" si="0"/>
        <v>28771057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115396864</v>
      </c>
      <c r="W10" s="66">
        <f t="shared" si="0"/>
        <v>0</v>
      </c>
      <c r="X10" s="66">
        <f t="shared" si="0"/>
        <v>115396864</v>
      </c>
      <c r="Y10" s="67">
        <f>+IF(W10&lt;&gt;0,(X10/W10)*100,0)</f>
        <v>0</v>
      </c>
      <c r="Z10" s="68">
        <f t="shared" si="0"/>
        <v>0</v>
      </c>
    </row>
    <row r="11" spans="1:26" ht="13.5">
      <c r="A11" s="58" t="s">
        <v>37</v>
      </c>
      <c r="B11" s="19">
        <v>34651426</v>
      </c>
      <c r="C11" s="19">
        <v>0</v>
      </c>
      <c r="D11" s="59">
        <v>0</v>
      </c>
      <c r="E11" s="60">
        <v>0</v>
      </c>
      <c r="F11" s="60">
        <v>3012083</v>
      </c>
      <c r="G11" s="60">
        <v>2988352</v>
      </c>
      <c r="H11" s="60">
        <v>2552179</v>
      </c>
      <c r="I11" s="60">
        <v>8552614</v>
      </c>
      <c r="J11" s="60">
        <v>3129519</v>
      </c>
      <c r="K11" s="60">
        <v>3118749</v>
      </c>
      <c r="L11" s="60">
        <v>4675575</v>
      </c>
      <c r="M11" s="60">
        <v>10923843</v>
      </c>
      <c r="N11" s="60">
        <v>2737945</v>
      </c>
      <c r="O11" s="60">
        <v>3212920</v>
      </c>
      <c r="P11" s="60">
        <v>2981223</v>
      </c>
      <c r="Q11" s="60">
        <v>8932088</v>
      </c>
      <c r="R11" s="60">
        <v>0</v>
      </c>
      <c r="S11" s="60">
        <v>0</v>
      </c>
      <c r="T11" s="60">
        <v>0</v>
      </c>
      <c r="U11" s="60">
        <v>0</v>
      </c>
      <c r="V11" s="60">
        <v>28408545</v>
      </c>
      <c r="W11" s="60">
        <v>0</v>
      </c>
      <c r="X11" s="60">
        <v>28408545</v>
      </c>
      <c r="Y11" s="61">
        <v>0</v>
      </c>
      <c r="Z11" s="62">
        <v>0</v>
      </c>
    </row>
    <row r="12" spans="1:26" ht="13.5">
      <c r="A12" s="58" t="s">
        <v>38</v>
      </c>
      <c r="B12" s="19">
        <v>9115733</v>
      </c>
      <c r="C12" s="19">
        <v>0</v>
      </c>
      <c r="D12" s="59">
        <v>0</v>
      </c>
      <c r="E12" s="60">
        <v>0</v>
      </c>
      <c r="F12" s="60">
        <v>773249</v>
      </c>
      <c r="G12" s="60">
        <v>781454</v>
      </c>
      <c r="H12" s="60">
        <v>785464</v>
      </c>
      <c r="I12" s="60">
        <v>2340167</v>
      </c>
      <c r="J12" s="60">
        <v>811868</v>
      </c>
      <c r="K12" s="60">
        <v>805194</v>
      </c>
      <c r="L12" s="60">
        <v>790764</v>
      </c>
      <c r="M12" s="60">
        <v>2407826</v>
      </c>
      <c r="N12" s="60">
        <v>778129</v>
      </c>
      <c r="O12" s="60">
        <v>784238</v>
      </c>
      <c r="P12" s="60">
        <v>1819037</v>
      </c>
      <c r="Q12" s="60">
        <v>3381404</v>
      </c>
      <c r="R12" s="60">
        <v>0</v>
      </c>
      <c r="S12" s="60">
        <v>0</v>
      </c>
      <c r="T12" s="60">
        <v>0</v>
      </c>
      <c r="U12" s="60">
        <v>0</v>
      </c>
      <c r="V12" s="60">
        <v>8129397</v>
      </c>
      <c r="W12" s="60">
        <v>0</v>
      </c>
      <c r="X12" s="60">
        <v>8129397</v>
      </c>
      <c r="Y12" s="61">
        <v>0</v>
      </c>
      <c r="Z12" s="62">
        <v>0</v>
      </c>
    </row>
    <row r="13" spans="1:26" ht="13.5">
      <c r="A13" s="58" t="s">
        <v>278</v>
      </c>
      <c r="B13" s="19">
        <v>29809884</v>
      </c>
      <c r="C13" s="19">
        <v>0</v>
      </c>
      <c r="D13" s="59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0</v>
      </c>
      <c r="Y13" s="61">
        <v>0</v>
      </c>
      <c r="Z13" s="62">
        <v>0</v>
      </c>
    </row>
    <row r="14" spans="1:26" ht="13.5">
      <c r="A14" s="58" t="s">
        <v>40</v>
      </c>
      <c r="B14" s="19">
        <v>1681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6632294</v>
      </c>
      <c r="C15" s="19">
        <v>0</v>
      </c>
      <c r="D15" s="59">
        <v>0</v>
      </c>
      <c r="E15" s="60">
        <v>0</v>
      </c>
      <c r="F15" s="60">
        <v>2250</v>
      </c>
      <c r="G15" s="60">
        <v>141828</v>
      </c>
      <c r="H15" s="60">
        <v>242286</v>
      </c>
      <c r="I15" s="60">
        <v>386364</v>
      </c>
      <c r="J15" s="60">
        <v>37814</v>
      </c>
      <c r="K15" s="60">
        <v>311032</v>
      </c>
      <c r="L15" s="60">
        <v>536182</v>
      </c>
      <c r="M15" s="60">
        <v>885028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1271392</v>
      </c>
      <c r="W15" s="60">
        <v>0</v>
      </c>
      <c r="X15" s="60">
        <v>1271392</v>
      </c>
      <c r="Y15" s="61">
        <v>0</v>
      </c>
      <c r="Z15" s="62">
        <v>0</v>
      </c>
    </row>
    <row r="16" spans="1:26" ht="13.5">
      <c r="A16" s="69" t="s">
        <v>42</v>
      </c>
      <c r="B16" s="19">
        <v>8062051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76875775</v>
      </c>
      <c r="C17" s="19">
        <v>0</v>
      </c>
      <c r="D17" s="59">
        <v>0</v>
      </c>
      <c r="E17" s="60">
        <v>0</v>
      </c>
      <c r="F17" s="60">
        <v>6246798</v>
      </c>
      <c r="G17" s="60">
        <v>4772376</v>
      </c>
      <c r="H17" s="60">
        <v>2928147</v>
      </c>
      <c r="I17" s="60">
        <v>13947321</v>
      </c>
      <c r="J17" s="60">
        <v>2310437</v>
      </c>
      <c r="K17" s="60">
        <v>8432391</v>
      </c>
      <c r="L17" s="60">
        <v>7964260</v>
      </c>
      <c r="M17" s="60">
        <v>18707088</v>
      </c>
      <c r="N17" s="60">
        <v>4585998</v>
      </c>
      <c r="O17" s="60">
        <v>8396004</v>
      </c>
      <c r="P17" s="60">
        <v>4974063</v>
      </c>
      <c r="Q17" s="60">
        <v>17956065</v>
      </c>
      <c r="R17" s="60">
        <v>0</v>
      </c>
      <c r="S17" s="60">
        <v>0</v>
      </c>
      <c r="T17" s="60">
        <v>0</v>
      </c>
      <c r="U17" s="60">
        <v>0</v>
      </c>
      <c r="V17" s="60">
        <v>50610474</v>
      </c>
      <c r="W17" s="60">
        <v>0</v>
      </c>
      <c r="X17" s="60">
        <v>50610474</v>
      </c>
      <c r="Y17" s="61">
        <v>0</v>
      </c>
      <c r="Z17" s="62">
        <v>0</v>
      </c>
    </row>
    <row r="18" spans="1:26" ht="13.5">
      <c r="A18" s="70" t="s">
        <v>44</v>
      </c>
      <c r="B18" s="71">
        <f>SUM(B11:B17)</f>
        <v>165148844</v>
      </c>
      <c r="C18" s="71">
        <f>SUM(C11:C17)</f>
        <v>0</v>
      </c>
      <c r="D18" s="72">
        <f aca="true" t="shared" si="1" ref="D18:Z18">SUM(D11:D17)</f>
        <v>0</v>
      </c>
      <c r="E18" s="73">
        <f t="shared" si="1"/>
        <v>0</v>
      </c>
      <c r="F18" s="73">
        <f t="shared" si="1"/>
        <v>10034380</v>
      </c>
      <c r="G18" s="73">
        <f t="shared" si="1"/>
        <v>8684010</v>
      </c>
      <c r="H18" s="73">
        <f t="shared" si="1"/>
        <v>6508076</v>
      </c>
      <c r="I18" s="73">
        <f t="shared" si="1"/>
        <v>25226466</v>
      </c>
      <c r="J18" s="73">
        <f t="shared" si="1"/>
        <v>6289638</v>
      </c>
      <c r="K18" s="73">
        <f t="shared" si="1"/>
        <v>12667366</v>
      </c>
      <c r="L18" s="73">
        <f t="shared" si="1"/>
        <v>13966781</v>
      </c>
      <c r="M18" s="73">
        <f t="shared" si="1"/>
        <v>32923785</v>
      </c>
      <c r="N18" s="73">
        <f t="shared" si="1"/>
        <v>8102072</v>
      </c>
      <c r="O18" s="73">
        <f t="shared" si="1"/>
        <v>12393162</v>
      </c>
      <c r="P18" s="73">
        <f t="shared" si="1"/>
        <v>9774323</v>
      </c>
      <c r="Q18" s="73">
        <f t="shared" si="1"/>
        <v>30269557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88419808</v>
      </c>
      <c r="W18" s="73">
        <f t="shared" si="1"/>
        <v>0</v>
      </c>
      <c r="X18" s="73">
        <f t="shared" si="1"/>
        <v>88419808</v>
      </c>
      <c r="Y18" s="67">
        <f>+IF(W18&lt;&gt;0,(X18/W18)*100,0)</f>
        <v>0</v>
      </c>
      <c r="Z18" s="74">
        <f t="shared" si="1"/>
        <v>0</v>
      </c>
    </row>
    <row r="19" spans="1:26" ht="13.5">
      <c r="A19" s="70" t="s">
        <v>45</v>
      </c>
      <c r="B19" s="75">
        <f>+B10-B18</f>
        <v>-47231796</v>
      </c>
      <c r="C19" s="75">
        <f>+C10-C18</f>
        <v>0</v>
      </c>
      <c r="D19" s="76">
        <f aca="true" t="shared" si="2" ref="D19:Z19">+D10-D18</f>
        <v>0</v>
      </c>
      <c r="E19" s="77">
        <f t="shared" si="2"/>
        <v>0</v>
      </c>
      <c r="F19" s="77">
        <f t="shared" si="2"/>
        <v>29101529</v>
      </c>
      <c r="G19" s="77">
        <f t="shared" si="2"/>
        <v>-3806395</v>
      </c>
      <c r="H19" s="77">
        <f t="shared" si="2"/>
        <v>-2640337</v>
      </c>
      <c r="I19" s="77">
        <f t="shared" si="2"/>
        <v>22654797</v>
      </c>
      <c r="J19" s="77">
        <f t="shared" si="2"/>
        <v>-3510833</v>
      </c>
      <c r="K19" s="77">
        <f t="shared" si="2"/>
        <v>19891089</v>
      </c>
      <c r="L19" s="77">
        <f t="shared" si="2"/>
        <v>-10559497</v>
      </c>
      <c r="M19" s="77">
        <f t="shared" si="2"/>
        <v>5820759</v>
      </c>
      <c r="N19" s="77">
        <f t="shared" si="2"/>
        <v>-7206818</v>
      </c>
      <c r="O19" s="77">
        <f t="shared" si="2"/>
        <v>-7137380</v>
      </c>
      <c r="P19" s="77">
        <f t="shared" si="2"/>
        <v>12845698</v>
      </c>
      <c r="Q19" s="77">
        <f t="shared" si="2"/>
        <v>-1498500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26977056</v>
      </c>
      <c r="W19" s="77">
        <f>IF(E10=E18,0,W10-W18)</f>
        <v>0</v>
      </c>
      <c r="X19" s="77">
        <f t="shared" si="2"/>
        <v>26977056</v>
      </c>
      <c r="Y19" s="78">
        <f>+IF(W19&lt;&gt;0,(X19/W19)*100,0)</f>
        <v>0</v>
      </c>
      <c r="Z19" s="79">
        <f t="shared" si="2"/>
        <v>0</v>
      </c>
    </row>
    <row r="20" spans="1:26" ht="13.5">
      <c r="A20" s="58" t="s">
        <v>46</v>
      </c>
      <c r="B20" s="19">
        <v>54831699</v>
      </c>
      <c r="C20" s="19">
        <v>0</v>
      </c>
      <c r="D20" s="59">
        <v>0</v>
      </c>
      <c r="E20" s="60">
        <v>0</v>
      </c>
      <c r="F20" s="60">
        <v>18469000</v>
      </c>
      <c r="G20" s="60">
        <v>0</v>
      </c>
      <c r="H20" s="60">
        <v>0</v>
      </c>
      <c r="I20" s="60">
        <v>18469000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12788000</v>
      </c>
      <c r="Q20" s="60">
        <v>12788000</v>
      </c>
      <c r="R20" s="60">
        <v>0</v>
      </c>
      <c r="S20" s="60">
        <v>0</v>
      </c>
      <c r="T20" s="60">
        <v>0</v>
      </c>
      <c r="U20" s="60">
        <v>0</v>
      </c>
      <c r="V20" s="60">
        <v>31257000</v>
      </c>
      <c r="W20" s="60">
        <v>0</v>
      </c>
      <c r="X20" s="60">
        <v>31257000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7599903</v>
      </c>
      <c r="C22" s="86">
        <f>SUM(C19:C21)</f>
        <v>0</v>
      </c>
      <c r="D22" s="87">
        <f aca="true" t="shared" si="3" ref="D22:Z22">SUM(D19:D21)</f>
        <v>0</v>
      </c>
      <c r="E22" s="88">
        <f t="shared" si="3"/>
        <v>0</v>
      </c>
      <c r="F22" s="88">
        <f t="shared" si="3"/>
        <v>47570529</v>
      </c>
      <c r="G22" s="88">
        <f t="shared" si="3"/>
        <v>-3806395</v>
      </c>
      <c r="H22" s="88">
        <f t="shared" si="3"/>
        <v>-2640337</v>
      </c>
      <c r="I22" s="88">
        <f t="shared" si="3"/>
        <v>41123797</v>
      </c>
      <c r="J22" s="88">
        <f t="shared" si="3"/>
        <v>-3510833</v>
      </c>
      <c r="K22" s="88">
        <f t="shared" si="3"/>
        <v>19891089</v>
      </c>
      <c r="L22" s="88">
        <f t="shared" si="3"/>
        <v>-10559497</v>
      </c>
      <c r="M22" s="88">
        <f t="shared" si="3"/>
        <v>5820759</v>
      </c>
      <c r="N22" s="88">
        <f t="shared" si="3"/>
        <v>-7206818</v>
      </c>
      <c r="O22" s="88">
        <f t="shared" si="3"/>
        <v>-7137380</v>
      </c>
      <c r="P22" s="88">
        <f t="shared" si="3"/>
        <v>25633698</v>
      </c>
      <c r="Q22" s="88">
        <f t="shared" si="3"/>
        <v>11289500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58234056</v>
      </c>
      <c r="W22" s="88">
        <f t="shared" si="3"/>
        <v>0</v>
      </c>
      <c r="X22" s="88">
        <f t="shared" si="3"/>
        <v>58234056</v>
      </c>
      <c r="Y22" s="89">
        <f>+IF(W22&lt;&gt;0,(X22/W22)*100,0)</f>
        <v>0</v>
      </c>
      <c r="Z22" s="90">
        <f t="shared" si="3"/>
        <v>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7599903</v>
      </c>
      <c r="C24" s="75">
        <f>SUM(C22:C23)</f>
        <v>0</v>
      </c>
      <c r="D24" s="76">
        <f aca="true" t="shared" si="4" ref="D24:Z24">SUM(D22:D23)</f>
        <v>0</v>
      </c>
      <c r="E24" s="77">
        <f t="shared" si="4"/>
        <v>0</v>
      </c>
      <c r="F24" s="77">
        <f t="shared" si="4"/>
        <v>47570529</v>
      </c>
      <c r="G24" s="77">
        <f t="shared" si="4"/>
        <v>-3806395</v>
      </c>
      <c r="H24" s="77">
        <f t="shared" si="4"/>
        <v>-2640337</v>
      </c>
      <c r="I24" s="77">
        <f t="shared" si="4"/>
        <v>41123797</v>
      </c>
      <c r="J24" s="77">
        <f t="shared" si="4"/>
        <v>-3510833</v>
      </c>
      <c r="K24" s="77">
        <f t="shared" si="4"/>
        <v>19891089</v>
      </c>
      <c r="L24" s="77">
        <f t="shared" si="4"/>
        <v>-10559497</v>
      </c>
      <c r="M24" s="77">
        <f t="shared" si="4"/>
        <v>5820759</v>
      </c>
      <c r="N24" s="77">
        <f t="shared" si="4"/>
        <v>-7206818</v>
      </c>
      <c r="O24" s="77">
        <f t="shared" si="4"/>
        <v>-7137380</v>
      </c>
      <c r="P24" s="77">
        <f t="shared" si="4"/>
        <v>25633698</v>
      </c>
      <c r="Q24" s="77">
        <f t="shared" si="4"/>
        <v>11289500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58234056</v>
      </c>
      <c r="W24" s="77">
        <f t="shared" si="4"/>
        <v>0</v>
      </c>
      <c r="X24" s="77">
        <f t="shared" si="4"/>
        <v>58234056</v>
      </c>
      <c r="Y24" s="78">
        <f>+IF(W24&lt;&gt;0,(X24/W24)*100,0)</f>
        <v>0</v>
      </c>
      <c r="Z24" s="79">
        <f t="shared" si="4"/>
        <v>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30680629</v>
      </c>
      <c r="C27" s="22">
        <v>0</v>
      </c>
      <c r="D27" s="99">
        <v>0</v>
      </c>
      <c r="E27" s="100">
        <v>0</v>
      </c>
      <c r="F27" s="100">
        <v>1897042</v>
      </c>
      <c r="G27" s="100">
        <v>0</v>
      </c>
      <c r="H27" s="100">
        <v>560537</v>
      </c>
      <c r="I27" s="100">
        <v>2457579</v>
      </c>
      <c r="J27" s="100">
        <v>772930</v>
      </c>
      <c r="K27" s="100">
        <v>1095209</v>
      </c>
      <c r="L27" s="100">
        <v>3281331</v>
      </c>
      <c r="M27" s="100">
        <v>5149470</v>
      </c>
      <c r="N27" s="100">
        <v>0</v>
      </c>
      <c r="O27" s="100">
        <v>163075</v>
      </c>
      <c r="P27" s="100">
        <v>0</v>
      </c>
      <c r="Q27" s="100">
        <v>163075</v>
      </c>
      <c r="R27" s="100">
        <v>0</v>
      </c>
      <c r="S27" s="100">
        <v>0</v>
      </c>
      <c r="T27" s="100">
        <v>0</v>
      </c>
      <c r="U27" s="100">
        <v>0</v>
      </c>
      <c r="V27" s="100">
        <v>7770124</v>
      </c>
      <c r="W27" s="100">
        <v>0</v>
      </c>
      <c r="X27" s="100">
        <v>7770124</v>
      </c>
      <c r="Y27" s="101">
        <v>0</v>
      </c>
      <c r="Z27" s="102">
        <v>0</v>
      </c>
    </row>
    <row r="28" spans="1:26" ht="13.5">
      <c r="A28" s="103" t="s">
        <v>46</v>
      </c>
      <c r="B28" s="19">
        <v>30680630</v>
      </c>
      <c r="C28" s="19">
        <v>0</v>
      </c>
      <c r="D28" s="59">
        <v>0</v>
      </c>
      <c r="E28" s="60">
        <v>0</v>
      </c>
      <c r="F28" s="60">
        <v>1897042</v>
      </c>
      <c r="G28" s="60">
        <v>0</v>
      </c>
      <c r="H28" s="60">
        <v>560537</v>
      </c>
      <c r="I28" s="60">
        <v>2457579</v>
      </c>
      <c r="J28" s="60">
        <v>772930</v>
      </c>
      <c r="K28" s="60">
        <v>1095209</v>
      </c>
      <c r="L28" s="60">
        <v>3281331</v>
      </c>
      <c r="M28" s="60">
        <v>5149470</v>
      </c>
      <c r="N28" s="60">
        <v>0</v>
      </c>
      <c r="O28" s="60">
        <v>163075</v>
      </c>
      <c r="P28" s="60">
        <v>0</v>
      </c>
      <c r="Q28" s="60">
        <v>163075</v>
      </c>
      <c r="R28" s="60">
        <v>0</v>
      </c>
      <c r="S28" s="60">
        <v>0</v>
      </c>
      <c r="T28" s="60">
        <v>0</v>
      </c>
      <c r="U28" s="60">
        <v>0</v>
      </c>
      <c r="V28" s="60">
        <v>7770124</v>
      </c>
      <c r="W28" s="60">
        <v>0</v>
      </c>
      <c r="X28" s="60">
        <v>7770124</v>
      </c>
      <c r="Y28" s="61">
        <v>0</v>
      </c>
      <c r="Z28" s="62">
        <v>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30680630</v>
      </c>
      <c r="C32" s="22">
        <f>SUM(C28:C31)</f>
        <v>0</v>
      </c>
      <c r="D32" s="99">
        <f aca="true" t="shared" si="5" ref="D32:Z32">SUM(D28:D31)</f>
        <v>0</v>
      </c>
      <c r="E32" s="100">
        <f t="shared" si="5"/>
        <v>0</v>
      </c>
      <c r="F32" s="100">
        <f t="shared" si="5"/>
        <v>1897042</v>
      </c>
      <c r="G32" s="100">
        <f t="shared" si="5"/>
        <v>0</v>
      </c>
      <c r="H32" s="100">
        <f t="shared" si="5"/>
        <v>560537</v>
      </c>
      <c r="I32" s="100">
        <f t="shared" si="5"/>
        <v>2457579</v>
      </c>
      <c r="J32" s="100">
        <f t="shared" si="5"/>
        <v>772930</v>
      </c>
      <c r="K32" s="100">
        <f t="shared" si="5"/>
        <v>1095209</v>
      </c>
      <c r="L32" s="100">
        <f t="shared" si="5"/>
        <v>3281331</v>
      </c>
      <c r="M32" s="100">
        <f t="shared" si="5"/>
        <v>5149470</v>
      </c>
      <c r="N32" s="100">
        <f t="shared" si="5"/>
        <v>0</v>
      </c>
      <c r="O32" s="100">
        <f t="shared" si="5"/>
        <v>163075</v>
      </c>
      <c r="P32" s="100">
        <f t="shared" si="5"/>
        <v>0</v>
      </c>
      <c r="Q32" s="100">
        <f t="shared" si="5"/>
        <v>163075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7770124</v>
      </c>
      <c r="W32" s="100">
        <f t="shared" si="5"/>
        <v>0</v>
      </c>
      <c r="X32" s="100">
        <f t="shared" si="5"/>
        <v>7770124</v>
      </c>
      <c r="Y32" s="101">
        <f>+IF(W32&lt;&gt;0,(X32/W32)*100,0)</f>
        <v>0</v>
      </c>
      <c r="Z32" s="102">
        <f t="shared" si="5"/>
        <v>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65210518</v>
      </c>
      <c r="C35" s="19">
        <v>0</v>
      </c>
      <c r="D35" s="59">
        <v>0</v>
      </c>
      <c r="E35" s="60">
        <v>0</v>
      </c>
      <c r="F35" s="60">
        <v>76474423</v>
      </c>
      <c r="G35" s="60">
        <v>95847285</v>
      </c>
      <c r="H35" s="60">
        <v>105779427</v>
      </c>
      <c r="I35" s="60">
        <v>105779427</v>
      </c>
      <c r="J35" s="60">
        <v>89790374</v>
      </c>
      <c r="K35" s="60">
        <v>88879202</v>
      </c>
      <c r="L35" s="60">
        <v>88245380</v>
      </c>
      <c r="M35" s="60">
        <v>88245380</v>
      </c>
      <c r="N35" s="60">
        <v>84712524</v>
      </c>
      <c r="O35" s="60">
        <v>70685931</v>
      </c>
      <c r="P35" s="60">
        <v>62220769</v>
      </c>
      <c r="Q35" s="60">
        <v>62220769</v>
      </c>
      <c r="R35" s="60">
        <v>0</v>
      </c>
      <c r="S35" s="60">
        <v>0</v>
      </c>
      <c r="T35" s="60">
        <v>0</v>
      </c>
      <c r="U35" s="60">
        <v>0</v>
      </c>
      <c r="V35" s="60">
        <v>62220769</v>
      </c>
      <c r="W35" s="60">
        <v>0</v>
      </c>
      <c r="X35" s="60">
        <v>62220769</v>
      </c>
      <c r="Y35" s="61">
        <v>0</v>
      </c>
      <c r="Z35" s="62">
        <v>0</v>
      </c>
    </row>
    <row r="36" spans="1:26" ht="13.5">
      <c r="A36" s="58" t="s">
        <v>57</v>
      </c>
      <c r="B36" s="19">
        <v>282311474</v>
      </c>
      <c r="C36" s="19">
        <v>0</v>
      </c>
      <c r="D36" s="59">
        <v>0</v>
      </c>
      <c r="E36" s="60">
        <v>0</v>
      </c>
      <c r="F36" s="60">
        <v>298380801</v>
      </c>
      <c r="G36" s="60">
        <v>298380801</v>
      </c>
      <c r="H36" s="60">
        <v>314382127</v>
      </c>
      <c r="I36" s="60">
        <v>314382127</v>
      </c>
      <c r="J36" s="60">
        <v>331864986</v>
      </c>
      <c r="K36" s="60">
        <v>321200994</v>
      </c>
      <c r="L36" s="60">
        <v>324200793</v>
      </c>
      <c r="M36" s="60">
        <v>324200793</v>
      </c>
      <c r="N36" s="60">
        <v>338730843</v>
      </c>
      <c r="O36" s="60">
        <v>341733270</v>
      </c>
      <c r="P36" s="60">
        <v>344022535</v>
      </c>
      <c r="Q36" s="60">
        <v>344022535</v>
      </c>
      <c r="R36" s="60">
        <v>0</v>
      </c>
      <c r="S36" s="60">
        <v>0</v>
      </c>
      <c r="T36" s="60">
        <v>0</v>
      </c>
      <c r="U36" s="60">
        <v>0</v>
      </c>
      <c r="V36" s="60">
        <v>344022535</v>
      </c>
      <c r="W36" s="60">
        <v>0</v>
      </c>
      <c r="X36" s="60">
        <v>344022535</v>
      </c>
      <c r="Y36" s="61">
        <v>0</v>
      </c>
      <c r="Z36" s="62">
        <v>0</v>
      </c>
    </row>
    <row r="37" spans="1:26" ht="13.5">
      <c r="A37" s="58" t="s">
        <v>58</v>
      </c>
      <c r="B37" s="19">
        <v>43635599</v>
      </c>
      <c r="C37" s="19">
        <v>0</v>
      </c>
      <c r="D37" s="59">
        <v>0</v>
      </c>
      <c r="E37" s="60">
        <v>0</v>
      </c>
      <c r="F37" s="60">
        <v>141525411</v>
      </c>
      <c r="G37" s="60">
        <v>160898273</v>
      </c>
      <c r="H37" s="60">
        <v>73467927</v>
      </c>
      <c r="I37" s="60">
        <v>73467927</v>
      </c>
      <c r="J37" s="60">
        <v>73467927</v>
      </c>
      <c r="K37" s="60">
        <v>77453110</v>
      </c>
      <c r="L37" s="60">
        <v>79819087</v>
      </c>
      <c r="M37" s="60">
        <v>79819087</v>
      </c>
      <c r="N37" s="60">
        <v>81533784</v>
      </c>
      <c r="O37" s="60">
        <v>79552629</v>
      </c>
      <c r="P37" s="60">
        <v>73376732</v>
      </c>
      <c r="Q37" s="60">
        <v>73376732</v>
      </c>
      <c r="R37" s="60">
        <v>0</v>
      </c>
      <c r="S37" s="60">
        <v>0</v>
      </c>
      <c r="T37" s="60">
        <v>0</v>
      </c>
      <c r="U37" s="60">
        <v>0</v>
      </c>
      <c r="V37" s="60">
        <v>73376732</v>
      </c>
      <c r="W37" s="60">
        <v>0</v>
      </c>
      <c r="X37" s="60">
        <v>73376732</v>
      </c>
      <c r="Y37" s="61">
        <v>0</v>
      </c>
      <c r="Z37" s="62">
        <v>0</v>
      </c>
    </row>
    <row r="38" spans="1:26" ht="13.5">
      <c r="A38" s="58" t="s">
        <v>59</v>
      </c>
      <c r="B38" s="19">
        <v>0</v>
      </c>
      <c r="C38" s="19">
        <v>0</v>
      </c>
      <c r="D38" s="59">
        <v>0</v>
      </c>
      <c r="E38" s="60">
        <v>0</v>
      </c>
      <c r="F38" s="60">
        <v>245781</v>
      </c>
      <c r="G38" s="60">
        <v>245781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0</v>
      </c>
      <c r="X38" s="60">
        <v>0</v>
      </c>
      <c r="Y38" s="61">
        <v>0</v>
      </c>
      <c r="Z38" s="62">
        <v>0</v>
      </c>
    </row>
    <row r="39" spans="1:26" ht="13.5">
      <c r="A39" s="58" t="s">
        <v>60</v>
      </c>
      <c r="B39" s="19">
        <v>303886393</v>
      </c>
      <c r="C39" s="19">
        <v>0</v>
      </c>
      <c r="D39" s="59">
        <v>0</v>
      </c>
      <c r="E39" s="60">
        <v>0</v>
      </c>
      <c r="F39" s="60">
        <v>233084032</v>
      </c>
      <c r="G39" s="60">
        <v>233084032</v>
      </c>
      <c r="H39" s="60">
        <v>346693627</v>
      </c>
      <c r="I39" s="60">
        <v>346693627</v>
      </c>
      <c r="J39" s="60">
        <v>348187433</v>
      </c>
      <c r="K39" s="60">
        <v>332627086</v>
      </c>
      <c r="L39" s="60">
        <v>332627086</v>
      </c>
      <c r="M39" s="60">
        <v>332627086</v>
      </c>
      <c r="N39" s="60">
        <v>341909583</v>
      </c>
      <c r="O39" s="60">
        <v>332866572</v>
      </c>
      <c r="P39" s="60">
        <v>332866572</v>
      </c>
      <c r="Q39" s="60">
        <v>332866572</v>
      </c>
      <c r="R39" s="60">
        <v>0</v>
      </c>
      <c r="S39" s="60">
        <v>0</v>
      </c>
      <c r="T39" s="60">
        <v>0</v>
      </c>
      <c r="U39" s="60">
        <v>0</v>
      </c>
      <c r="V39" s="60">
        <v>332866572</v>
      </c>
      <c r="W39" s="60">
        <v>0</v>
      </c>
      <c r="X39" s="60">
        <v>332866572</v>
      </c>
      <c r="Y39" s="61">
        <v>0</v>
      </c>
      <c r="Z39" s="62">
        <v>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42606951</v>
      </c>
      <c r="C42" s="19">
        <v>0</v>
      </c>
      <c r="D42" s="59">
        <v>0</v>
      </c>
      <c r="E42" s="60">
        <v>0</v>
      </c>
      <c r="F42" s="60">
        <v>47570587</v>
      </c>
      <c r="G42" s="60">
        <v>-3806992</v>
      </c>
      <c r="H42" s="60">
        <v>-2640341</v>
      </c>
      <c r="I42" s="60">
        <v>41123254</v>
      </c>
      <c r="J42" s="60">
        <v>-3519451</v>
      </c>
      <c r="K42" s="60">
        <v>19892897</v>
      </c>
      <c r="L42" s="60">
        <v>-10559502</v>
      </c>
      <c r="M42" s="60">
        <v>5813944</v>
      </c>
      <c r="N42" s="60">
        <v>-7206815</v>
      </c>
      <c r="O42" s="60">
        <v>-7078883</v>
      </c>
      <c r="P42" s="60">
        <v>25633780</v>
      </c>
      <c r="Q42" s="60">
        <v>11348082</v>
      </c>
      <c r="R42" s="60">
        <v>0</v>
      </c>
      <c r="S42" s="60">
        <v>0</v>
      </c>
      <c r="T42" s="60">
        <v>0</v>
      </c>
      <c r="U42" s="60">
        <v>0</v>
      </c>
      <c r="V42" s="60">
        <v>58285280</v>
      </c>
      <c r="W42" s="60">
        <v>0</v>
      </c>
      <c r="X42" s="60">
        <v>58285280</v>
      </c>
      <c r="Y42" s="61">
        <v>0</v>
      </c>
      <c r="Z42" s="62">
        <v>0</v>
      </c>
    </row>
    <row r="43" spans="1:26" ht="13.5">
      <c r="A43" s="58" t="s">
        <v>63</v>
      </c>
      <c r="B43" s="19">
        <v>-37836923</v>
      </c>
      <c r="C43" s="19">
        <v>0</v>
      </c>
      <c r="D43" s="59">
        <v>0</v>
      </c>
      <c r="E43" s="60">
        <v>0</v>
      </c>
      <c r="F43" s="60">
        <v>-1897044</v>
      </c>
      <c r="G43" s="60">
        <v>-622984</v>
      </c>
      <c r="H43" s="60">
        <v>-560537</v>
      </c>
      <c r="I43" s="60">
        <v>-3080565</v>
      </c>
      <c r="J43" s="60">
        <v>-718780</v>
      </c>
      <c r="K43" s="60">
        <v>-1074020</v>
      </c>
      <c r="L43" s="60">
        <v>-3281331</v>
      </c>
      <c r="M43" s="60">
        <v>-5074131</v>
      </c>
      <c r="N43" s="60">
        <v>-1646423</v>
      </c>
      <c r="O43" s="60">
        <v>-3641414</v>
      </c>
      <c r="P43" s="60">
        <v>-4911185</v>
      </c>
      <c r="Q43" s="60">
        <v>-10199022</v>
      </c>
      <c r="R43" s="60">
        <v>0</v>
      </c>
      <c r="S43" s="60">
        <v>0</v>
      </c>
      <c r="T43" s="60">
        <v>0</v>
      </c>
      <c r="U43" s="60">
        <v>0</v>
      </c>
      <c r="V43" s="60">
        <v>-18353718</v>
      </c>
      <c r="W43" s="60">
        <v>0</v>
      </c>
      <c r="X43" s="60">
        <v>-18353718</v>
      </c>
      <c r="Y43" s="61">
        <v>0</v>
      </c>
      <c r="Z43" s="62">
        <v>0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61479948</v>
      </c>
      <c r="C45" s="22">
        <v>0</v>
      </c>
      <c r="D45" s="99">
        <v>0</v>
      </c>
      <c r="E45" s="100">
        <v>0</v>
      </c>
      <c r="F45" s="100">
        <v>102085712</v>
      </c>
      <c r="G45" s="100">
        <v>97655736</v>
      </c>
      <c r="H45" s="100">
        <v>94454858</v>
      </c>
      <c r="I45" s="100">
        <v>94454858</v>
      </c>
      <c r="J45" s="100">
        <v>90216627</v>
      </c>
      <c r="K45" s="100">
        <v>109035504</v>
      </c>
      <c r="L45" s="100">
        <v>95194671</v>
      </c>
      <c r="M45" s="100">
        <v>95194671</v>
      </c>
      <c r="N45" s="100">
        <v>86341433</v>
      </c>
      <c r="O45" s="100">
        <v>75621136</v>
      </c>
      <c r="P45" s="100">
        <v>96343731</v>
      </c>
      <c r="Q45" s="100">
        <v>96343731</v>
      </c>
      <c r="R45" s="100">
        <v>0</v>
      </c>
      <c r="S45" s="100">
        <v>0</v>
      </c>
      <c r="T45" s="100">
        <v>0</v>
      </c>
      <c r="U45" s="100">
        <v>0</v>
      </c>
      <c r="V45" s="100">
        <v>96343731</v>
      </c>
      <c r="W45" s="100">
        <v>0</v>
      </c>
      <c r="X45" s="100">
        <v>96343731</v>
      </c>
      <c r="Y45" s="101">
        <v>0</v>
      </c>
      <c r="Z45" s="102">
        <v>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670101</v>
      </c>
      <c r="C49" s="52">
        <v>0</v>
      </c>
      <c r="D49" s="129">
        <v>125431</v>
      </c>
      <c r="E49" s="54">
        <v>94197</v>
      </c>
      <c r="F49" s="54">
        <v>0</v>
      </c>
      <c r="G49" s="54">
        <v>0</v>
      </c>
      <c r="H49" s="54">
        <v>0</v>
      </c>
      <c r="I49" s="54">
        <v>2413872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3303601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5094757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5094757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100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100.00011813000206</v>
      </c>
      <c r="K58" s="7">
        <f t="shared" si="6"/>
        <v>100</v>
      </c>
      <c r="L58" s="7">
        <f t="shared" si="6"/>
        <v>100</v>
      </c>
      <c r="M58" s="7">
        <f t="shared" si="6"/>
        <v>100.00006824736667</v>
      </c>
      <c r="N58" s="7">
        <f t="shared" si="6"/>
        <v>100</v>
      </c>
      <c r="O58" s="7">
        <f t="shared" si="6"/>
        <v>100</v>
      </c>
      <c r="P58" s="7">
        <f t="shared" si="6"/>
        <v>100</v>
      </c>
      <c r="Q58" s="7">
        <f t="shared" si="6"/>
        <v>100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100.00002267614832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100</v>
      </c>
      <c r="L59" s="10">
        <f t="shared" si="7"/>
        <v>100</v>
      </c>
      <c r="M59" s="10">
        <f t="shared" si="7"/>
        <v>100</v>
      </c>
      <c r="N59" s="10">
        <f t="shared" si="7"/>
        <v>100</v>
      </c>
      <c r="O59" s="10">
        <f t="shared" si="7"/>
        <v>100</v>
      </c>
      <c r="P59" s="10">
        <f t="shared" si="7"/>
        <v>100</v>
      </c>
      <c r="Q59" s="10">
        <f t="shared" si="7"/>
        <v>100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100</v>
      </c>
      <c r="G60" s="13">
        <f t="shared" si="7"/>
        <v>100</v>
      </c>
      <c r="H60" s="13">
        <f t="shared" si="7"/>
        <v>100</v>
      </c>
      <c r="I60" s="13">
        <f t="shared" si="7"/>
        <v>100</v>
      </c>
      <c r="J60" s="13">
        <f t="shared" si="7"/>
        <v>100.00041870786751</v>
      </c>
      <c r="K60" s="13">
        <f t="shared" si="7"/>
        <v>100</v>
      </c>
      <c r="L60" s="13">
        <f t="shared" si="7"/>
        <v>100</v>
      </c>
      <c r="M60" s="13">
        <f t="shared" si="7"/>
        <v>100.0001542179377</v>
      </c>
      <c r="N60" s="13">
        <f t="shared" si="7"/>
        <v>100</v>
      </c>
      <c r="O60" s="13">
        <f t="shared" si="7"/>
        <v>100</v>
      </c>
      <c r="P60" s="13">
        <f t="shared" si="7"/>
        <v>100</v>
      </c>
      <c r="Q60" s="13">
        <f t="shared" si="7"/>
        <v>100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100.00004702872513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5597886</v>
      </c>
      <c r="C67" s="24"/>
      <c r="D67" s="25"/>
      <c r="E67" s="26"/>
      <c r="F67" s="26">
        <v>421474</v>
      </c>
      <c r="G67" s="26">
        <v>666762</v>
      </c>
      <c r="H67" s="26">
        <v>783282</v>
      </c>
      <c r="I67" s="26">
        <v>1871518</v>
      </c>
      <c r="J67" s="26">
        <v>846525</v>
      </c>
      <c r="K67" s="26">
        <v>388955</v>
      </c>
      <c r="L67" s="26">
        <v>229778</v>
      </c>
      <c r="M67" s="26">
        <v>1465258</v>
      </c>
      <c r="N67" s="26">
        <v>319900</v>
      </c>
      <c r="O67" s="26">
        <v>438193</v>
      </c>
      <c r="P67" s="26">
        <v>315051</v>
      </c>
      <c r="Q67" s="26">
        <v>1073144</v>
      </c>
      <c r="R67" s="26"/>
      <c r="S67" s="26"/>
      <c r="T67" s="26"/>
      <c r="U67" s="26"/>
      <c r="V67" s="26">
        <v>4409920</v>
      </c>
      <c r="W67" s="26"/>
      <c r="X67" s="26"/>
      <c r="Y67" s="25"/>
      <c r="Z67" s="27"/>
    </row>
    <row r="68" spans="1:26" ht="13.5" hidden="1">
      <c r="A68" s="37" t="s">
        <v>31</v>
      </c>
      <c r="B68" s="19">
        <v>2893382</v>
      </c>
      <c r="C68" s="19"/>
      <c r="D68" s="20"/>
      <c r="E68" s="21"/>
      <c r="F68" s="21">
        <v>146827</v>
      </c>
      <c r="G68" s="21">
        <v>481227</v>
      </c>
      <c r="H68" s="21">
        <v>506730</v>
      </c>
      <c r="I68" s="21">
        <v>1134784</v>
      </c>
      <c r="J68" s="21">
        <v>607695</v>
      </c>
      <c r="K68" s="21">
        <v>141277</v>
      </c>
      <c r="L68" s="21">
        <v>67853</v>
      </c>
      <c r="M68" s="21">
        <v>816825</v>
      </c>
      <c r="N68" s="21">
        <v>97906</v>
      </c>
      <c r="O68" s="21">
        <v>123952</v>
      </c>
      <c r="P68" s="21">
        <v>110093</v>
      </c>
      <c r="Q68" s="21">
        <v>331951</v>
      </c>
      <c r="R68" s="21"/>
      <c r="S68" s="21"/>
      <c r="T68" s="21"/>
      <c r="U68" s="21"/>
      <c r="V68" s="21">
        <v>2283560</v>
      </c>
      <c r="W68" s="21"/>
      <c r="X68" s="21"/>
      <c r="Y68" s="20"/>
      <c r="Z68" s="23"/>
    </row>
    <row r="69" spans="1:26" ht="13.5" hidden="1">
      <c r="A69" s="38" t="s">
        <v>32</v>
      </c>
      <c r="B69" s="19">
        <v>2704504</v>
      </c>
      <c r="C69" s="19"/>
      <c r="D69" s="20"/>
      <c r="E69" s="21"/>
      <c r="F69" s="21">
        <v>274647</v>
      </c>
      <c r="G69" s="21">
        <v>185535</v>
      </c>
      <c r="H69" s="21">
        <v>276552</v>
      </c>
      <c r="I69" s="21">
        <v>736734</v>
      </c>
      <c r="J69" s="21">
        <v>238830</v>
      </c>
      <c r="K69" s="21">
        <v>247678</v>
      </c>
      <c r="L69" s="21">
        <v>161925</v>
      </c>
      <c r="M69" s="21">
        <v>648433</v>
      </c>
      <c r="N69" s="21">
        <v>221994</v>
      </c>
      <c r="O69" s="21">
        <v>314241</v>
      </c>
      <c r="P69" s="21">
        <v>204958</v>
      </c>
      <c r="Q69" s="21">
        <v>741193</v>
      </c>
      <c r="R69" s="21"/>
      <c r="S69" s="21"/>
      <c r="T69" s="21"/>
      <c r="U69" s="21"/>
      <c r="V69" s="21">
        <v>2126360</v>
      </c>
      <c r="W69" s="21"/>
      <c r="X69" s="21"/>
      <c r="Y69" s="20"/>
      <c r="Z69" s="23"/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>
        <v>2704504</v>
      </c>
      <c r="C74" s="19"/>
      <c r="D74" s="20"/>
      <c r="E74" s="21"/>
      <c r="F74" s="21">
        <v>274647</v>
      </c>
      <c r="G74" s="21">
        <v>185535</v>
      </c>
      <c r="H74" s="21">
        <v>276552</v>
      </c>
      <c r="I74" s="21">
        <v>736734</v>
      </c>
      <c r="J74" s="21">
        <v>238830</v>
      </c>
      <c r="K74" s="21">
        <v>247678</v>
      </c>
      <c r="L74" s="21">
        <v>161925</v>
      </c>
      <c r="M74" s="21">
        <v>648433</v>
      </c>
      <c r="N74" s="21">
        <v>221994</v>
      </c>
      <c r="O74" s="21">
        <v>314241</v>
      </c>
      <c r="P74" s="21">
        <v>204958</v>
      </c>
      <c r="Q74" s="21">
        <v>741193</v>
      </c>
      <c r="R74" s="21"/>
      <c r="S74" s="21"/>
      <c r="T74" s="21"/>
      <c r="U74" s="21"/>
      <c r="V74" s="21">
        <v>2126360</v>
      </c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>
        <v>5597886</v>
      </c>
      <c r="C76" s="32"/>
      <c r="D76" s="33"/>
      <c r="E76" s="34"/>
      <c r="F76" s="34">
        <v>421474</v>
      </c>
      <c r="G76" s="34">
        <v>666762</v>
      </c>
      <c r="H76" s="34">
        <v>783282</v>
      </c>
      <c r="I76" s="34">
        <v>1871518</v>
      </c>
      <c r="J76" s="34">
        <v>846526</v>
      </c>
      <c r="K76" s="34">
        <v>388955</v>
      </c>
      <c r="L76" s="34">
        <v>229778</v>
      </c>
      <c r="M76" s="34">
        <v>1465259</v>
      </c>
      <c r="N76" s="34">
        <v>319900</v>
      </c>
      <c r="O76" s="34">
        <v>438193</v>
      </c>
      <c r="P76" s="34">
        <v>315051</v>
      </c>
      <c r="Q76" s="34">
        <v>1073144</v>
      </c>
      <c r="R76" s="34"/>
      <c r="S76" s="34"/>
      <c r="T76" s="34"/>
      <c r="U76" s="34"/>
      <c r="V76" s="34">
        <v>4409921</v>
      </c>
      <c r="W76" s="34"/>
      <c r="X76" s="34"/>
      <c r="Y76" s="33"/>
      <c r="Z76" s="35"/>
    </row>
    <row r="77" spans="1:26" ht="13.5" hidden="1">
      <c r="A77" s="37" t="s">
        <v>31</v>
      </c>
      <c r="B77" s="19">
        <v>2893382</v>
      </c>
      <c r="C77" s="19"/>
      <c r="D77" s="20"/>
      <c r="E77" s="21"/>
      <c r="F77" s="21">
        <v>146827</v>
      </c>
      <c r="G77" s="21">
        <v>481227</v>
      </c>
      <c r="H77" s="21">
        <v>506730</v>
      </c>
      <c r="I77" s="21">
        <v>1134784</v>
      </c>
      <c r="J77" s="21">
        <v>607695</v>
      </c>
      <c r="K77" s="21">
        <v>141277</v>
      </c>
      <c r="L77" s="21">
        <v>67853</v>
      </c>
      <c r="M77" s="21">
        <v>816825</v>
      </c>
      <c r="N77" s="21">
        <v>97906</v>
      </c>
      <c r="O77" s="21">
        <v>123952</v>
      </c>
      <c r="P77" s="21">
        <v>110093</v>
      </c>
      <c r="Q77" s="21">
        <v>331951</v>
      </c>
      <c r="R77" s="21"/>
      <c r="S77" s="21"/>
      <c r="T77" s="21"/>
      <c r="U77" s="21"/>
      <c r="V77" s="21">
        <v>2283560</v>
      </c>
      <c r="W77" s="21"/>
      <c r="X77" s="21"/>
      <c r="Y77" s="20"/>
      <c r="Z77" s="23"/>
    </row>
    <row r="78" spans="1:26" ht="13.5" hidden="1">
      <c r="A78" s="38" t="s">
        <v>32</v>
      </c>
      <c r="B78" s="19">
        <v>2704504</v>
      </c>
      <c r="C78" s="19"/>
      <c r="D78" s="20"/>
      <c r="E78" s="21"/>
      <c r="F78" s="21">
        <v>274647</v>
      </c>
      <c r="G78" s="21">
        <v>185535</v>
      </c>
      <c r="H78" s="21">
        <v>276552</v>
      </c>
      <c r="I78" s="21">
        <v>736734</v>
      </c>
      <c r="J78" s="21">
        <v>238831</v>
      </c>
      <c r="K78" s="21">
        <v>247678</v>
      </c>
      <c r="L78" s="21">
        <v>161925</v>
      </c>
      <c r="M78" s="21">
        <v>648434</v>
      </c>
      <c r="N78" s="21">
        <v>221994</v>
      </c>
      <c r="O78" s="21">
        <v>314241</v>
      </c>
      <c r="P78" s="21">
        <v>204958</v>
      </c>
      <c r="Q78" s="21">
        <v>741193</v>
      </c>
      <c r="R78" s="21"/>
      <c r="S78" s="21"/>
      <c r="T78" s="21"/>
      <c r="U78" s="21"/>
      <c r="V78" s="21">
        <v>2126361</v>
      </c>
      <c r="W78" s="21"/>
      <c r="X78" s="21"/>
      <c r="Y78" s="20"/>
      <c r="Z78" s="23"/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>
        <v>1226943</v>
      </c>
      <c r="C80" s="19"/>
      <c r="D80" s="20"/>
      <c r="E80" s="21"/>
      <c r="F80" s="21">
        <v>133157</v>
      </c>
      <c r="G80" s="21">
        <v>88007</v>
      </c>
      <c r="H80" s="21">
        <v>125730</v>
      </c>
      <c r="I80" s="21">
        <v>346894</v>
      </c>
      <c r="J80" s="21">
        <v>110647</v>
      </c>
      <c r="K80" s="21">
        <v>115510</v>
      </c>
      <c r="L80" s="21">
        <v>74086</v>
      </c>
      <c r="M80" s="21">
        <v>300243</v>
      </c>
      <c r="N80" s="21">
        <v>95459</v>
      </c>
      <c r="O80" s="21">
        <v>149311</v>
      </c>
      <c r="P80" s="21">
        <v>83829</v>
      </c>
      <c r="Q80" s="21">
        <v>328599</v>
      </c>
      <c r="R80" s="21"/>
      <c r="S80" s="21"/>
      <c r="T80" s="21"/>
      <c r="U80" s="21"/>
      <c r="V80" s="21">
        <v>975736</v>
      </c>
      <c r="W80" s="21"/>
      <c r="X80" s="21"/>
      <c r="Y80" s="20"/>
      <c r="Z80" s="23"/>
    </row>
    <row r="81" spans="1:26" ht="13.5" hidden="1">
      <c r="A81" s="39" t="s">
        <v>105</v>
      </c>
      <c r="B81" s="19">
        <v>777795</v>
      </c>
      <c r="C81" s="19"/>
      <c r="D81" s="20"/>
      <c r="E81" s="21"/>
      <c r="F81" s="21">
        <v>67543</v>
      </c>
      <c r="G81" s="21">
        <v>48237</v>
      </c>
      <c r="H81" s="21">
        <v>72669</v>
      </c>
      <c r="I81" s="21">
        <v>188449</v>
      </c>
      <c r="J81" s="21">
        <v>62981</v>
      </c>
      <c r="K81" s="21">
        <v>64369</v>
      </c>
      <c r="L81" s="21">
        <v>41072</v>
      </c>
      <c r="M81" s="21">
        <v>168422</v>
      </c>
      <c r="N81" s="21">
        <v>67443</v>
      </c>
      <c r="O81" s="21">
        <v>81077</v>
      </c>
      <c r="P81" s="21">
        <v>57990</v>
      </c>
      <c r="Q81" s="21">
        <v>206510</v>
      </c>
      <c r="R81" s="21"/>
      <c r="S81" s="21"/>
      <c r="T81" s="21"/>
      <c r="U81" s="21"/>
      <c r="V81" s="21">
        <v>563381</v>
      </c>
      <c r="W81" s="21"/>
      <c r="X81" s="21"/>
      <c r="Y81" s="20"/>
      <c r="Z81" s="23"/>
    </row>
    <row r="82" spans="1:26" ht="13.5" hidden="1">
      <c r="A82" s="39" t="s">
        <v>106</v>
      </c>
      <c r="B82" s="19">
        <v>699766</v>
      </c>
      <c r="C82" s="19"/>
      <c r="D82" s="20"/>
      <c r="E82" s="21"/>
      <c r="F82" s="21">
        <v>73947</v>
      </c>
      <c r="G82" s="21">
        <v>49291</v>
      </c>
      <c r="H82" s="21">
        <v>78153</v>
      </c>
      <c r="I82" s="21">
        <v>201391</v>
      </c>
      <c r="J82" s="21">
        <v>65203</v>
      </c>
      <c r="K82" s="21">
        <v>67799</v>
      </c>
      <c r="L82" s="21">
        <v>46767</v>
      </c>
      <c r="M82" s="21">
        <v>179769</v>
      </c>
      <c r="N82" s="21">
        <v>59092</v>
      </c>
      <c r="O82" s="21">
        <v>83853</v>
      </c>
      <c r="P82" s="21">
        <v>63139</v>
      </c>
      <c r="Q82" s="21">
        <v>206084</v>
      </c>
      <c r="R82" s="21"/>
      <c r="S82" s="21"/>
      <c r="T82" s="21"/>
      <c r="U82" s="21"/>
      <c r="V82" s="21">
        <v>587244</v>
      </c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25984</v>
      </c>
      <c r="H5" s="356">
        <f t="shared" si="0"/>
        <v>0</v>
      </c>
      <c r="I5" s="356">
        <f t="shared" si="0"/>
        <v>414835</v>
      </c>
      <c r="J5" s="358">
        <f t="shared" si="0"/>
        <v>440819</v>
      </c>
      <c r="K5" s="358">
        <f t="shared" si="0"/>
        <v>0</v>
      </c>
      <c r="L5" s="356">
        <f t="shared" si="0"/>
        <v>712</v>
      </c>
      <c r="M5" s="356">
        <f t="shared" si="0"/>
        <v>7791</v>
      </c>
      <c r="N5" s="358">
        <f t="shared" si="0"/>
        <v>8503</v>
      </c>
      <c r="O5" s="358">
        <f t="shared" si="0"/>
        <v>0</v>
      </c>
      <c r="P5" s="356">
        <f t="shared" si="0"/>
        <v>3455823</v>
      </c>
      <c r="Q5" s="356">
        <f t="shared" si="0"/>
        <v>0</v>
      </c>
      <c r="R5" s="358">
        <f t="shared" si="0"/>
        <v>3455823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3905145</v>
      </c>
      <c r="X5" s="356">
        <f t="shared" si="0"/>
        <v>0</v>
      </c>
      <c r="Y5" s="358">
        <f t="shared" si="0"/>
        <v>3905145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25984</v>
      </c>
      <c r="H6" s="60">
        <f t="shared" si="1"/>
        <v>0</v>
      </c>
      <c r="I6" s="60">
        <f t="shared" si="1"/>
        <v>189155</v>
      </c>
      <c r="J6" s="59">
        <f t="shared" si="1"/>
        <v>215139</v>
      </c>
      <c r="K6" s="59">
        <f t="shared" si="1"/>
        <v>0</v>
      </c>
      <c r="L6" s="60">
        <f t="shared" si="1"/>
        <v>712</v>
      </c>
      <c r="M6" s="60">
        <f t="shared" si="1"/>
        <v>7791</v>
      </c>
      <c r="N6" s="59">
        <f t="shared" si="1"/>
        <v>8503</v>
      </c>
      <c r="O6" s="59">
        <f t="shared" si="1"/>
        <v>0</v>
      </c>
      <c r="P6" s="60">
        <f t="shared" si="1"/>
        <v>3455823</v>
      </c>
      <c r="Q6" s="60">
        <f t="shared" si="1"/>
        <v>0</v>
      </c>
      <c r="R6" s="59">
        <f t="shared" si="1"/>
        <v>3455823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3679465</v>
      </c>
      <c r="X6" s="60">
        <f t="shared" si="1"/>
        <v>0</v>
      </c>
      <c r="Y6" s="59">
        <f t="shared" si="1"/>
        <v>3679465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>
        <v>25984</v>
      </c>
      <c r="H7" s="60"/>
      <c r="I7" s="60">
        <v>189155</v>
      </c>
      <c r="J7" s="59">
        <v>215139</v>
      </c>
      <c r="K7" s="59"/>
      <c r="L7" s="60">
        <v>712</v>
      </c>
      <c r="M7" s="60">
        <v>7791</v>
      </c>
      <c r="N7" s="59">
        <v>8503</v>
      </c>
      <c r="O7" s="59"/>
      <c r="P7" s="60">
        <v>3455823</v>
      </c>
      <c r="Q7" s="60"/>
      <c r="R7" s="59">
        <v>3455823</v>
      </c>
      <c r="S7" s="59"/>
      <c r="T7" s="60"/>
      <c r="U7" s="60"/>
      <c r="V7" s="59"/>
      <c r="W7" s="59">
        <v>3679465</v>
      </c>
      <c r="X7" s="60"/>
      <c r="Y7" s="59">
        <v>3679465</v>
      </c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225680</v>
      </c>
      <c r="J15" s="59">
        <f t="shared" si="5"/>
        <v>225680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225680</v>
      </c>
      <c r="X15" s="60">
        <f t="shared" si="5"/>
        <v>0</v>
      </c>
      <c r="Y15" s="59">
        <f t="shared" si="5"/>
        <v>225680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>
        <v>225680</v>
      </c>
      <c r="J20" s="59">
        <v>225680</v>
      </c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>
        <v>225680</v>
      </c>
      <c r="X20" s="60"/>
      <c r="Y20" s="59">
        <v>225680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14304</v>
      </c>
      <c r="H40" s="343">
        <f t="shared" si="9"/>
        <v>0</v>
      </c>
      <c r="I40" s="343">
        <f t="shared" si="9"/>
        <v>16606</v>
      </c>
      <c r="J40" s="345">
        <f t="shared" si="9"/>
        <v>30910</v>
      </c>
      <c r="K40" s="345">
        <f t="shared" si="9"/>
        <v>88313</v>
      </c>
      <c r="L40" s="343">
        <f t="shared" si="9"/>
        <v>367116</v>
      </c>
      <c r="M40" s="343">
        <f t="shared" si="9"/>
        <v>540523</v>
      </c>
      <c r="N40" s="345">
        <f t="shared" si="9"/>
        <v>995952</v>
      </c>
      <c r="O40" s="345">
        <f t="shared" si="9"/>
        <v>0</v>
      </c>
      <c r="P40" s="343">
        <f t="shared" si="9"/>
        <v>22516</v>
      </c>
      <c r="Q40" s="343">
        <f t="shared" si="9"/>
        <v>0</v>
      </c>
      <c r="R40" s="345">
        <f t="shared" si="9"/>
        <v>22516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1049378</v>
      </c>
      <c r="X40" s="343">
        <f t="shared" si="9"/>
        <v>0</v>
      </c>
      <c r="Y40" s="345">
        <f t="shared" si="9"/>
        <v>1049378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>
        <v>750</v>
      </c>
      <c r="H41" s="362"/>
      <c r="I41" s="362">
        <v>3025</v>
      </c>
      <c r="J41" s="364">
        <v>3775</v>
      </c>
      <c r="K41" s="364">
        <v>63726</v>
      </c>
      <c r="L41" s="362">
        <v>13913</v>
      </c>
      <c r="M41" s="362">
        <v>49810</v>
      </c>
      <c r="N41" s="364">
        <v>127449</v>
      </c>
      <c r="O41" s="364"/>
      <c r="P41" s="362"/>
      <c r="Q41" s="362"/>
      <c r="R41" s="364"/>
      <c r="S41" s="364"/>
      <c r="T41" s="362"/>
      <c r="U41" s="362"/>
      <c r="V41" s="364"/>
      <c r="W41" s="364">
        <v>131224</v>
      </c>
      <c r="X41" s="362"/>
      <c r="Y41" s="364">
        <v>131224</v>
      </c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>
        <v>12054</v>
      </c>
      <c r="H43" s="305"/>
      <c r="I43" s="305">
        <v>2681</v>
      </c>
      <c r="J43" s="370">
        <v>14735</v>
      </c>
      <c r="K43" s="370">
        <v>14916</v>
      </c>
      <c r="L43" s="305">
        <v>277269</v>
      </c>
      <c r="M43" s="305">
        <v>402725</v>
      </c>
      <c r="N43" s="370">
        <v>694910</v>
      </c>
      <c r="O43" s="370"/>
      <c r="P43" s="305">
        <v>10020</v>
      </c>
      <c r="Q43" s="305"/>
      <c r="R43" s="370">
        <v>10020</v>
      </c>
      <c r="S43" s="370"/>
      <c r="T43" s="305"/>
      <c r="U43" s="305"/>
      <c r="V43" s="370"/>
      <c r="W43" s="370">
        <v>719665</v>
      </c>
      <c r="X43" s="305"/>
      <c r="Y43" s="370">
        <v>719665</v>
      </c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>
        <v>7950</v>
      </c>
      <c r="M44" s="54"/>
      <c r="N44" s="53">
        <v>7950</v>
      </c>
      <c r="O44" s="53"/>
      <c r="P44" s="54"/>
      <c r="Q44" s="54"/>
      <c r="R44" s="53"/>
      <c r="S44" s="53"/>
      <c r="T44" s="54"/>
      <c r="U44" s="54"/>
      <c r="V44" s="53"/>
      <c r="W44" s="53">
        <v>7950</v>
      </c>
      <c r="X44" s="54"/>
      <c r="Y44" s="53">
        <v>7950</v>
      </c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>
        <v>1500</v>
      </c>
      <c r="H47" s="54"/>
      <c r="I47" s="54">
        <v>10900</v>
      </c>
      <c r="J47" s="53">
        <v>12400</v>
      </c>
      <c r="K47" s="53">
        <v>9671</v>
      </c>
      <c r="L47" s="54">
        <v>19412</v>
      </c>
      <c r="M47" s="54">
        <v>31790</v>
      </c>
      <c r="N47" s="53">
        <v>60873</v>
      </c>
      <c r="O47" s="53"/>
      <c r="P47" s="54">
        <v>11218</v>
      </c>
      <c r="Q47" s="54"/>
      <c r="R47" s="53">
        <v>11218</v>
      </c>
      <c r="S47" s="53"/>
      <c r="T47" s="54"/>
      <c r="U47" s="54"/>
      <c r="V47" s="53"/>
      <c r="W47" s="53">
        <v>84491</v>
      </c>
      <c r="X47" s="54"/>
      <c r="Y47" s="53">
        <v>84491</v>
      </c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>
        <v>4345</v>
      </c>
      <c r="N48" s="53">
        <v>4345</v>
      </c>
      <c r="O48" s="53"/>
      <c r="P48" s="54"/>
      <c r="Q48" s="54"/>
      <c r="R48" s="53"/>
      <c r="S48" s="53"/>
      <c r="T48" s="54"/>
      <c r="U48" s="54"/>
      <c r="V48" s="53"/>
      <c r="W48" s="53">
        <v>4345</v>
      </c>
      <c r="X48" s="54"/>
      <c r="Y48" s="53">
        <v>4345</v>
      </c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>
        <v>48572</v>
      </c>
      <c r="M49" s="54">
        <v>51853</v>
      </c>
      <c r="N49" s="53">
        <v>100425</v>
      </c>
      <c r="O49" s="53"/>
      <c r="P49" s="54">
        <v>1278</v>
      </c>
      <c r="Q49" s="54"/>
      <c r="R49" s="53">
        <v>1278</v>
      </c>
      <c r="S49" s="53"/>
      <c r="T49" s="54"/>
      <c r="U49" s="54"/>
      <c r="V49" s="53"/>
      <c r="W49" s="53">
        <v>101703</v>
      </c>
      <c r="X49" s="54"/>
      <c r="Y49" s="53">
        <v>101703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40288</v>
      </c>
      <c r="H60" s="219">
        <f t="shared" si="14"/>
        <v>0</v>
      </c>
      <c r="I60" s="219">
        <f t="shared" si="14"/>
        <v>431441</v>
      </c>
      <c r="J60" s="264">
        <f t="shared" si="14"/>
        <v>471729</v>
      </c>
      <c r="K60" s="264">
        <f t="shared" si="14"/>
        <v>88313</v>
      </c>
      <c r="L60" s="219">
        <f t="shared" si="14"/>
        <v>367828</v>
      </c>
      <c r="M60" s="219">
        <f t="shared" si="14"/>
        <v>548314</v>
      </c>
      <c r="N60" s="264">
        <f t="shared" si="14"/>
        <v>1004455</v>
      </c>
      <c r="O60" s="264">
        <f t="shared" si="14"/>
        <v>0</v>
      </c>
      <c r="P60" s="219">
        <f t="shared" si="14"/>
        <v>3478339</v>
      </c>
      <c r="Q60" s="219">
        <f t="shared" si="14"/>
        <v>0</v>
      </c>
      <c r="R60" s="264">
        <f t="shared" si="14"/>
        <v>3478339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4954523</v>
      </c>
      <c r="X60" s="219">
        <f t="shared" si="14"/>
        <v>0</v>
      </c>
      <c r="Y60" s="264">
        <f t="shared" si="14"/>
        <v>4954523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171973652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57604909</v>
      </c>
      <c r="H5" s="100">
        <f t="shared" si="0"/>
        <v>4877615</v>
      </c>
      <c r="I5" s="100">
        <f t="shared" si="0"/>
        <v>3867739</v>
      </c>
      <c r="J5" s="100">
        <f t="shared" si="0"/>
        <v>66350263</v>
      </c>
      <c r="K5" s="100">
        <f t="shared" si="0"/>
        <v>2778805</v>
      </c>
      <c r="L5" s="100">
        <f t="shared" si="0"/>
        <v>32558455</v>
      </c>
      <c r="M5" s="100">
        <f t="shared" si="0"/>
        <v>3407284</v>
      </c>
      <c r="N5" s="100">
        <f t="shared" si="0"/>
        <v>38744544</v>
      </c>
      <c r="O5" s="100">
        <f t="shared" si="0"/>
        <v>895254</v>
      </c>
      <c r="P5" s="100">
        <f t="shared" si="0"/>
        <v>5255782</v>
      </c>
      <c r="Q5" s="100">
        <f t="shared" si="0"/>
        <v>35408021</v>
      </c>
      <c r="R5" s="100">
        <f t="shared" si="0"/>
        <v>41559057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146653864</v>
      </c>
      <c r="X5" s="100">
        <f t="shared" si="0"/>
        <v>0</v>
      </c>
      <c r="Y5" s="100">
        <f t="shared" si="0"/>
        <v>146653864</v>
      </c>
      <c r="Z5" s="137">
        <f>+IF(X5&lt;&gt;0,+(Y5/X5)*100,0)</f>
        <v>0</v>
      </c>
      <c r="AA5" s="153">
        <f>SUM(AA6:AA8)</f>
        <v>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3.5">
      <c r="A7" s="138" t="s">
        <v>76</v>
      </c>
      <c r="B7" s="136"/>
      <c r="C7" s="157">
        <v>171973652</v>
      </c>
      <c r="D7" s="157"/>
      <c r="E7" s="158"/>
      <c r="F7" s="159"/>
      <c r="G7" s="159">
        <v>57604909</v>
      </c>
      <c r="H7" s="159">
        <v>4877615</v>
      </c>
      <c r="I7" s="159">
        <v>3867739</v>
      </c>
      <c r="J7" s="159">
        <v>66350263</v>
      </c>
      <c r="K7" s="159">
        <v>2778805</v>
      </c>
      <c r="L7" s="159">
        <v>32558455</v>
      </c>
      <c r="M7" s="159">
        <v>3407284</v>
      </c>
      <c r="N7" s="159">
        <v>38744544</v>
      </c>
      <c r="O7" s="159">
        <v>895254</v>
      </c>
      <c r="P7" s="159">
        <v>5255782</v>
      </c>
      <c r="Q7" s="159">
        <v>35408021</v>
      </c>
      <c r="R7" s="159">
        <v>41559057</v>
      </c>
      <c r="S7" s="159"/>
      <c r="T7" s="159"/>
      <c r="U7" s="159"/>
      <c r="V7" s="159"/>
      <c r="W7" s="159">
        <v>146653864</v>
      </c>
      <c r="X7" s="159"/>
      <c r="Y7" s="159">
        <v>146653864</v>
      </c>
      <c r="Z7" s="141">
        <v>0</v>
      </c>
      <c r="AA7" s="157"/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53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775095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53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3.5">
      <c r="A17" s="138" t="s">
        <v>86</v>
      </c>
      <c r="B17" s="136"/>
      <c r="C17" s="155">
        <v>775095</v>
      </c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172748747</v>
      </c>
      <c r="D25" s="168">
        <f>+D5+D9+D15+D19+D24</f>
        <v>0</v>
      </c>
      <c r="E25" s="169">
        <f t="shared" si="4"/>
        <v>0</v>
      </c>
      <c r="F25" s="73">
        <f t="shared" si="4"/>
        <v>0</v>
      </c>
      <c r="G25" s="73">
        <f t="shared" si="4"/>
        <v>57604909</v>
      </c>
      <c r="H25" s="73">
        <f t="shared" si="4"/>
        <v>4877615</v>
      </c>
      <c r="I25" s="73">
        <f t="shared" si="4"/>
        <v>3867739</v>
      </c>
      <c r="J25" s="73">
        <f t="shared" si="4"/>
        <v>66350263</v>
      </c>
      <c r="K25" s="73">
        <f t="shared" si="4"/>
        <v>2778805</v>
      </c>
      <c r="L25" s="73">
        <f t="shared" si="4"/>
        <v>32558455</v>
      </c>
      <c r="M25" s="73">
        <f t="shared" si="4"/>
        <v>3407284</v>
      </c>
      <c r="N25" s="73">
        <f t="shared" si="4"/>
        <v>38744544</v>
      </c>
      <c r="O25" s="73">
        <f t="shared" si="4"/>
        <v>895254</v>
      </c>
      <c r="P25" s="73">
        <f t="shared" si="4"/>
        <v>5255782</v>
      </c>
      <c r="Q25" s="73">
        <f t="shared" si="4"/>
        <v>35408021</v>
      </c>
      <c r="R25" s="73">
        <f t="shared" si="4"/>
        <v>41559057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146653864</v>
      </c>
      <c r="X25" s="73">
        <f t="shared" si="4"/>
        <v>0</v>
      </c>
      <c r="Y25" s="73">
        <f t="shared" si="4"/>
        <v>146653864</v>
      </c>
      <c r="Z25" s="170">
        <f>+IF(X25&lt;&gt;0,+(Y25/X25)*100,0)</f>
        <v>0</v>
      </c>
      <c r="AA25" s="168">
        <f>+AA5+AA9+AA15+AA19+AA24</f>
        <v>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76270776</v>
      </c>
      <c r="D28" s="153">
        <f>SUM(D29:D31)</f>
        <v>0</v>
      </c>
      <c r="E28" s="154">
        <f t="shared" si="5"/>
        <v>0</v>
      </c>
      <c r="F28" s="100">
        <f t="shared" si="5"/>
        <v>0</v>
      </c>
      <c r="G28" s="100">
        <f t="shared" si="5"/>
        <v>2346325</v>
      </c>
      <c r="H28" s="100">
        <f t="shared" si="5"/>
        <v>3309313</v>
      </c>
      <c r="I28" s="100">
        <f t="shared" si="5"/>
        <v>2505677</v>
      </c>
      <c r="J28" s="100">
        <f t="shared" si="5"/>
        <v>8161315</v>
      </c>
      <c r="K28" s="100">
        <f t="shared" si="5"/>
        <v>3029957</v>
      </c>
      <c r="L28" s="100">
        <f t="shared" si="5"/>
        <v>3856059</v>
      </c>
      <c r="M28" s="100">
        <f t="shared" si="5"/>
        <v>4202168</v>
      </c>
      <c r="N28" s="100">
        <f t="shared" si="5"/>
        <v>11088184</v>
      </c>
      <c r="O28" s="100">
        <f t="shared" si="5"/>
        <v>5117312</v>
      </c>
      <c r="P28" s="100">
        <f t="shared" si="5"/>
        <v>4579607</v>
      </c>
      <c r="Q28" s="100">
        <f t="shared" si="5"/>
        <v>3689085</v>
      </c>
      <c r="R28" s="100">
        <f t="shared" si="5"/>
        <v>13386004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32635503</v>
      </c>
      <c r="X28" s="100">
        <f t="shared" si="5"/>
        <v>0</v>
      </c>
      <c r="Y28" s="100">
        <f t="shared" si="5"/>
        <v>32635503</v>
      </c>
      <c r="Z28" s="137">
        <f>+IF(X28&lt;&gt;0,+(Y28/X28)*100,0)</f>
        <v>0</v>
      </c>
      <c r="AA28" s="153">
        <f>SUM(AA29:AA31)</f>
        <v>0</v>
      </c>
    </row>
    <row r="29" spans="1:27" ht="13.5">
      <c r="A29" s="138" t="s">
        <v>75</v>
      </c>
      <c r="B29" s="136"/>
      <c r="C29" s="155">
        <v>51486404</v>
      </c>
      <c r="D29" s="155"/>
      <c r="E29" s="156"/>
      <c r="F29" s="60"/>
      <c r="G29" s="60">
        <v>1375261</v>
      </c>
      <c r="H29" s="60">
        <v>1158986</v>
      </c>
      <c r="I29" s="60">
        <v>1443098</v>
      </c>
      <c r="J29" s="60">
        <v>3977345</v>
      </c>
      <c r="K29" s="60">
        <v>1508394</v>
      </c>
      <c r="L29" s="60">
        <v>1823183</v>
      </c>
      <c r="M29" s="60">
        <v>1686211</v>
      </c>
      <c r="N29" s="60">
        <v>5017788</v>
      </c>
      <c r="O29" s="60">
        <v>1527462</v>
      </c>
      <c r="P29" s="60">
        <v>1391314</v>
      </c>
      <c r="Q29" s="60">
        <v>2163275</v>
      </c>
      <c r="R29" s="60">
        <v>5082051</v>
      </c>
      <c r="S29" s="60"/>
      <c r="T29" s="60"/>
      <c r="U29" s="60"/>
      <c r="V29" s="60"/>
      <c r="W29" s="60">
        <v>14077184</v>
      </c>
      <c r="X29" s="60"/>
      <c r="Y29" s="60">
        <v>14077184</v>
      </c>
      <c r="Z29" s="140">
        <v>0</v>
      </c>
      <c r="AA29" s="155"/>
    </row>
    <row r="30" spans="1:27" ht="13.5">
      <c r="A30" s="138" t="s">
        <v>76</v>
      </c>
      <c r="B30" s="136"/>
      <c r="C30" s="157">
        <v>19375679</v>
      </c>
      <c r="D30" s="157"/>
      <c r="E30" s="158"/>
      <c r="F30" s="159"/>
      <c r="G30" s="159">
        <v>525749</v>
      </c>
      <c r="H30" s="159">
        <v>1687850</v>
      </c>
      <c r="I30" s="159">
        <v>621433</v>
      </c>
      <c r="J30" s="159">
        <v>2835032</v>
      </c>
      <c r="K30" s="159">
        <v>852026</v>
      </c>
      <c r="L30" s="159">
        <v>1490129</v>
      </c>
      <c r="M30" s="159">
        <v>1824024</v>
      </c>
      <c r="N30" s="159">
        <v>4166179</v>
      </c>
      <c r="O30" s="159">
        <v>3091784</v>
      </c>
      <c r="P30" s="159">
        <v>2214831</v>
      </c>
      <c r="Q30" s="159">
        <v>831998</v>
      </c>
      <c r="R30" s="159">
        <v>6138613</v>
      </c>
      <c r="S30" s="159"/>
      <c r="T30" s="159"/>
      <c r="U30" s="159"/>
      <c r="V30" s="159"/>
      <c r="W30" s="159">
        <v>13139824</v>
      </c>
      <c r="X30" s="159"/>
      <c r="Y30" s="159">
        <v>13139824</v>
      </c>
      <c r="Z30" s="141">
        <v>0</v>
      </c>
      <c r="AA30" s="157"/>
    </row>
    <row r="31" spans="1:27" ht="13.5">
      <c r="A31" s="138" t="s">
        <v>77</v>
      </c>
      <c r="B31" s="136"/>
      <c r="C31" s="155">
        <v>5408693</v>
      </c>
      <c r="D31" s="155"/>
      <c r="E31" s="156"/>
      <c r="F31" s="60"/>
      <c r="G31" s="60">
        <v>445315</v>
      </c>
      <c r="H31" s="60">
        <v>462477</v>
      </c>
      <c r="I31" s="60">
        <v>441146</v>
      </c>
      <c r="J31" s="60">
        <v>1348938</v>
      </c>
      <c r="K31" s="60">
        <v>669537</v>
      </c>
      <c r="L31" s="60">
        <v>542747</v>
      </c>
      <c r="M31" s="60">
        <v>691933</v>
      </c>
      <c r="N31" s="60">
        <v>1904217</v>
      </c>
      <c r="O31" s="60">
        <v>498066</v>
      </c>
      <c r="P31" s="60">
        <v>973462</v>
      </c>
      <c r="Q31" s="60">
        <v>693812</v>
      </c>
      <c r="R31" s="60">
        <v>2165340</v>
      </c>
      <c r="S31" s="60"/>
      <c r="T31" s="60"/>
      <c r="U31" s="60"/>
      <c r="V31" s="60"/>
      <c r="W31" s="60">
        <v>5418495</v>
      </c>
      <c r="X31" s="60"/>
      <c r="Y31" s="60">
        <v>5418495</v>
      </c>
      <c r="Z31" s="140">
        <v>0</v>
      </c>
      <c r="AA31" s="155"/>
    </row>
    <row r="32" spans="1:27" ht="13.5">
      <c r="A32" s="135" t="s">
        <v>78</v>
      </c>
      <c r="B32" s="136"/>
      <c r="C32" s="153">
        <f aca="true" t="shared" si="6" ref="C32:Y32">SUM(C33:C37)</f>
        <v>18428793</v>
      </c>
      <c r="D32" s="153">
        <f>SUM(D33:D37)</f>
        <v>0</v>
      </c>
      <c r="E32" s="154">
        <f t="shared" si="6"/>
        <v>0</v>
      </c>
      <c r="F32" s="100">
        <f t="shared" si="6"/>
        <v>0</v>
      </c>
      <c r="G32" s="100">
        <f t="shared" si="6"/>
        <v>1026367</v>
      </c>
      <c r="H32" s="100">
        <f t="shared" si="6"/>
        <v>1141567</v>
      </c>
      <c r="I32" s="100">
        <f t="shared" si="6"/>
        <v>848724</v>
      </c>
      <c r="J32" s="100">
        <f t="shared" si="6"/>
        <v>3016658</v>
      </c>
      <c r="K32" s="100">
        <f t="shared" si="6"/>
        <v>1189738</v>
      </c>
      <c r="L32" s="100">
        <f t="shared" si="6"/>
        <v>1304002</v>
      </c>
      <c r="M32" s="100">
        <f t="shared" si="6"/>
        <v>1628471</v>
      </c>
      <c r="N32" s="100">
        <f t="shared" si="6"/>
        <v>4122211</v>
      </c>
      <c r="O32" s="100">
        <f t="shared" si="6"/>
        <v>1325237</v>
      </c>
      <c r="P32" s="100">
        <f t="shared" si="6"/>
        <v>1510262</v>
      </c>
      <c r="Q32" s="100">
        <f t="shared" si="6"/>
        <v>1052896</v>
      </c>
      <c r="R32" s="100">
        <f t="shared" si="6"/>
        <v>3888395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11027264</v>
      </c>
      <c r="X32" s="100">
        <f t="shared" si="6"/>
        <v>0</v>
      </c>
      <c r="Y32" s="100">
        <f t="shared" si="6"/>
        <v>11027264</v>
      </c>
      <c r="Z32" s="137">
        <f>+IF(X32&lt;&gt;0,+(Y32/X32)*100,0)</f>
        <v>0</v>
      </c>
      <c r="AA32" s="153">
        <f>SUM(AA33:AA37)</f>
        <v>0</v>
      </c>
    </row>
    <row r="33" spans="1:27" ht="13.5">
      <c r="A33" s="138" t="s">
        <v>79</v>
      </c>
      <c r="B33" s="136"/>
      <c r="C33" s="155">
        <v>18428793</v>
      </c>
      <c r="D33" s="155"/>
      <c r="E33" s="156"/>
      <c r="F33" s="60"/>
      <c r="G33" s="60">
        <v>1026367</v>
      </c>
      <c r="H33" s="60">
        <v>1141567</v>
      </c>
      <c r="I33" s="60">
        <v>848724</v>
      </c>
      <c r="J33" s="60">
        <v>3016658</v>
      </c>
      <c r="K33" s="60">
        <v>1189738</v>
      </c>
      <c r="L33" s="60">
        <v>1304002</v>
      </c>
      <c r="M33" s="60">
        <v>1628471</v>
      </c>
      <c r="N33" s="60">
        <v>4122211</v>
      </c>
      <c r="O33" s="60">
        <v>1325237</v>
      </c>
      <c r="P33" s="60">
        <v>1510262</v>
      </c>
      <c r="Q33" s="60">
        <v>1052896</v>
      </c>
      <c r="R33" s="60">
        <v>3888395</v>
      </c>
      <c r="S33" s="60"/>
      <c r="T33" s="60"/>
      <c r="U33" s="60"/>
      <c r="V33" s="60"/>
      <c r="W33" s="60">
        <v>11027264</v>
      </c>
      <c r="X33" s="60"/>
      <c r="Y33" s="60">
        <v>11027264</v>
      </c>
      <c r="Z33" s="140">
        <v>0</v>
      </c>
      <c r="AA33" s="155"/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25202875</v>
      </c>
      <c r="D38" s="153">
        <f>SUM(D39:D41)</f>
        <v>0</v>
      </c>
      <c r="E38" s="154">
        <f t="shared" si="7"/>
        <v>0</v>
      </c>
      <c r="F38" s="100">
        <f t="shared" si="7"/>
        <v>0</v>
      </c>
      <c r="G38" s="100">
        <f t="shared" si="7"/>
        <v>5822130</v>
      </c>
      <c r="H38" s="100">
        <f t="shared" si="7"/>
        <v>2445608</v>
      </c>
      <c r="I38" s="100">
        <f t="shared" si="7"/>
        <v>2300058</v>
      </c>
      <c r="J38" s="100">
        <f t="shared" si="7"/>
        <v>10567796</v>
      </c>
      <c r="K38" s="100">
        <f t="shared" si="7"/>
        <v>1344955</v>
      </c>
      <c r="L38" s="100">
        <f t="shared" si="7"/>
        <v>5716632</v>
      </c>
      <c r="M38" s="100">
        <f t="shared" si="7"/>
        <v>6665531</v>
      </c>
      <c r="N38" s="100">
        <f t="shared" si="7"/>
        <v>13727118</v>
      </c>
      <c r="O38" s="100">
        <f t="shared" si="7"/>
        <v>1375810</v>
      </c>
      <c r="P38" s="100">
        <f t="shared" si="7"/>
        <v>3318715</v>
      </c>
      <c r="Q38" s="100">
        <f t="shared" si="7"/>
        <v>4172332</v>
      </c>
      <c r="R38" s="100">
        <f t="shared" si="7"/>
        <v>8866857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33161771</v>
      </c>
      <c r="X38" s="100">
        <f t="shared" si="7"/>
        <v>0</v>
      </c>
      <c r="Y38" s="100">
        <f t="shared" si="7"/>
        <v>33161771</v>
      </c>
      <c r="Z38" s="137">
        <f>+IF(X38&lt;&gt;0,+(Y38/X38)*100,0)</f>
        <v>0</v>
      </c>
      <c r="AA38" s="153">
        <f>SUM(AA39:AA41)</f>
        <v>0</v>
      </c>
    </row>
    <row r="39" spans="1:27" ht="13.5">
      <c r="A39" s="138" t="s">
        <v>85</v>
      </c>
      <c r="B39" s="136"/>
      <c r="C39" s="155">
        <v>13850859</v>
      </c>
      <c r="D39" s="155"/>
      <c r="E39" s="156"/>
      <c r="F39" s="60"/>
      <c r="G39" s="60">
        <v>262694</v>
      </c>
      <c r="H39" s="60">
        <v>1848683</v>
      </c>
      <c r="I39" s="60">
        <v>741062</v>
      </c>
      <c r="J39" s="60">
        <v>2852439</v>
      </c>
      <c r="K39" s="60">
        <v>456880</v>
      </c>
      <c r="L39" s="60">
        <v>500997</v>
      </c>
      <c r="M39" s="60">
        <v>692576</v>
      </c>
      <c r="N39" s="60">
        <v>1650453</v>
      </c>
      <c r="O39" s="60">
        <v>582426</v>
      </c>
      <c r="P39" s="60">
        <v>554106</v>
      </c>
      <c r="Q39" s="60">
        <v>793479</v>
      </c>
      <c r="R39" s="60">
        <v>1930011</v>
      </c>
      <c r="S39" s="60"/>
      <c r="T39" s="60"/>
      <c r="U39" s="60"/>
      <c r="V39" s="60"/>
      <c r="W39" s="60">
        <v>6432903</v>
      </c>
      <c r="X39" s="60"/>
      <c r="Y39" s="60">
        <v>6432903</v>
      </c>
      <c r="Z39" s="140">
        <v>0</v>
      </c>
      <c r="AA39" s="155"/>
    </row>
    <row r="40" spans="1:27" ht="13.5">
      <c r="A40" s="138" t="s">
        <v>86</v>
      </c>
      <c r="B40" s="136"/>
      <c r="C40" s="155">
        <v>11352016</v>
      </c>
      <c r="D40" s="155"/>
      <c r="E40" s="156"/>
      <c r="F40" s="60"/>
      <c r="G40" s="60">
        <v>5559436</v>
      </c>
      <c r="H40" s="60">
        <v>596925</v>
      </c>
      <c r="I40" s="60">
        <v>1558996</v>
      </c>
      <c r="J40" s="60">
        <v>7715357</v>
      </c>
      <c r="K40" s="60">
        <v>888075</v>
      </c>
      <c r="L40" s="60">
        <v>5215635</v>
      </c>
      <c r="M40" s="60">
        <v>5972955</v>
      </c>
      <c r="N40" s="60">
        <v>12076665</v>
      </c>
      <c r="O40" s="60">
        <v>793384</v>
      </c>
      <c r="P40" s="60">
        <v>2764609</v>
      </c>
      <c r="Q40" s="60">
        <v>3378853</v>
      </c>
      <c r="R40" s="60">
        <v>6936846</v>
      </c>
      <c r="S40" s="60"/>
      <c r="T40" s="60"/>
      <c r="U40" s="60"/>
      <c r="V40" s="60"/>
      <c r="W40" s="60">
        <v>26728868</v>
      </c>
      <c r="X40" s="60"/>
      <c r="Y40" s="60">
        <v>26728868</v>
      </c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45246400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839558</v>
      </c>
      <c r="H42" s="100">
        <f t="shared" si="8"/>
        <v>1787522</v>
      </c>
      <c r="I42" s="100">
        <f t="shared" si="8"/>
        <v>853617</v>
      </c>
      <c r="J42" s="100">
        <f t="shared" si="8"/>
        <v>3480697</v>
      </c>
      <c r="K42" s="100">
        <f t="shared" si="8"/>
        <v>724988</v>
      </c>
      <c r="L42" s="100">
        <f t="shared" si="8"/>
        <v>1790673</v>
      </c>
      <c r="M42" s="100">
        <f t="shared" si="8"/>
        <v>1470611</v>
      </c>
      <c r="N42" s="100">
        <f t="shared" si="8"/>
        <v>3986272</v>
      </c>
      <c r="O42" s="100">
        <f t="shared" si="8"/>
        <v>283713</v>
      </c>
      <c r="P42" s="100">
        <f t="shared" si="8"/>
        <v>2984578</v>
      </c>
      <c r="Q42" s="100">
        <f t="shared" si="8"/>
        <v>860010</v>
      </c>
      <c r="R42" s="100">
        <f t="shared" si="8"/>
        <v>4128301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11595270</v>
      </c>
      <c r="X42" s="100">
        <f t="shared" si="8"/>
        <v>0</v>
      </c>
      <c r="Y42" s="100">
        <f t="shared" si="8"/>
        <v>11595270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>
        <v>45246400</v>
      </c>
      <c r="D44" s="155"/>
      <c r="E44" s="156"/>
      <c r="F44" s="60"/>
      <c r="G44" s="60">
        <v>839558</v>
      </c>
      <c r="H44" s="60">
        <v>1787522</v>
      </c>
      <c r="I44" s="60">
        <v>853617</v>
      </c>
      <c r="J44" s="60">
        <v>3480697</v>
      </c>
      <c r="K44" s="60">
        <v>724988</v>
      </c>
      <c r="L44" s="60">
        <v>1790673</v>
      </c>
      <c r="M44" s="60">
        <v>1470611</v>
      </c>
      <c r="N44" s="60">
        <v>3986272</v>
      </c>
      <c r="O44" s="60">
        <v>283713</v>
      </c>
      <c r="P44" s="60">
        <v>2984578</v>
      </c>
      <c r="Q44" s="60">
        <v>860010</v>
      </c>
      <c r="R44" s="60">
        <v>4128301</v>
      </c>
      <c r="S44" s="60"/>
      <c r="T44" s="60"/>
      <c r="U44" s="60"/>
      <c r="V44" s="60"/>
      <c r="W44" s="60">
        <v>11595270</v>
      </c>
      <c r="X44" s="60"/>
      <c r="Y44" s="60">
        <v>11595270</v>
      </c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165148844</v>
      </c>
      <c r="D48" s="168">
        <f>+D28+D32+D38+D42+D47</f>
        <v>0</v>
      </c>
      <c r="E48" s="169">
        <f t="shared" si="9"/>
        <v>0</v>
      </c>
      <c r="F48" s="73">
        <f t="shared" si="9"/>
        <v>0</v>
      </c>
      <c r="G48" s="73">
        <f t="shared" si="9"/>
        <v>10034380</v>
      </c>
      <c r="H48" s="73">
        <f t="shared" si="9"/>
        <v>8684010</v>
      </c>
      <c r="I48" s="73">
        <f t="shared" si="9"/>
        <v>6508076</v>
      </c>
      <c r="J48" s="73">
        <f t="shared" si="9"/>
        <v>25226466</v>
      </c>
      <c r="K48" s="73">
        <f t="shared" si="9"/>
        <v>6289638</v>
      </c>
      <c r="L48" s="73">
        <f t="shared" si="9"/>
        <v>12667366</v>
      </c>
      <c r="M48" s="73">
        <f t="shared" si="9"/>
        <v>13966781</v>
      </c>
      <c r="N48" s="73">
        <f t="shared" si="9"/>
        <v>32923785</v>
      </c>
      <c r="O48" s="73">
        <f t="shared" si="9"/>
        <v>8102072</v>
      </c>
      <c r="P48" s="73">
        <f t="shared" si="9"/>
        <v>12393162</v>
      </c>
      <c r="Q48" s="73">
        <f t="shared" si="9"/>
        <v>9774323</v>
      </c>
      <c r="R48" s="73">
        <f t="shared" si="9"/>
        <v>30269557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88419808</v>
      </c>
      <c r="X48" s="73">
        <f t="shared" si="9"/>
        <v>0</v>
      </c>
      <c r="Y48" s="73">
        <f t="shared" si="9"/>
        <v>88419808</v>
      </c>
      <c r="Z48" s="170">
        <f>+IF(X48&lt;&gt;0,+(Y48/X48)*100,0)</f>
        <v>0</v>
      </c>
      <c r="AA48" s="168">
        <f>+AA28+AA32+AA38+AA42+AA47</f>
        <v>0</v>
      </c>
    </row>
    <row r="49" spans="1:27" ht="13.5">
      <c r="A49" s="148" t="s">
        <v>49</v>
      </c>
      <c r="B49" s="149"/>
      <c r="C49" s="171">
        <f aca="true" t="shared" si="10" ref="C49:Y49">+C25-C48</f>
        <v>7599903</v>
      </c>
      <c r="D49" s="171">
        <f>+D25-D48</f>
        <v>0</v>
      </c>
      <c r="E49" s="172">
        <f t="shared" si="10"/>
        <v>0</v>
      </c>
      <c r="F49" s="173">
        <f t="shared" si="10"/>
        <v>0</v>
      </c>
      <c r="G49" s="173">
        <f t="shared" si="10"/>
        <v>47570529</v>
      </c>
      <c r="H49" s="173">
        <f t="shared" si="10"/>
        <v>-3806395</v>
      </c>
      <c r="I49" s="173">
        <f t="shared" si="10"/>
        <v>-2640337</v>
      </c>
      <c r="J49" s="173">
        <f t="shared" si="10"/>
        <v>41123797</v>
      </c>
      <c r="K49" s="173">
        <f t="shared" si="10"/>
        <v>-3510833</v>
      </c>
      <c r="L49" s="173">
        <f t="shared" si="10"/>
        <v>19891089</v>
      </c>
      <c r="M49" s="173">
        <f t="shared" si="10"/>
        <v>-10559497</v>
      </c>
      <c r="N49" s="173">
        <f t="shared" si="10"/>
        <v>5820759</v>
      </c>
      <c r="O49" s="173">
        <f t="shared" si="10"/>
        <v>-7206818</v>
      </c>
      <c r="P49" s="173">
        <f t="shared" si="10"/>
        <v>-7137380</v>
      </c>
      <c r="Q49" s="173">
        <f t="shared" si="10"/>
        <v>25633698</v>
      </c>
      <c r="R49" s="173">
        <f t="shared" si="10"/>
        <v>11289500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58234056</v>
      </c>
      <c r="X49" s="173">
        <f>IF(F25=F48,0,X25-X48)</f>
        <v>0</v>
      </c>
      <c r="Y49" s="173">
        <f t="shared" si="10"/>
        <v>58234056</v>
      </c>
      <c r="Z49" s="174">
        <f>+IF(X49&lt;&gt;0,+(Y49/X49)*100,0)</f>
        <v>0</v>
      </c>
      <c r="AA49" s="171">
        <f>+AA25-AA48</f>
        <v>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2893382</v>
      </c>
      <c r="D5" s="155">
        <v>0</v>
      </c>
      <c r="E5" s="156">
        <v>0</v>
      </c>
      <c r="F5" s="60">
        <v>0</v>
      </c>
      <c r="G5" s="60">
        <v>146827</v>
      </c>
      <c r="H5" s="60">
        <v>481227</v>
      </c>
      <c r="I5" s="60">
        <v>506730</v>
      </c>
      <c r="J5" s="60">
        <v>1134784</v>
      </c>
      <c r="K5" s="60">
        <v>607695</v>
      </c>
      <c r="L5" s="60">
        <v>141277</v>
      </c>
      <c r="M5" s="60">
        <v>67853</v>
      </c>
      <c r="N5" s="60">
        <v>816825</v>
      </c>
      <c r="O5" s="60">
        <v>97906</v>
      </c>
      <c r="P5" s="60">
        <v>123952</v>
      </c>
      <c r="Q5" s="60">
        <v>110093</v>
      </c>
      <c r="R5" s="60">
        <v>331951</v>
      </c>
      <c r="S5" s="60">
        <v>0</v>
      </c>
      <c r="T5" s="60">
        <v>0</v>
      </c>
      <c r="U5" s="60">
        <v>0</v>
      </c>
      <c r="V5" s="60">
        <v>0</v>
      </c>
      <c r="W5" s="60">
        <v>2283560</v>
      </c>
      <c r="X5" s="60">
        <v>0</v>
      </c>
      <c r="Y5" s="60">
        <v>2283560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2704504</v>
      </c>
      <c r="D11" s="155">
        <v>0</v>
      </c>
      <c r="E11" s="156">
        <v>0</v>
      </c>
      <c r="F11" s="60">
        <v>0</v>
      </c>
      <c r="G11" s="60">
        <v>274647</v>
      </c>
      <c r="H11" s="60">
        <v>185535</v>
      </c>
      <c r="I11" s="60">
        <v>276552</v>
      </c>
      <c r="J11" s="60">
        <v>736734</v>
      </c>
      <c r="K11" s="60">
        <v>238830</v>
      </c>
      <c r="L11" s="60">
        <v>247678</v>
      </c>
      <c r="M11" s="60">
        <v>161925</v>
      </c>
      <c r="N11" s="60">
        <v>648433</v>
      </c>
      <c r="O11" s="60">
        <v>221994</v>
      </c>
      <c r="P11" s="60">
        <v>314241</v>
      </c>
      <c r="Q11" s="60">
        <v>204958</v>
      </c>
      <c r="R11" s="60">
        <v>741193</v>
      </c>
      <c r="S11" s="60">
        <v>0</v>
      </c>
      <c r="T11" s="60">
        <v>0</v>
      </c>
      <c r="U11" s="60">
        <v>0</v>
      </c>
      <c r="V11" s="60">
        <v>0</v>
      </c>
      <c r="W11" s="60">
        <v>2126360</v>
      </c>
      <c r="X11" s="60">
        <v>0</v>
      </c>
      <c r="Y11" s="60">
        <v>2126360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177080</v>
      </c>
      <c r="D12" s="155">
        <v>0</v>
      </c>
      <c r="E12" s="156">
        <v>0</v>
      </c>
      <c r="F12" s="60">
        <v>0</v>
      </c>
      <c r="G12" s="60">
        <v>5000</v>
      </c>
      <c r="H12" s="60">
        <v>3000</v>
      </c>
      <c r="I12" s="60">
        <v>3000</v>
      </c>
      <c r="J12" s="60">
        <v>11000</v>
      </c>
      <c r="K12" s="60">
        <v>3000</v>
      </c>
      <c r="L12" s="60">
        <v>3000</v>
      </c>
      <c r="M12" s="60">
        <v>3072</v>
      </c>
      <c r="N12" s="60">
        <v>9072</v>
      </c>
      <c r="O12" s="60">
        <v>3028</v>
      </c>
      <c r="P12" s="60">
        <v>3123</v>
      </c>
      <c r="Q12" s="60">
        <v>3067</v>
      </c>
      <c r="R12" s="60">
        <v>9218</v>
      </c>
      <c r="S12" s="60">
        <v>0</v>
      </c>
      <c r="T12" s="60">
        <v>0</v>
      </c>
      <c r="U12" s="60">
        <v>0</v>
      </c>
      <c r="V12" s="60">
        <v>0</v>
      </c>
      <c r="W12" s="60">
        <v>29290</v>
      </c>
      <c r="X12" s="60">
        <v>0</v>
      </c>
      <c r="Y12" s="60">
        <v>29290</v>
      </c>
      <c r="Z12" s="140">
        <v>0</v>
      </c>
      <c r="AA12" s="155">
        <v>0</v>
      </c>
    </row>
    <row r="13" spans="1:27" ht="13.5">
      <c r="A13" s="181" t="s">
        <v>109</v>
      </c>
      <c r="B13" s="185"/>
      <c r="C13" s="155">
        <v>2267282</v>
      </c>
      <c r="D13" s="155">
        <v>0</v>
      </c>
      <c r="E13" s="156">
        <v>0</v>
      </c>
      <c r="F13" s="60">
        <v>0</v>
      </c>
      <c r="G13" s="60">
        <v>204070</v>
      </c>
      <c r="H13" s="60">
        <v>152148</v>
      </c>
      <c r="I13" s="60">
        <v>2653533</v>
      </c>
      <c r="J13" s="60">
        <v>3009751</v>
      </c>
      <c r="K13" s="60">
        <v>238455</v>
      </c>
      <c r="L13" s="60">
        <v>231478</v>
      </c>
      <c r="M13" s="60">
        <v>251461</v>
      </c>
      <c r="N13" s="60">
        <v>721394</v>
      </c>
      <c r="O13" s="60">
        <v>216707</v>
      </c>
      <c r="P13" s="60">
        <v>206776</v>
      </c>
      <c r="Q13" s="60">
        <v>0</v>
      </c>
      <c r="R13" s="60">
        <v>423483</v>
      </c>
      <c r="S13" s="60">
        <v>0</v>
      </c>
      <c r="T13" s="60">
        <v>0</v>
      </c>
      <c r="U13" s="60">
        <v>0</v>
      </c>
      <c r="V13" s="60">
        <v>0</v>
      </c>
      <c r="W13" s="60">
        <v>4154628</v>
      </c>
      <c r="X13" s="60">
        <v>0</v>
      </c>
      <c r="Y13" s="60">
        <v>4154628</v>
      </c>
      <c r="Z13" s="140">
        <v>0</v>
      </c>
      <c r="AA13" s="155">
        <v>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34970</v>
      </c>
      <c r="D16" s="155">
        <v>0</v>
      </c>
      <c r="E16" s="156">
        <v>0</v>
      </c>
      <c r="F16" s="60">
        <v>0</v>
      </c>
      <c r="G16" s="60">
        <v>200</v>
      </c>
      <c r="H16" s="60">
        <v>1000</v>
      </c>
      <c r="I16" s="60">
        <v>1700</v>
      </c>
      <c r="J16" s="60">
        <v>2900</v>
      </c>
      <c r="K16" s="60">
        <v>0</v>
      </c>
      <c r="L16" s="60">
        <v>2700</v>
      </c>
      <c r="M16" s="60">
        <v>0</v>
      </c>
      <c r="N16" s="60">
        <v>2700</v>
      </c>
      <c r="O16" s="60">
        <v>1200</v>
      </c>
      <c r="P16" s="60">
        <v>0</v>
      </c>
      <c r="Q16" s="60">
        <v>0</v>
      </c>
      <c r="R16" s="60">
        <v>1200</v>
      </c>
      <c r="S16" s="60">
        <v>0</v>
      </c>
      <c r="T16" s="60">
        <v>0</v>
      </c>
      <c r="U16" s="60">
        <v>0</v>
      </c>
      <c r="V16" s="60">
        <v>0</v>
      </c>
      <c r="W16" s="60">
        <v>6800</v>
      </c>
      <c r="X16" s="60">
        <v>0</v>
      </c>
      <c r="Y16" s="60">
        <v>6800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3623860</v>
      </c>
      <c r="D17" s="155">
        <v>0</v>
      </c>
      <c r="E17" s="156">
        <v>0</v>
      </c>
      <c r="F17" s="60">
        <v>0</v>
      </c>
      <c r="G17" s="60">
        <v>381939</v>
      </c>
      <c r="H17" s="60">
        <v>332159</v>
      </c>
      <c r="I17" s="60">
        <v>376912</v>
      </c>
      <c r="J17" s="60">
        <v>1091010</v>
      </c>
      <c r="K17" s="60">
        <v>314073</v>
      </c>
      <c r="L17" s="60">
        <v>278027</v>
      </c>
      <c r="M17" s="60">
        <v>146443</v>
      </c>
      <c r="N17" s="60">
        <v>738543</v>
      </c>
      <c r="O17" s="60">
        <v>285173</v>
      </c>
      <c r="P17" s="60">
        <v>481002</v>
      </c>
      <c r="Q17" s="60">
        <v>284338</v>
      </c>
      <c r="R17" s="60">
        <v>1050513</v>
      </c>
      <c r="S17" s="60">
        <v>0</v>
      </c>
      <c r="T17" s="60">
        <v>0</v>
      </c>
      <c r="U17" s="60">
        <v>0</v>
      </c>
      <c r="V17" s="60">
        <v>0</v>
      </c>
      <c r="W17" s="60">
        <v>2880066</v>
      </c>
      <c r="X17" s="60">
        <v>0</v>
      </c>
      <c r="Y17" s="60">
        <v>2880066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105008099</v>
      </c>
      <c r="D19" s="155">
        <v>0</v>
      </c>
      <c r="E19" s="156">
        <v>0</v>
      </c>
      <c r="F19" s="60">
        <v>0</v>
      </c>
      <c r="G19" s="60">
        <v>37635000</v>
      </c>
      <c r="H19" s="60">
        <v>3450453</v>
      </c>
      <c r="I19" s="60">
        <v>0</v>
      </c>
      <c r="J19" s="60">
        <v>41085453</v>
      </c>
      <c r="K19" s="60">
        <v>0</v>
      </c>
      <c r="L19" s="60">
        <v>29168000</v>
      </c>
      <c r="M19" s="60">
        <v>0</v>
      </c>
      <c r="N19" s="60">
        <v>29168000</v>
      </c>
      <c r="O19" s="60">
        <v>0</v>
      </c>
      <c r="P19" s="60">
        <v>888000</v>
      </c>
      <c r="Q19" s="60">
        <v>21651000</v>
      </c>
      <c r="R19" s="60">
        <v>22539000</v>
      </c>
      <c r="S19" s="60">
        <v>0</v>
      </c>
      <c r="T19" s="60">
        <v>0</v>
      </c>
      <c r="U19" s="60">
        <v>0</v>
      </c>
      <c r="V19" s="60">
        <v>0</v>
      </c>
      <c r="W19" s="60">
        <v>92792453</v>
      </c>
      <c r="X19" s="60">
        <v>0</v>
      </c>
      <c r="Y19" s="60">
        <v>92792453</v>
      </c>
      <c r="Z19" s="140">
        <v>0</v>
      </c>
      <c r="AA19" s="155">
        <v>0</v>
      </c>
    </row>
    <row r="20" spans="1:27" ht="13.5">
      <c r="A20" s="181" t="s">
        <v>35</v>
      </c>
      <c r="B20" s="185"/>
      <c r="C20" s="155">
        <v>432776</v>
      </c>
      <c r="D20" s="155">
        <v>0</v>
      </c>
      <c r="E20" s="156">
        <v>0</v>
      </c>
      <c r="F20" s="54">
        <v>0</v>
      </c>
      <c r="G20" s="54">
        <v>488226</v>
      </c>
      <c r="H20" s="54">
        <v>272093</v>
      </c>
      <c r="I20" s="54">
        <v>49312</v>
      </c>
      <c r="J20" s="54">
        <v>809631</v>
      </c>
      <c r="K20" s="54">
        <v>1376752</v>
      </c>
      <c r="L20" s="54">
        <v>2486295</v>
      </c>
      <c r="M20" s="54">
        <v>2776530</v>
      </c>
      <c r="N20" s="54">
        <v>6639577</v>
      </c>
      <c r="O20" s="54">
        <v>69246</v>
      </c>
      <c r="P20" s="54">
        <v>3238688</v>
      </c>
      <c r="Q20" s="54">
        <v>366565</v>
      </c>
      <c r="R20" s="54">
        <v>3674499</v>
      </c>
      <c r="S20" s="54">
        <v>0</v>
      </c>
      <c r="T20" s="54">
        <v>0</v>
      </c>
      <c r="U20" s="54">
        <v>0</v>
      </c>
      <c r="V20" s="54">
        <v>0</v>
      </c>
      <c r="W20" s="54">
        <v>11123707</v>
      </c>
      <c r="X20" s="54">
        <v>0</v>
      </c>
      <c r="Y20" s="54">
        <v>11123707</v>
      </c>
      <c r="Z20" s="184">
        <v>0</v>
      </c>
      <c r="AA20" s="130">
        <v>0</v>
      </c>
    </row>
    <row r="21" spans="1:27" ht="13.5">
      <c r="A21" s="181" t="s">
        <v>115</v>
      </c>
      <c r="B21" s="185"/>
      <c r="C21" s="155">
        <v>775095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117917048</v>
      </c>
      <c r="D22" s="188">
        <f>SUM(D5:D21)</f>
        <v>0</v>
      </c>
      <c r="E22" s="189">
        <f t="shared" si="0"/>
        <v>0</v>
      </c>
      <c r="F22" s="190">
        <f t="shared" si="0"/>
        <v>0</v>
      </c>
      <c r="G22" s="190">
        <f t="shared" si="0"/>
        <v>39135909</v>
      </c>
      <c r="H22" s="190">
        <f t="shared" si="0"/>
        <v>4877615</v>
      </c>
      <c r="I22" s="190">
        <f t="shared" si="0"/>
        <v>3867739</v>
      </c>
      <c r="J22" s="190">
        <f t="shared" si="0"/>
        <v>47881263</v>
      </c>
      <c r="K22" s="190">
        <f t="shared" si="0"/>
        <v>2778805</v>
      </c>
      <c r="L22" s="190">
        <f t="shared" si="0"/>
        <v>32558455</v>
      </c>
      <c r="M22" s="190">
        <f t="shared" si="0"/>
        <v>3407284</v>
      </c>
      <c r="N22" s="190">
        <f t="shared" si="0"/>
        <v>38744544</v>
      </c>
      <c r="O22" s="190">
        <f t="shared" si="0"/>
        <v>895254</v>
      </c>
      <c r="P22" s="190">
        <f t="shared" si="0"/>
        <v>5255782</v>
      </c>
      <c r="Q22" s="190">
        <f t="shared" si="0"/>
        <v>22620021</v>
      </c>
      <c r="R22" s="190">
        <f t="shared" si="0"/>
        <v>28771057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115396864</v>
      </c>
      <c r="X22" s="190">
        <f t="shared" si="0"/>
        <v>0</v>
      </c>
      <c r="Y22" s="190">
        <f t="shared" si="0"/>
        <v>115396864</v>
      </c>
      <c r="Z22" s="191">
        <f>+IF(X22&lt;&gt;0,+(Y22/X22)*100,0)</f>
        <v>0</v>
      </c>
      <c r="AA22" s="188">
        <f>SUM(AA5:AA21)</f>
        <v>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34651426</v>
      </c>
      <c r="D25" s="155">
        <v>0</v>
      </c>
      <c r="E25" s="156">
        <v>0</v>
      </c>
      <c r="F25" s="60">
        <v>0</v>
      </c>
      <c r="G25" s="60">
        <v>3012083</v>
      </c>
      <c r="H25" s="60">
        <v>2988352</v>
      </c>
      <c r="I25" s="60">
        <v>2552179</v>
      </c>
      <c r="J25" s="60">
        <v>8552614</v>
      </c>
      <c r="K25" s="60">
        <v>3129519</v>
      </c>
      <c r="L25" s="60">
        <v>3118749</v>
      </c>
      <c r="M25" s="60">
        <v>4675575</v>
      </c>
      <c r="N25" s="60">
        <v>10923843</v>
      </c>
      <c r="O25" s="60">
        <v>2737945</v>
      </c>
      <c r="P25" s="60">
        <v>3212920</v>
      </c>
      <c r="Q25" s="60">
        <v>2981223</v>
      </c>
      <c r="R25" s="60">
        <v>8932088</v>
      </c>
      <c r="S25" s="60">
        <v>0</v>
      </c>
      <c r="T25" s="60">
        <v>0</v>
      </c>
      <c r="U25" s="60">
        <v>0</v>
      </c>
      <c r="V25" s="60">
        <v>0</v>
      </c>
      <c r="W25" s="60">
        <v>28408545</v>
      </c>
      <c r="X25" s="60">
        <v>0</v>
      </c>
      <c r="Y25" s="60">
        <v>28408545</v>
      </c>
      <c r="Z25" s="140">
        <v>0</v>
      </c>
      <c r="AA25" s="155">
        <v>0</v>
      </c>
    </row>
    <row r="26" spans="1:27" ht="13.5">
      <c r="A26" s="183" t="s">
        <v>38</v>
      </c>
      <c r="B26" s="182"/>
      <c r="C26" s="155">
        <v>9115733</v>
      </c>
      <c r="D26" s="155">
        <v>0</v>
      </c>
      <c r="E26" s="156">
        <v>0</v>
      </c>
      <c r="F26" s="60">
        <v>0</v>
      </c>
      <c r="G26" s="60">
        <v>773249</v>
      </c>
      <c r="H26" s="60">
        <v>781454</v>
      </c>
      <c r="I26" s="60">
        <v>785464</v>
      </c>
      <c r="J26" s="60">
        <v>2340167</v>
      </c>
      <c r="K26" s="60">
        <v>811868</v>
      </c>
      <c r="L26" s="60">
        <v>805194</v>
      </c>
      <c r="M26" s="60">
        <v>790764</v>
      </c>
      <c r="N26" s="60">
        <v>2407826</v>
      </c>
      <c r="O26" s="60">
        <v>778129</v>
      </c>
      <c r="P26" s="60">
        <v>784238</v>
      </c>
      <c r="Q26" s="60">
        <v>1819037</v>
      </c>
      <c r="R26" s="60">
        <v>3381404</v>
      </c>
      <c r="S26" s="60">
        <v>0</v>
      </c>
      <c r="T26" s="60">
        <v>0</v>
      </c>
      <c r="U26" s="60">
        <v>0</v>
      </c>
      <c r="V26" s="60">
        <v>0</v>
      </c>
      <c r="W26" s="60">
        <v>8129397</v>
      </c>
      <c r="X26" s="60">
        <v>0</v>
      </c>
      <c r="Y26" s="60">
        <v>8129397</v>
      </c>
      <c r="Z26" s="140">
        <v>0</v>
      </c>
      <c r="AA26" s="155">
        <v>0</v>
      </c>
    </row>
    <row r="27" spans="1:27" ht="13.5">
      <c r="A27" s="183" t="s">
        <v>118</v>
      </c>
      <c r="B27" s="182"/>
      <c r="C27" s="155">
        <v>3527800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29809884</v>
      </c>
      <c r="D28" s="155">
        <v>0</v>
      </c>
      <c r="E28" s="156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0</v>
      </c>
      <c r="Y28" s="60">
        <v>0</v>
      </c>
      <c r="Z28" s="140">
        <v>0</v>
      </c>
      <c r="AA28" s="155">
        <v>0</v>
      </c>
    </row>
    <row r="29" spans="1:27" ht="13.5">
      <c r="A29" s="183" t="s">
        <v>40</v>
      </c>
      <c r="B29" s="182"/>
      <c r="C29" s="155">
        <v>1681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6632294</v>
      </c>
      <c r="D31" s="155">
        <v>0</v>
      </c>
      <c r="E31" s="156">
        <v>0</v>
      </c>
      <c r="F31" s="60">
        <v>0</v>
      </c>
      <c r="G31" s="60">
        <v>2250</v>
      </c>
      <c r="H31" s="60">
        <v>141828</v>
      </c>
      <c r="I31" s="60">
        <v>242286</v>
      </c>
      <c r="J31" s="60">
        <v>386364</v>
      </c>
      <c r="K31" s="60">
        <v>37814</v>
      </c>
      <c r="L31" s="60">
        <v>311032</v>
      </c>
      <c r="M31" s="60">
        <v>536182</v>
      </c>
      <c r="N31" s="60">
        <v>885028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1271392</v>
      </c>
      <c r="X31" s="60">
        <v>0</v>
      </c>
      <c r="Y31" s="60">
        <v>1271392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0</v>
      </c>
      <c r="F32" s="60">
        <v>0</v>
      </c>
      <c r="G32" s="60">
        <v>38038</v>
      </c>
      <c r="H32" s="60">
        <v>88760</v>
      </c>
      <c r="I32" s="60">
        <v>189155</v>
      </c>
      <c r="J32" s="60">
        <v>315953</v>
      </c>
      <c r="K32" s="60">
        <v>62345</v>
      </c>
      <c r="L32" s="60">
        <v>56799</v>
      </c>
      <c r="M32" s="60">
        <v>12136</v>
      </c>
      <c r="N32" s="60">
        <v>131280</v>
      </c>
      <c r="O32" s="60">
        <v>401327</v>
      </c>
      <c r="P32" s="60">
        <v>1569329</v>
      </c>
      <c r="Q32" s="60">
        <v>596124</v>
      </c>
      <c r="R32" s="60">
        <v>2566780</v>
      </c>
      <c r="S32" s="60">
        <v>0</v>
      </c>
      <c r="T32" s="60">
        <v>0</v>
      </c>
      <c r="U32" s="60">
        <v>0</v>
      </c>
      <c r="V32" s="60">
        <v>0</v>
      </c>
      <c r="W32" s="60">
        <v>3014013</v>
      </c>
      <c r="X32" s="60">
        <v>0</v>
      </c>
      <c r="Y32" s="60">
        <v>3014013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8062051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73347975</v>
      </c>
      <c r="D34" s="155">
        <v>0</v>
      </c>
      <c r="E34" s="156">
        <v>0</v>
      </c>
      <c r="F34" s="60">
        <v>0</v>
      </c>
      <c r="G34" s="60">
        <v>6208760</v>
      </c>
      <c r="H34" s="60">
        <v>4683616</v>
      </c>
      <c r="I34" s="60">
        <v>2738992</v>
      </c>
      <c r="J34" s="60">
        <v>13631368</v>
      </c>
      <c r="K34" s="60">
        <v>2248092</v>
      </c>
      <c r="L34" s="60">
        <v>8375592</v>
      </c>
      <c r="M34" s="60">
        <v>7952124</v>
      </c>
      <c r="N34" s="60">
        <v>18575808</v>
      </c>
      <c r="O34" s="60">
        <v>4184671</v>
      </c>
      <c r="P34" s="60">
        <v>6826675</v>
      </c>
      <c r="Q34" s="60">
        <v>4377939</v>
      </c>
      <c r="R34" s="60">
        <v>15389285</v>
      </c>
      <c r="S34" s="60">
        <v>0</v>
      </c>
      <c r="T34" s="60">
        <v>0</v>
      </c>
      <c r="U34" s="60">
        <v>0</v>
      </c>
      <c r="V34" s="60">
        <v>0</v>
      </c>
      <c r="W34" s="60">
        <v>47596461</v>
      </c>
      <c r="X34" s="60">
        <v>0</v>
      </c>
      <c r="Y34" s="60">
        <v>47596461</v>
      </c>
      <c r="Z34" s="140">
        <v>0</v>
      </c>
      <c r="AA34" s="155">
        <v>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165148844</v>
      </c>
      <c r="D36" s="188">
        <f>SUM(D25:D35)</f>
        <v>0</v>
      </c>
      <c r="E36" s="189">
        <f t="shared" si="1"/>
        <v>0</v>
      </c>
      <c r="F36" s="190">
        <f t="shared" si="1"/>
        <v>0</v>
      </c>
      <c r="G36" s="190">
        <f t="shared" si="1"/>
        <v>10034380</v>
      </c>
      <c r="H36" s="190">
        <f t="shared" si="1"/>
        <v>8684010</v>
      </c>
      <c r="I36" s="190">
        <f t="shared" si="1"/>
        <v>6508076</v>
      </c>
      <c r="J36" s="190">
        <f t="shared" si="1"/>
        <v>25226466</v>
      </c>
      <c r="K36" s="190">
        <f t="shared" si="1"/>
        <v>6289638</v>
      </c>
      <c r="L36" s="190">
        <f t="shared" si="1"/>
        <v>12667366</v>
      </c>
      <c r="M36" s="190">
        <f t="shared" si="1"/>
        <v>13966781</v>
      </c>
      <c r="N36" s="190">
        <f t="shared" si="1"/>
        <v>32923785</v>
      </c>
      <c r="O36" s="190">
        <f t="shared" si="1"/>
        <v>8102072</v>
      </c>
      <c r="P36" s="190">
        <f t="shared" si="1"/>
        <v>12393162</v>
      </c>
      <c r="Q36" s="190">
        <f t="shared" si="1"/>
        <v>9774323</v>
      </c>
      <c r="R36" s="190">
        <f t="shared" si="1"/>
        <v>30269557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88419808</v>
      </c>
      <c r="X36" s="190">
        <f t="shared" si="1"/>
        <v>0</v>
      </c>
      <c r="Y36" s="190">
        <f t="shared" si="1"/>
        <v>88419808</v>
      </c>
      <c r="Z36" s="191">
        <f>+IF(X36&lt;&gt;0,+(Y36/X36)*100,0)</f>
        <v>0</v>
      </c>
      <c r="AA36" s="188">
        <f>SUM(AA25:AA35)</f>
        <v>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-47231796</v>
      </c>
      <c r="D38" s="199">
        <f>+D22-D36</f>
        <v>0</v>
      </c>
      <c r="E38" s="200">
        <f t="shared" si="2"/>
        <v>0</v>
      </c>
      <c r="F38" s="106">
        <f t="shared" si="2"/>
        <v>0</v>
      </c>
      <c r="G38" s="106">
        <f t="shared" si="2"/>
        <v>29101529</v>
      </c>
      <c r="H38" s="106">
        <f t="shared" si="2"/>
        <v>-3806395</v>
      </c>
      <c r="I38" s="106">
        <f t="shared" si="2"/>
        <v>-2640337</v>
      </c>
      <c r="J38" s="106">
        <f t="shared" si="2"/>
        <v>22654797</v>
      </c>
      <c r="K38" s="106">
        <f t="shared" si="2"/>
        <v>-3510833</v>
      </c>
      <c r="L38" s="106">
        <f t="shared" si="2"/>
        <v>19891089</v>
      </c>
      <c r="M38" s="106">
        <f t="shared" si="2"/>
        <v>-10559497</v>
      </c>
      <c r="N38" s="106">
        <f t="shared" si="2"/>
        <v>5820759</v>
      </c>
      <c r="O38" s="106">
        <f t="shared" si="2"/>
        <v>-7206818</v>
      </c>
      <c r="P38" s="106">
        <f t="shared" si="2"/>
        <v>-7137380</v>
      </c>
      <c r="Q38" s="106">
        <f t="shared" si="2"/>
        <v>12845698</v>
      </c>
      <c r="R38" s="106">
        <f t="shared" si="2"/>
        <v>-1498500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26977056</v>
      </c>
      <c r="X38" s="106">
        <f>IF(F22=F36,0,X22-X36)</f>
        <v>0</v>
      </c>
      <c r="Y38" s="106">
        <f t="shared" si="2"/>
        <v>26977056</v>
      </c>
      <c r="Z38" s="201">
        <f>+IF(X38&lt;&gt;0,+(Y38/X38)*100,0)</f>
        <v>0</v>
      </c>
      <c r="AA38" s="199">
        <f>+AA22-AA36</f>
        <v>0</v>
      </c>
    </row>
    <row r="39" spans="1:27" ht="13.5">
      <c r="A39" s="181" t="s">
        <v>46</v>
      </c>
      <c r="B39" s="185"/>
      <c r="C39" s="155">
        <v>54831699</v>
      </c>
      <c r="D39" s="155">
        <v>0</v>
      </c>
      <c r="E39" s="156">
        <v>0</v>
      </c>
      <c r="F39" s="60">
        <v>0</v>
      </c>
      <c r="G39" s="60">
        <v>18469000</v>
      </c>
      <c r="H39" s="60">
        <v>0</v>
      </c>
      <c r="I39" s="60">
        <v>0</v>
      </c>
      <c r="J39" s="60">
        <v>18469000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12788000</v>
      </c>
      <c r="R39" s="60">
        <v>12788000</v>
      </c>
      <c r="S39" s="60">
        <v>0</v>
      </c>
      <c r="T39" s="60">
        <v>0</v>
      </c>
      <c r="U39" s="60">
        <v>0</v>
      </c>
      <c r="V39" s="60">
        <v>0</v>
      </c>
      <c r="W39" s="60">
        <v>31257000</v>
      </c>
      <c r="X39" s="60">
        <v>0</v>
      </c>
      <c r="Y39" s="60">
        <v>31257000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7599903</v>
      </c>
      <c r="D42" s="206">
        <f>SUM(D38:D41)</f>
        <v>0</v>
      </c>
      <c r="E42" s="207">
        <f t="shared" si="3"/>
        <v>0</v>
      </c>
      <c r="F42" s="88">
        <f t="shared" si="3"/>
        <v>0</v>
      </c>
      <c r="G42" s="88">
        <f t="shared" si="3"/>
        <v>47570529</v>
      </c>
      <c r="H42" s="88">
        <f t="shared" si="3"/>
        <v>-3806395</v>
      </c>
      <c r="I42" s="88">
        <f t="shared" si="3"/>
        <v>-2640337</v>
      </c>
      <c r="J42" s="88">
        <f t="shared" si="3"/>
        <v>41123797</v>
      </c>
      <c r="K42" s="88">
        <f t="shared" si="3"/>
        <v>-3510833</v>
      </c>
      <c r="L42" s="88">
        <f t="shared" si="3"/>
        <v>19891089</v>
      </c>
      <c r="M42" s="88">
        <f t="shared" si="3"/>
        <v>-10559497</v>
      </c>
      <c r="N42" s="88">
        <f t="shared" si="3"/>
        <v>5820759</v>
      </c>
      <c r="O42" s="88">
        <f t="shared" si="3"/>
        <v>-7206818</v>
      </c>
      <c r="P42" s="88">
        <f t="shared" si="3"/>
        <v>-7137380</v>
      </c>
      <c r="Q42" s="88">
        <f t="shared" si="3"/>
        <v>25633698</v>
      </c>
      <c r="R42" s="88">
        <f t="shared" si="3"/>
        <v>11289500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58234056</v>
      </c>
      <c r="X42" s="88">
        <f t="shared" si="3"/>
        <v>0</v>
      </c>
      <c r="Y42" s="88">
        <f t="shared" si="3"/>
        <v>58234056</v>
      </c>
      <c r="Z42" s="208">
        <f>+IF(X42&lt;&gt;0,+(Y42/X42)*100,0)</f>
        <v>0</v>
      </c>
      <c r="AA42" s="206">
        <f>SUM(AA38:AA41)</f>
        <v>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7599903</v>
      </c>
      <c r="D44" s="210">
        <f>+D42-D43</f>
        <v>0</v>
      </c>
      <c r="E44" s="211">
        <f t="shared" si="4"/>
        <v>0</v>
      </c>
      <c r="F44" s="77">
        <f t="shared" si="4"/>
        <v>0</v>
      </c>
      <c r="G44" s="77">
        <f t="shared" si="4"/>
        <v>47570529</v>
      </c>
      <c r="H44" s="77">
        <f t="shared" si="4"/>
        <v>-3806395</v>
      </c>
      <c r="I44" s="77">
        <f t="shared" si="4"/>
        <v>-2640337</v>
      </c>
      <c r="J44" s="77">
        <f t="shared" si="4"/>
        <v>41123797</v>
      </c>
      <c r="K44" s="77">
        <f t="shared" si="4"/>
        <v>-3510833</v>
      </c>
      <c r="L44" s="77">
        <f t="shared" si="4"/>
        <v>19891089</v>
      </c>
      <c r="M44" s="77">
        <f t="shared" si="4"/>
        <v>-10559497</v>
      </c>
      <c r="N44" s="77">
        <f t="shared" si="4"/>
        <v>5820759</v>
      </c>
      <c r="O44" s="77">
        <f t="shared" si="4"/>
        <v>-7206818</v>
      </c>
      <c r="P44" s="77">
        <f t="shared" si="4"/>
        <v>-7137380</v>
      </c>
      <c r="Q44" s="77">
        <f t="shared" si="4"/>
        <v>25633698</v>
      </c>
      <c r="R44" s="77">
        <f t="shared" si="4"/>
        <v>11289500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58234056</v>
      </c>
      <c r="X44" s="77">
        <f t="shared" si="4"/>
        <v>0</v>
      </c>
      <c r="Y44" s="77">
        <f t="shared" si="4"/>
        <v>58234056</v>
      </c>
      <c r="Z44" s="212">
        <f>+IF(X44&lt;&gt;0,+(Y44/X44)*100,0)</f>
        <v>0</v>
      </c>
      <c r="AA44" s="210">
        <f>+AA42-AA43</f>
        <v>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7599903</v>
      </c>
      <c r="D46" s="206">
        <f>SUM(D44:D45)</f>
        <v>0</v>
      </c>
      <c r="E46" s="207">
        <f t="shared" si="5"/>
        <v>0</v>
      </c>
      <c r="F46" s="88">
        <f t="shared" si="5"/>
        <v>0</v>
      </c>
      <c r="G46" s="88">
        <f t="shared" si="5"/>
        <v>47570529</v>
      </c>
      <c r="H46" s="88">
        <f t="shared" si="5"/>
        <v>-3806395</v>
      </c>
      <c r="I46" s="88">
        <f t="shared" si="5"/>
        <v>-2640337</v>
      </c>
      <c r="J46" s="88">
        <f t="shared" si="5"/>
        <v>41123797</v>
      </c>
      <c r="K46" s="88">
        <f t="shared" si="5"/>
        <v>-3510833</v>
      </c>
      <c r="L46" s="88">
        <f t="shared" si="5"/>
        <v>19891089</v>
      </c>
      <c r="M46" s="88">
        <f t="shared" si="5"/>
        <v>-10559497</v>
      </c>
      <c r="N46" s="88">
        <f t="shared" si="5"/>
        <v>5820759</v>
      </c>
      <c r="O46" s="88">
        <f t="shared" si="5"/>
        <v>-7206818</v>
      </c>
      <c r="P46" s="88">
        <f t="shared" si="5"/>
        <v>-7137380</v>
      </c>
      <c r="Q46" s="88">
        <f t="shared" si="5"/>
        <v>25633698</v>
      </c>
      <c r="R46" s="88">
        <f t="shared" si="5"/>
        <v>11289500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58234056</v>
      </c>
      <c r="X46" s="88">
        <f t="shared" si="5"/>
        <v>0</v>
      </c>
      <c r="Y46" s="88">
        <f t="shared" si="5"/>
        <v>58234056</v>
      </c>
      <c r="Z46" s="208">
        <f>+IF(X46&lt;&gt;0,+(Y46/X46)*100,0)</f>
        <v>0</v>
      </c>
      <c r="AA46" s="206">
        <f>SUM(AA44:AA45)</f>
        <v>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7599903</v>
      </c>
      <c r="D48" s="217">
        <f>SUM(D46:D47)</f>
        <v>0</v>
      </c>
      <c r="E48" s="218">
        <f t="shared" si="6"/>
        <v>0</v>
      </c>
      <c r="F48" s="219">
        <f t="shared" si="6"/>
        <v>0</v>
      </c>
      <c r="G48" s="219">
        <f t="shared" si="6"/>
        <v>47570529</v>
      </c>
      <c r="H48" s="220">
        <f t="shared" si="6"/>
        <v>-3806395</v>
      </c>
      <c r="I48" s="220">
        <f t="shared" si="6"/>
        <v>-2640337</v>
      </c>
      <c r="J48" s="220">
        <f t="shared" si="6"/>
        <v>41123797</v>
      </c>
      <c r="K48" s="220">
        <f t="shared" si="6"/>
        <v>-3510833</v>
      </c>
      <c r="L48" s="220">
        <f t="shared" si="6"/>
        <v>19891089</v>
      </c>
      <c r="M48" s="219">
        <f t="shared" si="6"/>
        <v>-10559497</v>
      </c>
      <c r="N48" s="219">
        <f t="shared" si="6"/>
        <v>5820759</v>
      </c>
      <c r="O48" s="220">
        <f t="shared" si="6"/>
        <v>-7206818</v>
      </c>
      <c r="P48" s="220">
        <f t="shared" si="6"/>
        <v>-7137380</v>
      </c>
      <c r="Q48" s="220">
        <f t="shared" si="6"/>
        <v>25633698</v>
      </c>
      <c r="R48" s="220">
        <f t="shared" si="6"/>
        <v>11289500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58234056</v>
      </c>
      <c r="X48" s="220">
        <f t="shared" si="6"/>
        <v>0</v>
      </c>
      <c r="Y48" s="220">
        <f t="shared" si="6"/>
        <v>58234056</v>
      </c>
      <c r="Z48" s="221">
        <f>+IF(X48&lt;&gt;0,+(Y48/X48)*100,0)</f>
        <v>0</v>
      </c>
      <c r="AA48" s="222">
        <f>SUM(AA46:AA47)</f>
        <v>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359139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2102</v>
      </c>
      <c r="N5" s="100">
        <f t="shared" si="0"/>
        <v>2102</v>
      </c>
      <c r="O5" s="100">
        <f t="shared" si="0"/>
        <v>0</v>
      </c>
      <c r="P5" s="100">
        <f t="shared" si="0"/>
        <v>11126</v>
      </c>
      <c r="Q5" s="100">
        <f t="shared" si="0"/>
        <v>0</v>
      </c>
      <c r="R5" s="100">
        <f t="shared" si="0"/>
        <v>11126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13228</v>
      </c>
      <c r="X5" s="100">
        <f t="shared" si="0"/>
        <v>0</v>
      </c>
      <c r="Y5" s="100">
        <f t="shared" si="0"/>
        <v>13228</v>
      </c>
      <c r="Z5" s="137">
        <f>+IF(X5&lt;&gt;0,+(Y5/X5)*100,0)</f>
        <v>0</v>
      </c>
      <c r="AA5" s="153">
        <f>SUM(AA6:AA8)</f>
        <v>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>
        <v>40295</v>
      </c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>
        <v>11126</v>
      </c>
      <c r="Q7" s="159"/>
      <c r="R7" s="159">
        <v>11126</v>
      </c>
      <c r="S7" s="159"/>
      <c r="T7" s="159"/>
      <c r="U7" s="159"/>
      <c r="V7" s="159"/>
      <c r="W7" s="159">
        <v>11126</v>
      </c>
      <c r="X7" s="159"/>
      <c r="Y7" s="159">
        <v>11126</v>
      </c>
      <c r="Z7" s="141"/>
      <c r="AA7" s="225"/>
    </row>
    <row r="8" spans="1:27" ht="13.5">
      <c r="A8" s="138" t="s">
        <v>77</v>
      </c>
      <c r="B8" s="136"/>
      <c r="C8" s="155">
        <v>318844</v>
      </c>
      <c r="D8" s="155"/>
      <c r="E8" s="156"/>
      <c r="F8" s="60"/>
      <c r="G8" s="60"/>
      <c r="H8" s="60"/>
      <c r="I8" s="60"/>
      <c r="J8" s="60"/>
      <c r="K8" s="60"/>
      <c r="L8" s="60"/>
      <c r="M8" s="60">
        <v>2102</v>
      </c>
      <c r="N8" s="60">
        <v>2102</v>
      </c>
      <c r="O8" s="60"/>
      <c r="P8" s="60"/>
      <c r="Q8" s="60"/>
      <c r="R8" s="60"/>
      <c r="S8" s="60"/>
      <c r="T8" s="60"/>
      <c r="U8" s="60"/>
      <c r="V8" s="60"/>
      <c r="W8" s="60">
        <v>2102</v>
      </c>
      <c r="X8" s="60"/>
      <c r="Y8" s="60">
        <v>2102</v>
      </c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1266202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19200</v>
      </c>
      <c r="L9" s="100">
        <f t="shared" si="1"/>
        <v>0</v>
      </c>
      <c r="M9" s="100">
        <f t="shared" si="1"/>
        <v>1070493</v>
      </c>
      <c r="N9" s="100">
        <f t="shared" si="1"/>
        <v>1089693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1089693</v>
      </c>
      <c r="X9" s="100">
        <f t="shared" si="1"/>
        <v>0</v>
      </c>
      <c r="Y9" s="100">
        <f t="shared" si="1"/>
        <v>1089693</v>
      </c>
      <c r="Z9" s="137">
        <f>+IF(X9&lt;&gt;0,+(Y9/X9)*100,0)</f>
        <v>0</v>
      </c>
      <c r="AA9" s="102">
        <f>SUM(AA10:AA14)</f>
        <v>0</v>
      </c>
    </row>
    <row r="10" spans="1:27" ht="13.5">
      <c r="A10" s="138" t="s">
        <v>79</v>
      </c>
      <c r="B10" s="136"/>
      <c r="C10" s="155">
        <v>1266202</v>
      </c>
      <c r="D10" s="155"/>
      <c r="E10" s="156"/>
      <c r="F10" s="60"/>
      <c r="G10" s="60"/>
      <c r="H10" s="60"/>
      <c r="I10" s="60"/>
      <c r="J10" s="60"/>
      <c r="K10" s="60">
        <v>19200</v>
      </c>
      <c r="L10" s="60"/>
      <c r="M10" s="60">
        <v>1070493</v>
      </c>
      <c r="N10" s="60">
        <v>1089693</v>
      </c>
      <c r="O10" s="60"/>
      <c r="P10" s="60"/>
      <c r="Q10" s="60"/>
      <c r="R10" s="60"/>
      <c r="S10" s="60"/>
      <c r="T10" s="60"/>
      <c r="U10" s="60"/>
      <c r="V10" s="60"/>
      <c r="W10" s="60">
        <v>1089693</v>
      </c>
      <c r="X10" s="60"/>
      <c r="Y10" s="60">
        <v>1089693</v>
      </c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28702426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1826868</v>
      </c>
      <c r="H15" s="100">
        <f t="shared" si="2"/>
        <v>0</v>
      </c>
      <c r="I15" s="100">
        <f t="shared" si="2"/>
        <v>560537</v>
      </c>
      <c r="J15" s="100">
        <f t="shared" si="2"/>
        <v>2387405</v>
      </c>
      <c r="K15" s="100">
        <f t="shared" si="2"/>
        <v>695680</v>
      </c>
      <c r="L15" s="100">
        <f t="shared" si="2"/>
        <v>1021001</v>
      </c>
      <c r="M15" s="100">
        <f t="shared" si="2"/>
        <v>2208736</v>
      </c>
      <c r="N15" s="100">
        <f t="shared" si="2"/>
        <v>3925417</v>
      </c>
      <c r="O15" s="100">
        <f t="shared" si="2"/>
        <v>0</v>
      </c>
      <c r="P15" s="100">
        <f t="shared" si="2"/>
        <v>151949</v>
      </c>
      <c r="Q15" s="100">
        <f t="shared" si="2"/>
        <v>0</v>
      </c>
      <c r="R15" s="100">
        <f t="shared" si="2"/>
        <v>151949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6464771</v>
      </c>
      <c r="X15" s="100">
        <f t="shared" si="2"/>
        <v>0</v>
      </c>
      <c r="Y15" s="100">
        <f t="shared" si="2"/>
        <v>6464771</v>
      </c>
      <c r="Z15" s="137">
        <f>+IF(X15&lt;&gt;0,+(Y15/X15)*100,0)</f>
        <v>0</v>
      </c>
      <c r="AA15" s="102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>
        <v>28702426</v>
      </c>
      <c r="D17" s="155"/>
      <c r="E17" s="156"/>
      <c r="F17" s="60"/>
      <c r="G17" s="60">
        <v>1826868</v>
      </c>
      <c r="H17" s="60"/>
      <c r="I17" s="60">
        <v>560537</v>
      </c>
      <c r="J17" s="60">
        <v>2387405</v>
      </c>
      <c r="K17" s="60">
        <v>695680</v>
      </c>
      <c r="L17" s="60">
        <v>1021001</v>
      </c>
      <c r="M17" s="60">
        <v>2208736</v>
      </c>
      <c r="N17" s="60">
        <v>3925417</v>
      </c>
      <c r="O17" s="60"/>
      <c r="P17" s="60">
        <v>151949</v>
      </c>
      <c r="Q17" s="60"/>
      <c r="R17" s="60">
        <v>151949</v>
      </c>
      <c r="S17" s="60"/>
      <c r="T17" s="60"/>
      <c r="U17" s="60"/>
      <c r="V17" s="60"/>
      <c r="W17" s="60">
        <v>6464771</v>
      </c>
      <c r="X17" s="60"/>
      <c r="Y17" s="60">
        <v>6464771</v>
      </c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352862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70174</v>
      </c>
      <c r="H19" s="100">
        <f t="shared" si="3"/>
        <v>0</v>
      </c>
      <c r="I19" s="100">
        <f t="shared" si="3"/>
        <v>0</v>
      </c>
      <c r="J19" s="100">
        <f t="shared" si="3"/>
        <v>70174</v>
      </c>
      <c r="K19" s="100">
        <f t="shared" si="3"/>
        <v>58050</v>
      </c>
      <c r="L19" s="100">
        <f t="shared" si="3"/>
        <v>74208</v>
      </c>
      <c r="M19" s="100">
        <f t="shared" si="3"/>
        <v>0</v>
      </c>
      <c r="N19" s="100">
        <f t="shared" si="3"/>
        <v>132258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202432</v>
      </c>
      <c r="X19" s="100">
        <f t="shared" si="3"/>
        <v>0</v>
      </c>
      <c r="Y19" s="100">
        <f t="shared" si="3"/>
        <v>202432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>
        <v>352862</v>
      </c>
      <c r="D21" s="155"/>
      <c r="E21" s="156"/>
      <c r="F21" s="60"/>
      <c r="G21" s="60">
        <v>70174</v>
      </c>
      <c r="H21" s="60"/>
      <c r="I21" s="60"/>
      <c r="J21" s="60">
        <v>70174</v>
      </c>
      <c r="K21" s="60">
        <v>58050</v>
      </c>
      <c r="L21" s="60">
        <v>74208</v>
      </c>
      <c r="M21" s="60"/>
      <c r="N21" s="60">
        <v>132258</v>
      </c>
      <c r="O21" s="60"/>
      <c r="P21" s="60"/>
      <c r="Q21" s="60"/>
      <c r="R21" s="60"/>
      <c r="S21" s="60"/>
      <c r="T21" s="60"/>
      <c r="U21" s="60"/>
      <c r="V21" s="60"/>
      <c r="W21" s="60">
        <v>202432</v>
      </c>
      <c r="X21" s="60"/>
      <c r="Y21" s="60">
        <v>202432</v>
      </c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30680629</v>
      </c>
      <c r="D25" s="217">
        <f>+D5+D9+D15+D19+D24</f>
        <v>0</v>
      </c>
      <c r="E25" s="230">
        <f t="shared" si="4"/>
        <v>0</v>
      </c>
      <c r="F25" s="219">
        <f t="shared" si="4"/>
        <v>0</v>
      </c>
      <c r="G25" s="219">
        <f t="shared" si="4"/>
        <v>1897042</v>
      </c>
      <c r="H25" s="219">
        <f t="shared" si="4"/>
        <v>0</v>
      </c>
      <c r="I25" s="219">
        <f t="shared" si="4"/>
        <v>560537</v>
      </c>
      <c r="J25" s="219">
        <f t="shared" si="4"/>
        <v>2457579</v>
      </c>
      <c r="K25" s="219">
        <f t="shared" si="4"/>
        <v>772930</v>
      </c>
      <c r="L25" s="219">
        <f t="shared" si="4"/>
        <v>1095209</v>
      </c>
      <c r="M25" s="219">
        <f t="shared" si="4"/>
        <v>3281331</v>
      </c>
      <c r="N25" s="219">
        <f t="shared" si="4"/>
        <v>5149470</v>
      </c>
      <c r="O25" s="219">
        <f t="shared" si="4"/>
        <v>0</v>
      </c>
      <c r="P25" s="219">
        <f t="shared" si="4"/>
        <v>163075</v>
      </c>
      <c r="Q25" s="219">
        <f t="shared" si="4"/>
        <v>0</v>
      </c>
      <c r="R25" s="219">
        <f t="shared" si="4"/>
        <v>163075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7770124</v>
      </c>
      <c r="X25" s="219">
        <f t="shared" si="4"/>
        <v>0</v>
      </c>
      <c r="Y25" s="219">
        <f t="shared" si="4"/>
        <v>7770124</v>
      </c>
      <c r="Z25" s="231">
        <f>+IF(X25&lt;&gt;0,+(Y25/X25)*100,0)</f>
        <v>0</v>
      </c>
      <c r="AA25" s="232">
        <f>+AA5+AA9+AA15+AA19+AA24</f>
        <v>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30327768</v>
      </c>
      <c r="D28" s="155"/>
      <c r="E28" s="156"/>
      <c r="F28" s="60"/>
      <c r="G28" s="60">
        <v>1826868</v>
      </c>
      <c r="H28" s="60"/>
      <c r="I28" s="60">
        <v>560537</v>
      </c>
      <c r="J28" s="60">
        <v>2387405</v>
      </c>
      <c r="K28" s="60">
        <v>714880</v>
      </c>
      <c r="L28" s="60">
        <v>1021001</v>
      </c>
      <c r="M28" s="60">
        <v>3281331</v>
      </c>
      <c r="N28" s="60">
        <v>5017212</v>
      </c>
      <c r="O28" s="60"/>
      <c r="P28" s="60">
        <v>163075</v>
      </c>
      <c r="Q28" s="60"/>
      <c r="R28" s="60">
        <v>163075</v>
      </c>
      <c r="S28" s="60"/>
      <c r="T28" s="60"/>
      <c r="U28" s="60"/>
      <c r="V28" s="60"/>
      <c r="W28" s="60">
        <v>7567692</v>
      </c>
      <c r="X28" s="60"/>
      <c r="Y28" s="60">
        <v>7567692</v>
      </c>
      <c r="Z28" s="140"/>
      <c r="AA28" s="155"/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>
        <v>352862</v>
      </c>
      <c r="D30" s="157"/>
      <c r="E30" s="158"/>
      <c r="F30" s="159"/>
      <c r="G30" s="159">
        <v>70174</v>
      </c>
      <c r="H30" s="159"/>
      <c r="I30" s="159"/>
      <c r="J30" s="159">
        <v>70174</v>
      </c>
      <c r="K30" s="159">
        <v>58050</v>
      </c>
      <c r="L30" s="159">
        <v>74208</v>
      </c>
      <c r="M30" s="159"/>
      <c r="N30" s="159">
        <v>132258</v>
      </c>
      <c r="O30" s="159"/>
      <c r="P30" s="159"/>
      <c r="Q30" s="159"/>
      <c r="R30" s="159"/>
      <c r="S30" s="159"/>
      <c r="T30" s="159"/>
      <c r="U30" s="159"/>
      <c r="V30" s="159"/>
      <c r="W30" s="159">
        <v>202432</v>
      </c>
      <c r="X30" s="159"/>
      <c r="Y30" s="159">
        <v>202432</v>
      </c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30680630</v>
      </c>
      <c r="D32" s="210">
        <f>SUM(D28:D31)</f>
        <v>0</v>
      </c>
      <c r="E32" s="211">
        <f t="shared" si="5"/>
        <v>0</v>
      </c>
      <c r="F32" s="77">
        <f t="shared" si="5"/>
        <v>0</v>
      </c>
      <c r="G32" s="77">
        <f t="shared" si="5"/>
        <v>1897042</v>
      </c>
      <c r="H32" s="77">
        <f t="shared" si="5"/>
        <v>0</v>
      </c>
      <c r="I32" s="77">
        <f t="shared" si="5"/>
        <v>560537</v>
      </c>
      <c r="J32" s="77">
        <f t="shared" si="5"/>
        <v>2457579</v>
      </c>
      <c r="K32" s="77">
        <f t="shared" si="5"/>
        <v>772930</v>
      </c>
      <c r="L32" s="77">
        <f t="shared" si="5"/>
        <v>1095209</v>
      </c>
      <c r="M32" s="77">
        <f t="shared" si="5"/>
        <v>3281331</v>
      </c>
      <c r="N32" s="77">
        <f t="shared" si="5"/>
        <v>5149470</v>
      </c>
      <c r="O32" s="77">
        <f t="shared" si="5"/>
        <v>0</v>
      </c>
      <c r="P32" s="77">
        <f t="shared" si="5"/>
        <v>163075</v>
      </c>
      <c r="Q32" s="77">
        <f t="shared" si="5"/>
        <v>0</v>
      </c>
      <c r="R32" s="77">
        <f t="shared" si="5"/>
        <v>163075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7770124</v>
      </c>
      <c r="X32" s="77">
        <f t="shared" si="5"/>
        <v>0</v>
      </c>
      <c r="Y32" s="77">
        <f t="shared" si="5"/>
        <v>7770124</v>
      </c>
      <c r="Z32" s="212">
        <f>+IF(X32&lt;&gt;0,+(Y32/X32)*100,0)</f>
        <v>0</v>
      </c>
      <c r="AA32" s="79">
        <f>SUM(AA28:AA31)</f>
        <v>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30680630</v>
      </c>
      <c r="D36" s="222">
        <f>SUM(D32:D35)</f>
        <v>0</v>
      </c>
      <c r="E36" s="218">
        <f t="shared" si="6"/>
        <v>0</v>
      </c>
      <c r="F36" s="220">
        <f t="shared" si="6"/>
        <v>0</v>
      </c>
      <c r="G36" s="220">
        <f t="shared" si="6"/>
        <v>1897042</v>
      </c>
      <c r="H36" s="220">
        <f t="shared" si="6"/>
        <v>0</v>
      </c>
      <c r="I36" s="220">
        <f t="shared" si="6"/>
        <v>560537</v>
      </c>
      <c r="J36" s="220">
        <f t="shared" si="6"/>
        <v>2457579</v>
      </c>
      <c r="K36" s="220">
        <f t="shared" si="6"/>
        <v>772930</v>
      </c>
      <c r="L36" s="220">
        <f t="shared" si="6"/>
        <v>1095209</v>
      </c>
      <c r="M36" s="220">
        <f t="shared" si="6"/>
        <v>3281331</v>
      </c>
      <c r="N36" s="220">
        <f t="shared" si="6"/>
        <v>5149470</v>
      </c>
      <c r="O36" s="220">
        <f t="shared" si="6"/>
        <v>0</v>
      </c>
      <c r="P36" s="220">
        <f t="shared" si="6"/>
        <v>163075</v>
      </c>
      <c r="Q36" s="220">
        <f t="shared" si="6"/>
        <v>0</v>
      </c>
      <c r="R36" s="220">
        <f t="shared" si="6"/>
        <v>163075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7770124</v>
      </c>
      <c r="X36" s="220">
        <f t="shared" si="6"/>
        <v>0</v>
      </c>
      <c r="Y36" s="220">
        <f t="shared" si="6"/>
        <v>7770124</v>
      </c>
      <c r="Z36" s="221">
        <f>+IF(X36&lt;&gt;0,+(Y36/X36)*100,0)</f>
        <v>0</v>
      </c>
      <c r="AA36" s="239">
        <f>SUM(AA32:AA35)</f>
        <v>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61479948</v>
      </c>
      <c r="D6" s="155"/>
      <c r="E6" s="59"/>
      <c r="F6" s="60"/>
      <c r="G6" s="60">
        <v>2825</v>
      </c>
      <c r="H6" s="60">
        <v>2825</v>
      </c>
      <c r="I6" s="60">
        <v>8366487</v>
      </c>
      <c r="J6" s="60">
        <v>8366487</v>
      </c>
      <c r="K6" s="60">
        <v>8366487</v>
      </c>
      <c r="L6" s="60">
        <v>8366487</v>
      </c>
      <c r="M6" s="60">
        <v>8366487</v>
      </c>
      <c r="N6" s="60">
        <v>8366487</v>
      </c>
      <c r="O6" s="60">
        <v>4862857</v>
      </c>
      <c r="P6" s="60">
        <v>4677302</v>
      </c>
      <c r="Q6" s="60">
        <v>2825</v>
      </c>
      <c r="R6" s="60">
        <v>2825</v>
      </c>
      <c r="S6" s="60"/>
      <c r="T6" s="60"/>
      <c r="U6" s="60"/>
      <c r="V6" s="60"/>
      <c r="W6" s="60">
        <v>2825</v>
      </c>
      <c r="X6" s="60"/>
      <c r="Y6" s="60">
        <v>2825</v>
      </c>
      <c r="Z6" s="140"/>
      <c r="AA6" s="62"/>
    </row>
    <row r="7" spans="1:27" ht="13.5">
      <c r="A7" s="249" t="s">
        <v>144</v>
      </c>
      <c r="B7" s="182"/>
      <c r="C7" s="155"/>
      <c r="D7" s="155"/>
      <c r="E7" s="59"/>
      <c r="F7" s="60"/>
      <c r="G7" s="60">
        <v>56412170</v>
      </c>
      <c r="H7" s="60">
        <v>75616274</v>
      </c>
      <c r="I7" s="60">
        <v>86064819</v>
      </c>
      <c r="J7" s="60">
        <v>86064819</v>
      </c>
      <c r="K7" s="60">
        <v>70075766</v>
      </c>
      <c r="L7" s="60">
        <v>69164594</v>
      </c>
      <c r="M7" s="60">
        <v>69164594</v>
      </c>
      <c r="N7" s="60">
        <v>69164594</v>
      </c>
      <c r="O7" s="60">
        <v>69164594</v>
      </c>
      <c r="P7" s="60">
        <v>59219607</v>
      </c>
      <c r="Q7" s="60">
        <v>57777216</v>
      </c>
      <c r="R7" s="60">
        <v>57777216</v>
      </c>
      <c r="S7" s="60"/>
      <c r="T7" s="60"/>
      <c r="U7" s="60"/>
      <c r="V7" s="60"/>
      <c r="W7" s="60">
        <v>57777216</v>
      </c>
      <c r="X7" s="60"/>
      <c r="Y7" s="60">
        <v>57777216</v>
      </c>
      <c r="Z7" s="140"/>
      <c r="AA7" s="62"/>
    </row>
    <row r="8" spans="1:27" ht="13.5">
      <c r="A8" s="249" t="s">
        <v>145</v>
      </c>
      <c r="B8" s="182"/>
      <c r="C8" s="155">
        <v>580806</v>
      </c>
      <c r="D8" s="155"/>
      <c r="E8" s="59"/>
      <c r="F8" s="60"/>
      <c r="G8" s="60">
        <v>5568031</v>
      </c>
      <c r="H8" s="60">
        <v>5827572</v>
      </c>
      <c r="I8" s="60">
        <v>7129470</v>
      </c>
      <c r="J8" s="60">
        <v>7129470</v>
      </c>
      <c r="K8" s="60">
        <v>7129470</v>
      </c>
      <c r="L8" s="60">
        <v>7129470</v>
      </c>
      <c r="M8" s="60">
        <v>6495648</v>
      </c>
      <c r="N8" s="60">
        <v>6495648</v>
      </c>
      <c r="O8" s="60">
        <v>6466422</v>
      </c>
      <c r="P8" s="60">
        <v>336411</v>
      </c>
      <c r="Q8" s="60">
        <v>336411</v>
      </c>
      <c r="R8" s="60">
        <v>336411</v>
      </c>
      <c r="S8" s="60"/>
      <c r="T8" s="60"/>
      <c r="U8" s="60"/>
      <c r="V8" s="60"/>
      <c r="W8" s="60">
        <v>336411</v>
      </c>
      <c r="X8" s="60"/>
      <c r="Y8" s="60">
        <v>336411</v>
      </c>
      <c r="Z8" s="140"/>
      <c r="AA8" s="62"/>
    </row>
    <row r="9" spans="1:27" ht="13.5">
      <c r="A9" s="249" t="s">
        <v>146</v>
      </c>
      <c r="B9" s="182"/>
      <c r="C9" s="155">
        <v>2056198</v>
      </c>
      <c r="D9" s="155"/>
      <c r="E9" s="59"/>
      <c r="F9" s="60"/>
      <c r="G9" s="60">
        <v>3259742</v>
      </c>
      <c r="H9" s="60">
        <v>3259742</v>
      </c>
      <c r="I9" s="60">
        <v>3125085</v>
      </c>
      <c r="J9" s="60">
        <v>3125085</v>
      </c>
      <c r="K9" s="60">
        <v>3125085</v>
      </c>
      <c r="L9" s="60">
        <v>3125085</v>
      </c>
      <c r="M9" s="60">
        <v>3125085</v>
      </c>
      <c r="N9" s="60">
        <v>3125085</v>
      </c>
      <c r="O9" s="60">
        <v>3125085</v>
      </c>
      <c r="P9" s="60">
        <v>5359045</v>
      </c>
      <c r="Q9" s="60">
        <v>3118693</v>
      </c>
      <c r="R9" s="60">
        <v>3118693</v>
      </c>
      <c r="S9" s="60"/>
      <c r="T9" s="60"/>
      <c r="U9" s="60"/>
      <c r="V9" s="60"/>
      <c r="W9" s="60">
        <v>3118693</v>
      </c>
      <c r="X9" s="60"/>
      <c r="Y9" s="60">
        <v>3118693</v>
      </c>
      <c r="Z9" s="140"/>
      <c r="AA9" s="62"/>
    </row>
    <row r="10" spans="1:27" ht="13.5">
      <c r="A10" s="249" t="s">
        <v>147</v>
      </c>
      <c r="B10" s="182"/>
      <c r="C10" s="155"/>
      <c r="D10" s="155"/>
      <c r="E10" s="59"/>
      <c r="F10" s="60"/>
      <c r="G10" s="159">
        <v>10150722</v>
      </c>
      <c r="H10" s="159">
        <v>10150722</v>
      </c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1093566</v>
      </c>
      <c r="D11" s="155"/>
      <c r="E11" s="59"/>
      <c r="F11" s="60"/>
      <c r="G11" s="60">
        <v>1080933</v>
      </c>
      <c r="H11" s="60">
        <v>990150</v>
      </c>
      <c r="I11" s="60">
        <v>1093566</v>
      </c>
      <c r="J11" s="60">
        <v>1093566</v>
      </c>
      <c r="K11" s="60">
        <v>1093566</v>
      </c>
      <c r="L11" s="60">
        <v>1093566</v>
      </c>
      <c r="M11" s="60">
        <v>1093566</v>
      </c>
      <c r="N11" s="60">
        <v>1093566</v>
      </c>
      <c r="O11" s="60">
        <v>1093566</v>
      </c>
      <c r="P11" s="60">
        <v>1093566</v>
      </c>
      <c r="Q11" s="60">
        <v>985624</v>
      </c>
      <c r="R11" s="60">
        <v>985624</v>
      </c>
      <c r="S11" s="60"/>
      <c r="T11" s="60"/>
      <c r="U11" s="60"/>
      <c r="V11" s="60"/>
      <c r="W11" s="60">
        <v>985624</v>
      </c>
      <c r="X11" s="60"/>
      <c r="Y11" s="60">
        <v>985624</v>
      </c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65210518</v>
      </c>
      <c r="D12" s="168">
        <f>SUM(D6:D11)</f>
        <v>0</v>
      </c>
      <c r="E12" s="72">
        <f t="shared" si="0"/>
        <v>0</v>
      </c>
      <c r="F12" s="73">
        <f t="shared" si="0"/>
        <v>0</v>
      </c>
      <c r="G12" s="73">
        <f t="shared" si="0"/>
        <v>76474423</v>
      </c>
      <c r="H12" s="73">
        <f t="shared" si="0"/>
        <v>95847285</v>
      </c>
      <c r="I12" s="73">
        <f t="shared" si="0"/>
        <v>105779427</v>
      </c>
      <c r="J12" s="73">
        <f t="shared" si="0"/>
        <v>105779427</v>
      </c>
      <c r="K12" s="73">
        <f t="shared" si="0"/>
        <v>89790374</v>
      </c>
      <c r="L12" s="73">
        <f t="shared" si="0"/>
        <v>88879202</v>
      </c>
      <c r="M12" s="73">
        <f t="shared" si="0"/>
        <v>88245380</v>
      </c>
      <c r="N12" s="73">
        <f t="shared" si="0"/>
        <v>88245380</v>
      </c>
      <c r="O12" s="73">
        <f t="shared" si="0"/>
        <v>84712524</v>
      </c>
      <c r="P12" s="73">
        <f t="shared" si="0"/>
        <v>70685931</v>
      </c>
      <c r="Q12" s="73">
        <f t="shared" si="0"/>
        <v>62220769</v>
      </c>
      <c r="R12" s="73">
        <f t="shared" si="0"/>
        <v>62220769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62220769</v>
      </c>
      <c r="X12" s="73">
        <f t="shared" si="0"/>
        <v>0</v>
      </c>
      <c r="Y12" s="73">
        <f t="shared" si="0"/>
        <v>62220769</v>
      </c>
      <c r="Z12" s="170">
        <f>+IF(X12&lt;&gt;0,+(Y12/X12)*100,0)</f>
        <v>0</v>
      </c>
      <c r="AA12" s="74">
        <f>SUM(AA6:AA11)</f>
        <v>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282137654</v>
      </c>
      <c r="D19" s="155"/>
      <c r="E19" s="59"/>
      <c r="F19" s="60"/>
      <c r="G19" s="60">
        <v>298380801</v>
      </c>
      <c r="H19" s="60">
        <v>298380801</v>
      </c>
      <c r="I19" s="60">
        <v>314382127</v>
      </c>
      <c r="J19" s="60">
        <v>314382127</v>
      </c>
      <c r="K19" s="60">
        <v>331864986</v>
      </c>
      <c r="L19" s="60">
        <v>321200994</v>
      </c>
      <c r="M19" s="60">
        <v>324200793</v>
      </c>
      <c r="N19" s="60">
        <v>324200793</v>
      </c>
      <c r="O19" s="60">
        <v>338730843</v>
      </c>
      <c r="P19" s="60">
        <v>341733270</v>
      </c>
      <c r="Q19" s="60">
        <v>344022535</v>
      </c>
      <c r="R19" s="60">
        <v>344022535</v>
      </c>
      <c r="S19" s="60"/>
      <c r="T19" s="60"/>
      <c r="U19" s="60"/>
      <c r="V19" s="60"/>
      <c r="W19" s="60">
        <v>344022535</v>
      </c>
      <c r="X19" s="60"/>
      <c r="Y19" s="60">
        <v>344022535</v>
      </c>
      <c r="Z19" s="140"/>
      <c r="AA19" s="62"/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173820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282311474</v>
      </c>
      <c r="D24" s="168">
        <f>SUM(D15:D23)</f>
        <v>0</v>
      </c>
      <c r="E24" s="76">
        <f t="shared" si="1"/>
        <v>0</v>
      </c>
      <c r="F24" s="77">
        <f t="shared" si="1"/>
        <v>0</v>
      </c>
      <c r="G24" s="77">
        <f t="shared" si="1"/>
        <v>298380801</v>
      </c>
      <c r="H24" s="77">
        <f t="shared" si="1"/>
        <v>298380801</v>
      </c>
      <c r="I24" s="77">
        <f t="shared" si="1"/>
        <v>314382127</v>
      </c>
      <c r="J24" s="77">
        <f t="shared" si="1"/>
        <v>314382127</v>
      </c>
      <c r="K24" s="77">
        <f t="shared" si="1"/>
        <v>331864986</v>
      </c>
      <c r="L24" s="77">
        <f t="shared" si="1"/>
        <v>321200994</v>
      </c>
      <c r="M24" s="77">
        <f t="shared" si="1"/>
        <v>324200793</v>
      </c>
      <c r="N24" s="77">
        <f t="shared" si="1"/>
        <v>324200793</v>
      </c>
      <c r="O24" s="77">
        <f t="shared" si="1"/>
        <v>338730843</v>
      </c>
      <c r="P24" s="77">
        <f t="shared" si="1"/>
        <v>341733270</v>
      </c>
      <c r="Q24" s="77">
        <f t="shared" si="1"/>
        <v>344022535</v>
      </c>
      <c r="R24" s="77">
        <f t="shared" si="1"/>
        <v>344022535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344022535</v>
      </c>
      <c r="X24" s="77">
        <f t="shared" si="1"/>
        <v>0</v>
      </c>
      <c r="Y24" s="77">
        <f t="shared" si="1"/>
        <v>344022535</v>
      </c>
      <c r="Z24" s="212">
        <f>+IF(X24&lt;&gt;0,+(Y24/X24)*100,0)</f>
        <v>0</v>
      </c>
      <c r="AA24" s="79">
        <f>SUM(AA15:AA23)</f>
        <v>0</v>
      </c>
    </row>
    <row r="25" spans="1:27" ht="13.5">
      <c r="A25" s="250" t="s">
        <v>159</v>
      </c>
      <c r="B25" s="251"/>
      <c r="C25" s="168">
        <f aca="true" t="shared" si="2" ref="C25:Y25">+C12+C24</f>
        <v>347521992</v>
      </c>
      <c r="D25" s="168">
        <f>+D12+D24</f>
        <v>0</v>
      </c>
      <c r="E25" s="72">
        <f t="shared" si="2"/>
        <v>0</v>
      </c>
      <c r="F25" s="73">
        <f t="shared" si="2"/>
        <v>0</v>
      </c>
      <c r="G25" s="73">
        <f t="shared" si="2"/>
        <v>374855224</v>
      </c>
      <c r="H25" s="73">
        <f t="shared" si="2"/>
        <v>394228086</v>
      </c>
      <c r="I25" s="73">
        <f t="shared" si="2"/>
        <v>420161554</v>
      </c>
      <c r="J25" s="73">
        <f t="shared" si="2"/>
        <v>420161554</v>
      </c>
      <c r="K25" s="73">
        <f t="shared" si="2"/>
        <v>421655360</v>
      </c>
      <c r="L25" s="73">
        <f t="shared" si="2"/>
        <v>410080196</v>
      </c>
      <c r="M25" s="73">
        <f t="shared" si="2"/>
        <v>412446173</v>
      </c>
      <c r="N25" s="73">
        <f t="shared" si="2"/>
        <v>412446173</v>
      </c>
      <c r="O25" s="73">
        <f t="shared" si="2"/>
        <v>423443367</v>
      </c>
      <c r="P25" s="73">
        <f t="shared" si="2"/>
        <v>412419201</v>
      </c>
      <c r="Q25" s="73">
        <f t="shared" si="2"/>
        <v>406243304</v>
      </c>
      <c r="R25" s="73">
        <f t="shared" si="2"/>
        <v>406243304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406243304</v>
      </c>
      <c r="X25" s="73">
        <f t="shared" si="2"/>
        <v>0</v>
      </c>
      <c r="Y25" s="73">
        <f t="shared" si="2"/>
        <v>406243304</v>
      </c>
      <c r="Z25" s="170">
        <f>+IF(X25&lt;&gt;0,+(Y25/X25)*100,0)</f>
        <v>0</v>
      </c>
      <c r="AA25" s="74">
        <f>+AA12+AA24</f>
        <v>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>
        <v>4238875</v>
      </c>
      <c r="H29" s="60">
        <v>4238875</v>
      </c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73024</v>
      </c>
      <c r="D30" s="155"/>
      <c r="E30" s="59"/>
      <c r="F30" s="60"/>
      <c r="G30" s="60">
        <v>79853</v>
      </c>
      <c r="H30" s="60">
        <v>79853</v>
      </c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/>
      <c r="F31" s="60"/>
      <c r="G31" s="60">
        <v>92936</v>
      </c>
      <c r="H31" s="60">
        <v>92936</v>
      </c>
      <c r="I31" s="60">
        <v>95130</v>
      </c>
      <c r="J31" s="60">
        <v>95130</v>
      </c>
      <c r="K31" s="60">
        <v>95130</v>
      </c>
      <c r="L31" s="60">
        <v>95130</v>
      </c>
      <c r="M31" s="60">
        <v>95130</v>
      </c>
      <c r="N31" s="60">
        <v>95130</v>
      </c>
      <c r="O31" s="60">
        <v>133205</v>
      </c>
      <c r="P31" s="60">
        <v>133205</v>
      </c>
      <c r="Q31" s="60">
        <v>60139</v>
      </c>
      <c r="R31" s="60">
        <v>60139</v>
      </c>
      <c r="S31" s="60"/>
      <c r="T31" s="60"/>
      <c r="U31" s="60"/>
      <c r="V31" s="60"/>
      <c r="W31" s="60">
        <v>60139</v>
      </c>
      <c r="X31" s="60"/>
      <c r="Y31" s="60">
        <v>60139</v>
      </c>
      <c r="Z31" s="140"/>
      <c r="AA31" s="62"/>
    </row>
    <row r="32" spans="1:27" ht="13.5">
      <c r="A32" s="249" t="s">
        <v>164</v>
      </c>
      <c r="B32" s="182"/>
      <c r="C32" s="155">
        <v>41513510</v>
      </c>
      <c r="D32" s="155"/>
      <c r="E32" s="59"/>
      <c r="F32" s="60"/>
      <c r="G32" s="60">
        <v>132283898</v>
      </c>
      <c r="H32" s="60">
        <v>151656760</v>
      </c>
      <c r="I32" s="60">
        <v>64773217</v>
      </c>
      <c r="J32" s="60">
        <v>64773217</v>
      </c>
      <c r="K32" s="60">
        <v>64773217</v>
      </c>
      <c r="L32" s="60">
        <v>68758400</v>
      </c>
      <c r="M32" s="60">
        <v>71124377</v>
      </c>
      <c r="N32" s="60">
        <v>71124377</v>
      </c>
      <c r="O32" s="60">
        <v>72607920</v>
      </c>
      <c r="P32" s="60">
        <v>70873837</v>
      </c>
      <c r="Q32" s="60">
        <v>64766648</v>
      </c>
      <c r="R32" s="60">
        <v>64766648</v>
      </c>
      <c r="S32" s="60"/>
      <c r="T32" s="60"/>
      <c r="U32" s="60"/>
      <c r="V32" s="60"/>
      <c r="W32" s="60">
        <v>64766648</v>
      </c>
      <c r="X32" s="60"/>
      <c r="Y32" s="60">
        <v>64766648</v>
      </c>
      <c r="Z32" s="140"/>
      <c r="AA32" s="62"/>
    </row>
    <row r="33" spans="1:27" ht="13.5">
      <c r="A33" s="249" t="s">
        <v>165</v>
      </c>
      <c r="B33" s="182"/>
      <c r="C33" s="155">
        <v>2049065</v>
      </c>
      <c r="D33" s="155"/>
      <c r="E33" s="59"/>
      <c r="F33" s="60"/>
      <c r="G33" s="60">
        <v>4829849</v>
      </c>
      <c r="H33" s="60">
        <v>4829849</v>
      </c>
      <c r="I33" s="60">
        <v>8599580</v>
      </c>
      <c r="J33" s="60">
        <v>8599580</v>
      </c>
      <c r="K33" s="60">
        <v>8599580</v>
      </c>
      <c r="L33" s="60">
        <v>8599580</v>
      </c>
      <c r="M33" s="60">
        <v>8599580</v>
      </c>
      <c r="N33" s="60">
        <v>8599580</v>
      </c>
      <c r="O33" s="60">
        <v>8792659</v>
      </c>
      <c r="P33" s="60">
        <v>8545587</v>
      </c>
      <c r="Q33" s="60">
        <v>8549945</v>
      </c>
      <c r="R33" s="60">
        <v>8549945</v>
      </c>
      <c r="S33" s="60"/>
      <c r="T33" s="60"/>
      <c r="U33" s="60"/>
      <c r="V33" s="60"/>
      <c r="W33" s="60">
        <v>8549945</v>
      </c>
      <c r="X33" s="60"/>
      <c r="Y33" s="60">
        <v>8549945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43635599</v>
      </c>
      <c r="D34" s="168">
        <f>SUM(D29:D33)</f>
        <v>0</v>
      </c>
      <c r="E34" s="72">
        <f t="shared" si="3"/>
        <v>0</v>
      </c>
      <c r="F34" s="73">
        <f t="shared" si="3"/>
        <v>0</v>
      </c>
      <c r="G34" s="73">
        <f t="shared" si="3"/>
        <v>141525411</v>
      </c>
      <c r="H34" s="73">
        <f t="shared" si="3"/>
        <v>160898273</v>
      </c>
      <c r="I34" s="73">
        <f t="shared" si="3"/>
        <v>73467927</v>
      </c>
      <c r="J34" s="73">
        <f t="shared" si="3"/>
        <v>73467927</v>
      </c>
      <c r="K34" s="73">
        <f t="shared" si="3"/>
        <v>73467927</v>
      </c>
      <c r="L34" s="73">
        <f t="shared" si="3"/>
        <v>77453110</v>
      </c>
      <c r="M34" s="73">
        <f t="shared" si="3"/>
        <v>79819087</v>
      </c>
      <c r="N34" s="73">
        <f t="shared" si="3"/>
        <v>79819087</v>
      </c>
      <c r="O34" s="73">
        <f t="shared" si="3"/>
        <v>81533784</v>
      </c>
      <c r="P34" s="73">
        <f t="shared" si="3"/>
        <v>79552629</v>
      </c>
      <c r="Q34" s="73">
        <f t="shared" si="3"/>
        <v>73376732</v>
      </c>
      <c r="R34" s="73">
        <f t="shared" si="3"/>
        <v>73376732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73376732</v>
      </c>
      <c r="X34" s="73">
        <f t="shared" si="3"/>
        <v>0</v>
      </c>
      <c r="Y34" s="73">
        <f t="shared" si="3"/>
        <v>73376732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>
        <v>245781</v>
      </c>
      <c r="H37" s="60">
        <v>245781</v>
      </c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/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245781</v>
      </c>
      <c r="H39" s="77">
        <f t="shared" si="4"/>
        <v>245781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0</v>
      </c>
      <c r="Y39" s="77">
        <f t="shared" si="4"/>
        <v>0</v>
      </c>
      <c r="Z39" s="212">
        <f>+IF(X39&lt;&gt;0,+(Y39/X39)*100,0)</f>
        <v>0</v>
      </c>
      <c r="AA39" s="79">
        <f>SUM(AA37:AA38)</f>
        <v>0</v>
      </c>
    </row>
    <row r="40" spans="1:27" ht="13.5">
      <c r="A40" s="250" t="s">
        <v>167</v>
      </c>
      <c r="B40" s="251"/>
      <c r="C40" s="168">
        <f aca="true" t="shared" si="5" ref="C40:Y40">+C34+C39</f>
        <v>43635599</v>
      </c>
      <c r="D40" s="168">
        <f>+D34+D39</f>
        <v>0</v>
      </c>
      <c r="E40" s="72">
        <f t="shared" si="5"/>
        <v>0</v>
      </c>
      <c r="F40" s="73">
        <f t="shared" si="5"/>
        <v>0</v>
      </c>
      <c r="G40" s="73">
        <f t="shared" si="5"/>
        <v>141771192</v>
      </c>
      <c r="H40" s="73">
        <f t="shared" si="5"/>
        <v>161144054</v>
      </c>
      <c r="I40" s="73">
        <f t="shared" si="5"/>
        <v>73467927</v>
      </c>
      <c r="J40" s="73">
        <f t="shared" si="5"/>
        <v>73467927</v>
      </c>
      <c r="K40" s="73">
        <f t="shared" si="5"/>
        <v>73467927</v>
      </c>
      <c r="L40" s="73">
        <f t="shared" si="5"/>
        <v>77453110</v>
      </c>
      <c r="M40" s="73">
        <f t="shared" si="5"/>
        <v>79819087</v>
      </c>
      <c r="N40" s="73">
        <f t="shared" si="5"/>
        <v>79819087</v>
      </c>
      <c r="O40" s="73">
        <f t="shared" si="5"/>
        <v>81533784</v>
      </c>
      <c r="P40" s="73">
        <f t="shared" si="5"/>
        <v>79552629</v>
      </c>
      <c r="Q40" s="73">
        <f t="shared" si="5"/>
        <v>73376732</v>
      </c>
      <c r="R40" s="73">
        <f t="shared" si="5"/>
        <v>73376732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73376732</v>
      </c>
      <c r="X40" s="73">
        <f t="shared" si="5"/>
        <v>0</v>
      </c>
      <c r="Y40" s="73">
        <f t="shared" si="5"/>
        <v>73376732</v>
      </c>
      <c r="Z40" s="170">
        <f>+IF(X40&lt;&gt;0,+(Y40/X40)*100,0)</f>
        <v>0</v>
      </c>
      <c r="AA40" s="74">
        <f>+AA34+AA39</f>
        <v>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303886393</v>
      </c>
      <c r="D42" s="257">
        <f>+D25-D40</f>
        <v>0</v>
      </c>
      <c r="E42" s="258">
        <f t="shared" si="6"/>
        <v>0</v>
      </c>
      <c r="F42" s="259">
        <f t="shared" si="6"/>
        <v>0</v>
      </c>
      <c r="G42" s="259">
        <f t="shared" si="6"/>
        <v>233084032</v>
      </c>
      <c r="H42" s="259">
        <f t="shared" si="6"/>
        <v>233084032</v>
      </c>
      <c r="I42" s="259">
        <f t="shared" si="6"/>
        <v>346693627</v>
      </c>
      <c r="J42" s="259">
        <f t="shared" si="6"/>
        <v>346693627</v>
      </c>
      <c r="K42" s="259">
        <f t="shared" si="6"/>
        <v>348187433</v>
      </c>
      <c r="L42" s="259">
        <f t="shared" si="6"/>
        <v>332627086</v>
      </c>
      <c r="M42" s="259">
        <f t="shared" si="6"/>
        <v>332627086</v>
      </c>
      <c r="N42" s="259">
        <f t="shared" si="6"/>
        <v>332627086</v>
      </c>
      <c r="O42" s="259">
        <f t="shared" si="6"/>
        <v>341909583</v>
      </c>
      <c r="P42" s="259">
        <f t="shared" si="6"/>
        <v>332866572</v>
      </c>
      <c r="Q42" s="259">
        <f t="shared" si="6"/>
        <v>332866572</v>
      </c>
      <c r="R42" s="259">
        <f t="shared" si="6"/>
        <v>332866572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332866572</v>
      </c>
      <c r="X42" s="259">
        <f t="shared" si="6"/>
        <v>0</v>
      </c>
      <c r="Y42" s="259">
        <f t="shared" si="6"/>
        <v>332866572</v>
      </c>
      <c r="Z42" s="260">
        <f>+IF(X42&lt;&gt;0,+(Y42/X42)*100,0)</f>
        <v>0</v>
      </c>
      <c r="AA42" s="261">
        <f>+AA25-AA40</f>
        <v>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300461931</v>
      </c>
      <c r="D45" s="155"/>
      <c r="E45" s="59"/>
      <c r="F45" s="60"/>
      <c r="G45" s="60">
        <v>232467087</v>
      </c>
      <c r="H45" s="60">
        <v>232467087</v>
      </c>
      <c r="I45" s="60">
        <v>343269166</v>
      </c>
      <c r="J45" s="60">
        <v>343269166</v>
      </c>
      <c r="K45" s="60">
        <v>344762972</v>
      </c>
      <c r="L45" s="60">
        <v>329202624</v>
      </c>
      <c r="M45" s="60">
        <v>329202624</v>
      </c>
      <c r="N45" s="60">
        <v>329202624</v>
      </c>
      <c r="O45" s="60">
        <v>338485121</v>
      </c>
      <c r="P45" s="60">
        <v>329442111</v>
      </c>
      <c r="Q45" s="60">
        <v>329442111</v>
      </c>
      <c r="R45" s="60">
        <v>329442111</v>
      </c>
      <c r="S45" s="60"/>
      <c r="T45" s="60"/>
      <c r="U45" s="60"/>
      <c r="V45" s="60"/>
      <c r="W45" s="60">
        <v>329442111</v>
      </c>
      <c r="X45" s="60"/>
      <c r="Y45" s="60">
        <v>329442111</v>
      </c>
      <c r="Z45" s="139"/>
      <c r="AA45" s="62"/>
    </row>
    <row r="46" spans="1:27" ht="13.5">
      <c r="A46" s="249" t="s">
        <v>171</v>
      </c>
      <c r="B46" s="182"/>
      <c r="C46" s="155">
        <v>3424462</v>
      </c>
      <c r="D46" s="155"/>
      <c r="E46" s="59"/>
      <c r="F46" s="60"/>
      <c r="G46" s="60">
        <v>616945</v>
      </c>
      <c r="H46" s="60">
        <v>616945</v>
      </c>
      <c r="I46" s="60">
        <v>3424461</v>
      </c>
      <c r="J46" s="60">
        <v>3424461</v>
      </c>
      <c r="K46" s="60">
        <v>3424461</v>
      </c>
      <c r="L46" s="60">
        <v>3424462</v>
      </c>
      <c r="M46" s="60">
        <v>3424462</v>
      </c>
      <c r="N46" s="60">
        <v>3424462</v>
      </c>
      <c r="O46" s="60">
        <v>3424462</v>
      </c>
      <c r="P46" s="60">
        <v>3424461</v>
      </c>
      <c r="Q46" s="60">
        <v>3424461</v>
      </c>
      <c r="R46" s="60">
        <v>3424461</v>
      </c>
      <c r="S46" s="60"/>
      <c r="T46" s="60"/>
      <c r="U46" s="60"/>
      <c r="V46" s="60"/>
      <c r="W46" s="60">
        <v>3424461</v>
      </c>
      <c r="X46" s="60"/>
      <c r="Y46" s="60">
        <v>3424461</v>
      </c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303886393</v>
      </c>
      <c r="D48" s="217">
        <f>SUM(D45:D47)</f>
        <v>0</v>
      </c>
      <c r="E48" s="264">
        <f t="shared" si="7"/>
        <v>0</v>
      </c>
      <c r="F48" s="219">
        <f t="shared" si="7"/>
        <v>0</v>
      </c>
      <c r="G48" s="219">
        <f t="shared" si="7"/>
        <v>233084032</v>
      </c>
      <c r="H48" s="219">
        <f t="shared" si="7"/>
        <v>233084032</v>
      </c>
      <c r="I48" s="219">
        <f t="shared" si="7"/>
        <v>346693627</v>
      </c>
      <c r="J48" s="219">
        <f t="shared" si="7"/>
        <v>346693627</v>
      </c>
      <c r="K48" s="219">
        <f t="shared" si="7"/>
        <v>348187433</v>
      </c>
      <c r="L48" s="219">
        <f t="shared" si="7"/>
        <v>332627086</v>
      </c>
      <c r="M48" s="219">
        <f t="shared" si="7"/>
        <v>332627086</v>
      </c>
      <c r="N48" s="219">
        <f t="shared" si="7"/>
        <v>332627086</v>
      </c>
      <c r="O48" s="219">
        <f t="shared" si="7"/>
        <v>341909583</v>
      </c>
      <c r="P48" s="219">
        <f t="shared" si="7"/>
        <v>332866572</v>
      </c>
      <c r="Q48" s="219">
        <f t="shared" si="7"/>
        <v>332866572</v>
      </c>
      <c r="R48" s="219">
        <f t="shared" si="7"/>
        <v>332866572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332866572</v>
      </c>
      <c r="X48" s="219">
        <f t="shared" si="7"/>
        <v>0</v>
      </c>
      <c r="Y48" s="219">
        <f t="shared" si="7"/>
        <v>332866572</v>
      </c>
      <c r="Z48" s="265">
        <f>+IF(X48&lt;&gt;0,+(Y48/X48)*100,0)</f>
        <v>0</v>
      </c>
      <c r="AA48" s="232">
        <f>SUM(AA45:AA47)</f>
        <v>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9866572</v>
      </c>
      <c r="D6" s="155"/>
      <c r="E6" s="59"/>
      <c r="F6" s="60"/>
      <c r="G6" s="60">
        <v>1296839</v>
      </c>
      <c r="H6" s="60">
        <v>1275014</v>
      </c>
      <c r="I6" s="60">
        <v>1214206</v>
      </c>
      <c r="J6" s="60">
        <v>3786059</v>
      </c>
      <c r="K6" s="60">
        <v>2540351</v>
      </c>
      <c r="L6" s="60">
        <v>3158516</v>
      </c>
      <c r="M6" s="60">
        <v>3155823</v>
      </c>
      <c r="N6" s="60">
        <v>8854690</v>
      </c>
      <c r="O6" s="60">
        <v>678547</v>
      </c>
      <c r="P6" s="60">
        <v>4161006</v>
      </c>
      <c r="Q6" s="60">
        <v>969101</v>
      </c>
      <c r="R6" s="60">
        <v>5808654</v>
      </c>
      <c r="S6" s="60"/>
      <c r="T6" s="60"/>
      <c r="U6" s="60"/>
      <c r="V6" s="60"/>
      <c r="W6" s="60">
        <v>18449403</v>
      </c>
      <c r="X6" s="60"/>
      <c r="Y6" s="60">
        <v>18449403</v>
      </c>
      <c r="Z6" s="140"/>
      <c r="AA6" s="62"/>
    </row>
    <row r="7" spans="1:27" ht="13.5">
      <c r="A7" s="249" t="s">
        <v>178</v>
      </c>
      <c r="B7" s="182"/>
      <c r="C7" s="155">
        <v>96580810</v>
      </c>
      <c r="D7" s="155"/>
      <c r="E7" s="59"/>
      <c r="F7" s="60"/>
      <c r="G7" s="60">
        <v>37635000</v>
      </c>
      <c r="H7" s="60">
        <v>3450453</v>
      </c>
      <c r="I7" s="60"/>
      <c r="J7" s="60">
        <v>41085453</v>
      </c>
      <c r="K7" s="60"/>
      <c r="L7" s="60">
        <v>29168000</v>
      </c>
      <c r="M7" s="60"/>
      <c r="N7" s="60">
        <v>29168000</v>
      </c>
      <c r="O7" s="60"/>
      <c r="P7" s="60">
        <v>888000</v>
      </c>
      <c r="Q7" s="60">
        <v>21651000</v>
      </c>
      <c r="R7" s="60">
        <v>22539000</v>
      </c>
      <c r="S7" s="60"/>
      <c r="T7" s="60"/>
      <c r="U7" s="60"/>
      <c r="V7" s="60"/>
      <c r="W7" s="60">
        <v>92792453</v>
      </c>
      <c r="X7" s="60"/>
      <c r="Y7" s="60">
        <v>92792453</v>
      </c>
      <c r="Z7" s="140"/>
      <c r="AA7" s="62"/>
    </row>
    <row r="8" spans="1:27" ht="13.5">
      <c r="A8" s="249" t="s">
        <v>179</v>
      </c>
      <c r="B8" s="182"/>
      <c r="C8" s="155">
        <v>54831699</v>
      </c>
      <c r="D8" s="155"/>
      <c r="E8" s="59"/>
      <c r="F8" s="60"/>
      <c r="G8" s="60">
        <v>18469000</v>
      </c>
      <c r="H8" s="60"/>
      <c r="I8" s="60"/>
      <c r="J8" s="60">
        <v>18469000</v>
      </c>
      <c r="K8" s="60"/>
      <c r="L8" s="60"/>
      <c r="M8" s="60"/>
      <c r="N8" s="60"/>
      <c r="O8" s="60"/>
      <c r="P8" s="60"/>
      <c r="Q8" s="60">
        <v>12788000</v>
      </c>
      <c r="R8" s="60">
        <v>12788000</v>
      </c>
      <c r="S8" s="60"/>
      <c r="T8" s="60"/>
      <c r="U8" s="60"/>
      <c r="V8" s="60"/>
      <c r="W8" s="60">
        <v>31257000</v>
      </c>
      <c r="X8" s="60"/>
      <c r="Y8" s="60">
        <v>31257000</v>
      </c>
      <c r="Z8" s="140"/>
      <c r="AA8" s="62"/>
    </row>
    <row r="9" spans="1:27" ht="13.5">
      <c r="A9" s="249" t="s">
        <v>180</v>
      </c>
      <c r="B9" s="182"/>
      <c r="C9" s="155">
        <v>2267282</v>
      </c>
      <c r="D9" s="155"/>
      <c r="E9" s="59"/>
      <c r="F9" s="60"/>
      <c r="G9" s="60">
        <v>204070</v>
      </c>
      <c r="H9" s="60">
        <v>152148</v>
      </c>
      <c r="I9" s="60">
        <v>2653533</v>
      </c>
      <c r="J9" s="60">
        <v>3009751</v>
      </c>
      <c r="K9" s="60">
        <v>238455</v>
      </c>
      <c r="L9" s="60">
        <v>231478</v>
      </c>
      <c r="M9" s="60">
        <v>251461</v>
      </c>
      <c r="N9" s="60">
        <v>721394</v>
      </c>
      <c r="O9" s="60">
        <v>216707</v>
      </c>
      <c r="P9" s="60">
        <v>206776</v>
      </c>
      <c r="Q9" s="60"/>
      <c r="R9" s="60">
        <v>423483</v>
      </c>
      <c r="S9" s="60"/>
      <c r="T9" s="60"/>
      <c r="U9" s="60"/>
      <c r="V9" s="60"/>
      <c r="W9" s="60">
        <v>4154628</v>
      </c>
      <c r="X9" s="60"/>
      <c r="Y9" s="60">
        <v>4154628</v>
      </c>
      <c r="Z9" s="140"/>
      <c r="AA9" s="62"/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-120937731</v>
      </c>
      <c r="D12" s="155"/>
      <c r="E12" s="59"/>
      <c r="F12" s="60"/>
      <c r="G12" s="60">
        <v>-10034322</v>
      </c>
      <c r="H12" s="60">
        <v>-8684607</v>
      </c>
      <c r="I12" s="60">
        <v>-6508080</v>
      </c>
      <c r="J12" s="60">
        <v>-25227009</v>
      </c>
      <c r="K12" s="60">
        <v>-6298257</v>
      </c>
      <c r="L12" s="60">
        <v>-12665097</v>
      </c>
      <c r="M12" s="60">
        <v>-13966786</v>
      </c>
      <c r="N12" s="60">
        <v>-32930140</v>
      </c>
      <c r="O12" s="60">
        <v>-8102069</v>
      </c>
      <c r="P12" s="60">
        <v>-12334665</v>
      </c>
      <c r="Q12" s="60">
        <v>-9774321</v>
      </c>
      <c r="R12" s="60">
        <v>-30211055</v>
      </c>
      <c r="S12" s="60"/>
      <c r="T12" s="60"/>
      <c r="U12" s="60"/>
      <c r="V12" s="60"/>
      <c r="W12" s="60">
        <v>-88368204</v>
      </c>
      <c r="X12" s="60"/>
      <c r="Y12" s="60">
        <v>-88368204</v>
      </c>
      <c r="Z12" s="140"/>
      <c r="AA12" s="62"/>
    </row>
    <row r="13" spans="1:27" ht="13.5">
      <c r="A13" s="249" t="s">
        <v>40</v>
      </c>
      <c r="B13" s="182"/>
      <c r="C13" s="155">
        <v>-1681</v>
      </c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42606951</v>
      </c>
      <c r="D15" s="168">
        <f>SUM(D6:D14)</f>
        <v>0</v>
      </c>
      <c r="E15" s="72">
        <f t="shared" si="0"/>
        <v>0</v>
      </c>
      <c r="F15" s="73">
        <f t="shared" si="0"/>
        <v>0</v>
      </c>
      <c r="G15" s="73">
        <f t="shared" si="0"/>
        <v>47570587</v>
      </c>
      <c r="H15" s="73">
        <f t="shared" si="0"/>
        <v>-3806992</v>
      </c>
      <c r="I15" s="73">
        <f t="shared" si="0"/>
        <v>-2640341</v>
      </c>
      <c r="J15" s="73">
        <f t="shared" si="0"/>
        <v>41123254</v>
      </c>
      <c r="K15" s="73">
        <f t="shared" si="0"/>
        <v>-3519451</v>
      </c>
      <c r="L15" s="73">
        <f t="shared" si="0"/>
        <v>19892897</v>
      </c>
      <c r="M15" s="73">
        <f t="shared" si="0"/>
        <v>-10559502</v>
      </c>
      <c r="N15" s="73">
        <f t="shared" si="0"/>
        <v>5813944</v>
      </c>
      <c r="O15" s="73">
        <f t="shared" si="0"/>
        <v>-7206815</v>
      </c>
      <c r="P15" s="73">
        <f t="shared" si="0"/>
        <v>-7078883</v>
      </c>
      <c r="Q15" s="73">
        <f t="shared" si="0"/>
        <v>25633780</v>
      </c>
      <c r="R15" s="73">
        <f t="shared" si="0"/>
        <v>11348082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58285280</v>
      </c>
      <c r="X15" s="73">
        <f t="shared" si="0"/>
        <v>0</v>
      </c>
      <c r="Y15" s="73">
        <f t="shared" si="0"/>
        <v>58285280</v>
      </c>
      <c r="Z15" s="170">
        <f>+IF(X15&lt;&gt;0,+(Y15/X15)*100,0)</f>
        <v>0</v>
      </c>
      <c r="AA15" s="74">
        <f>SUM(AA6:AA14)</f>
        <v>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979710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-38816633</v>
      </c>
      <c r="D24" s="155"/>
      <c r="E24" s="59"/>
      <c r="F24" s="60"/>
      <c r="G24" s="60">
        <v>-1897044</v>
      </c>
      <c r="H24" s="60">
        <v>-622984</v>
      </c>
      <c r="I24" s="60">
        <v>-560537</v>
      </c>
      <c r="J24" s="60">
        <v>-3080565</v>
      </c>
      <c r="K24" s="60">
        <v>-718780</v>
      </c>
      <c r="L24" s="60">
        <v>-1074020</v>
      </c>
      <c r="M24" s="60">
        <v>-3281331</v>
      </c>
      <c r="N24" s="60">
        <v>-5074131</v>
      </c>
      <c r="O24" s="60">
        <v>-1646423</v>
      </c>
      <c r="P24" s="60">
        <v>-3641414</v>
      </c>
      <c r="Q24" s="60">
        <v>-4911185</v>
      </c>
      <c r="R24" s="60">
        <v>-10199022</v>
      </c>
      <c r="S24" s="60"/>
      <c r="T24" s="60"/>
      <c r="U24" s="60"/>
      <c r="V24" s="60"/>
      <c r="W24" s="60">
        <v>-18353718</v>
      </c>
      <c r="X24" s="60"/>
      <c r="Y24" s="60">
        <v>-18353718</v>
      </c>
      <c r="Z24" s="140"/>
      <c r="AA24" s="62"/>
    </row>
    <row r="25" spans="1:27" ht="13.5">
      <c r="A25" s="250" t="s">
        <v>191</v>
      </c>
      <c r="B25" s="251"/>
      <c r="C25" s="168">
        <f aca="true" t="shared" si="1" ref="C25:Y25">SUM(C19:C24)</f>
        <v>-37836923</v>
      </c>
      <c r="D25" s="168">
        <f>SUM(D19:D24)</f>
        <v>0</v>
      </c>
      <c r="E25" s="72">
        <f t="shared" si="1"/>
        <v>0</v>
      </c>
      <c r="F25" s="73">
        <f t="shared" si="1"/>
        <v>0</v>
      </c>
      <c r="G25" s="73">
        <f t="shared" si="1"/>
        <v>-1897044</v>
      </c>
      <c r="H25" s="73">
        <f t="shared" si="1"/>
        <v>-622984</v>
      </c>
      <c r="I25" s="73">
        <f t="shared" si="1"/>
        <v>-560537</v>
      </c>
      <c r="J25" s="73">
        <f t="shared" si="1"/>
        <v>-3080565</v>
      </c>
      <c r="K25" s="73">
        <f t="shared" si="1"/>
        <v>-718780</v>
      </c>
      <c r="L25" s="73">
        <f t="shared" si="1"/>
        <v>-1074020</v>
      </c>
      <c r="M25" s="73">
        <f t="shared" si="1"/>
        <v>-3281331</v>
      </c>
      <c r="N25" s="73">
        <f t="shared" si="1"/>
        <v>-5074131</v>
      </c>
      <c r="O25" s="73">
        <f t="shared" si="1"/>
        <v>-1646423</v>
      </c>
      <c r="P25" s="73">
        <f t="shared" si="1"/>
        <v>-3641414</v>
      </c>
      <c r="Q25" s="73">
        <f t="shared" si="1"/>
        <v>-4911185</v>
      </c>
      <c r="R25" s="73">
        <f t="shared" si="1"/>
        <v>-10199022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-18353718</v>
      </c>
      <c r="X25" s="73">
        <f t="shared" si="1"/>
        <v>0</v>
      </c>
      <c r="Y25" s="73">
        <f t="shared" si="1"/>
        <v>-18353718</v>
      </c>
      <c r="Z25" s="170">
        <f>+IF(X25&lt;&gt;0,+(Y25/X25)*100,0)</f>
        <v>0</v>
      </c>
      <c r="AA25" s="74">
        <f>SUM(AA19:AA24)</f>
        <v>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4770028</v>
      </c>
      <c r="D36" s="153">
        <f>+D15+D25+D34</f>
        <v>0</v>
      </c>
      <c r="E36" s="99">
        <f t="shared" si="3"/>
        <v>0</v>
      </c>
      <c r="F36" s="100">
        <f t="shared" si="3"/>
        <v>0</v>
      </c>
      <c r="G36" s="100">
        <f t="shared" si="3"/>
        <v>45673543</v>
      </c>
      <c r="H36" s="100">
        <f t="shared" si="3"/>
        <v>-4429976</v>
      </c>
      <c r="I36" s="100">
        <f t="shared" si="3"/>
        <v>-3200878</v>
      </c>
      <c r="J36" s="100">
        <f t="shared" si="3"/>
        <v>38042689</v>
      </c>
      <c r="K36" s="100">
        <f t="shared" si="3"/>
        <v>-4238231</v>
      </c>
      <c r="L36" s="100">
        <f t="shared" si="3"/>
        <v>18818877</v>
      </c>
      <c r="M36" s="100">
        <f t="shared" si="3"/>
        <v>-13840833</v>
      </c>
      <c r="N36" s="100">
        <f t="shared" si="3"/>
        <v>739813</v>
      </c>
      <c r="O36" s="100">
        <f t="shared" si="3"/>
        <v>-8853238</v>
      </c>
      <c r="P36" s="100">
        <f t="shared" si="3"/>
        <v>-10720297</v>
      </c>
      <c r="Q36" s="100">
        <f t="shared" si="3"/>
        <v>20722595</v>
      </c>
      <c r="R36" s="100">
        <f t="shared" si="3"/>
        <v>1149060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39931562</v>
      </c>
      <c r="X36" s="100">
        <f t="shared" si="3"/>
        <v>0</v>
      </c>
      <c r="Y36" s="100">
        <f t="shared" si="3"/>
        <v>39931562</v>
      </c>
      <c r="Z36" s="137">
        <f>+IF(X36&lt;&gt;0,+(Y36/X36)*100,0)</f>
        <v>0</v>
      </c>
      <c r="AA36" s="102">
        <f>+AA15+AA25+AA34</f>
        <v>0</v>
      </c>
    </row>
    <row r="37" spans="1:27" ht="13.5">
      <c r="A37" s="249" t="s">
        <v>199</v>
      </c>
      <c r="B37" s="182"/>
      <c r="C37" s="153">
        <v>56709920</v>
      </c>
      <c r="D37" s="153"/>
      <c r="E37" s="99"/>
      <c r="F37" s="100"/>
      <c r="G37" s="100">
        <v>56412169</v>
      </c>
      <c r="H37" s="100">
        <v>102085712</v>
      </c>
      <c r="I37" s="100">
        <v>97655736</v>
      </c>
      <c r="J37" s="100">
        <v>56412169</v>
      </c>
      <c r="K37" s="100">
        <v>94454858</v>
      </c>
      <c r="L37" s="100">
        <v>90216627</v>
      </c>
      <c r="M37" s="100">
        <v>109035504</v>
      </c>
      <c r="N37" s="100">
        <v>94454858</v>
      </c>
      <c r="O37" s="100">
        <v>95194671</v>
      </c>
      <c r="P37" s="100">
        <v>86341433</v>
      </c>
      <c r="Q37" s="100">
        <v>75621136</v>
      </c>
      <c r="R37" s="100">
        <v>95194671</v>
      </c>
      <c r="S37" s="100"/>
      <c r="T37" s="100"/>
      <c r="U37" s="100"/>
      <c r="V37" s="100"/>
      <c r="W37" s="100">
        <v>56412169</v>
      </c>
      <c r="X37" s="100"/>
      <c r="Y37" s="100">
        <v>56412169</v>
      </c>
      <c r="Z37" s="137"/>
      <c r="AA37" s="102"/>
    </row>
    <row r="38" spans="1:27" ht="13.5">
      <c r="A38" s="269" t="s">
        <v>200</v>
      </c>
      <c r="B38" s="256"/>
      <c r="C38" s="257">
        <v>61479948</v>
      </c>
      <c r="D38" s="257"/>
      <c r="E38" s="258"/>
      <c r="F38" s="259"/>
      <c r="G38" s="259">
        <v>102085712</v>
      </c>
      <c r="H38" s="259">
        <v>97655736</v>
      </c>
      <c r="I38" s="259">
        <v>94454858</v>
      </c>
      <c r="J38" s="259">
        <v>94454858</v>
      </c>
      <c r="K38" s="259">
        <v>90216627</v>
      </c>
      <c r="L38" s="259">
        <v>109035504</v>
      </c>
      <c r="M38" s="259">
        <v>95194671</v>
      </c>
      <c r="N38" s="259">
        <v>95194671</v>
      </c>
      <c r="O38" s="259">
        <v>86341433</v>
      </c>
      <c r="P38" s="259">
        <v>75621136</v>
      </c>
      <c r="Q38" s="259">
        <v>96343731</v>
      </c>
      <c r="R38" s="259">
        <v>96343731</v>
      </c>
      <c r="S38" s="259"/>
      <c r="T38" s="259"/>
      <c r="U38" s="259"/>
      <c r="V38" s="259"/>
      <c r="W38" s="259">
        <v>96343731</v>
      </c>
      <c r="X38" s="259"/>
      <c r="Y38" s="259">
        <v>96343731</v>
      </c>
      <c r="Z38" s="260"/>
      <c r="AA38" s="261"/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30680629</v>
      </c>
      <c r="D5" s="200">
        <f t="shared" si="0"/>
        <v>0</v>
      </c>
      <c r="E5" s="106">
        <f t="shared" si="0"/>
        <v>0</v>
      </c>
      <c r="F5" s="106">
        <f t="shared" si="0"/>
        <v>0</v>
      </c>
      <c r="G5" s="106">
        <f t="shared" si="0"/>
        <v>1897042</v>
      </c>
      <c r="H5" s="106">
        <f t="shared" si="0"/>
        <v>0</v>
      </c>
      <c r="I5" s="106">
        <f t="shared" si="0"/>
        <v>560537</v>
      </c>
      <c r="J5" s="106">
        <f t="shared" si="0"/>
        <v>2457579</v>
      </c>
      <c r="K5" s="106">
        <f t="shared" si="0"/>
        <v>772930</v>
      </c>
      <c r="L5" s="106">
        <f t="shared" si="0"/>
        <v>1095209</v>
      </c>
      <c r="M5" s="106">
        <f t="shared" si="0"/>
        <v>3281331</v>
      </c>
      <c r="N5" s="106">
        <f t="shared" si="0"/>
        <v>5149470</v>
      </c>
      <c r="O5" s="106">
        <f t="shared" si="0"/>
        <v>0</v>
      </c>
      <c r="P5" s="106">
        <f t="shared" si="0"/>
        <v>163075</v>
      </c>
      <c r="Q5" s="106">
        <f t="shared" si="0"/>
        <v>0</v>
      </c>
      <c r="R5" s="106">
        <f t="shared" si="0"/>
        <v>163075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7770124</v>
      </c>
      <c r="X5" s="106">
        <f t="shared" si="0"/>
        <v>0</v>
      </c>
      <c r="Y5" s="106">
        <f t="shared" si="0"/>
        <v>7770124</v>
      </c>
      <c r="Z5" s="201">
        <f>+IF(X5&lt;&gt;0,+(Y5/X5)*100,0)</f>
        <v>0</v>
      </c>
      <c r="AA5" s="199">
        <f>SUM(AA11:AA18)</f>
        <v>0</v>
      </c>
    </row>
    <row r="6" spans="1:27" ht="13.5">
      <c r="A6" s="291" t="s">
        <v>204</v>
      </c>
      <c r="B6" s="142"/>
      <c r="C6" s="62">
        <v>21296133</v>
      </c>
      <c r="D6" s="156"/>
      <c r="E6" s="60"/>
      <c r="F6" s="60"/>
      <c r="G6" s="60">
        <v>1764222</v>
      </c>
      <c r="H6" s="60"/>
      <c r="I6" s="60">
        <v>527057</v>
      </c>
      <c r="J6" s="60">
        <v>2291279</v>
      </c>
      <c r="K6" s="60">
        <v>628955</v>
      </c>
      <c r="L6" s="60">
        <v>971884</v>
      </c>
      <c r="M6" s="60">
        <v>2169282</v>
      </c>
      <c r="N6" s="60">
        <v>3770121</v>
      </c>
      <c r="O6" s="60"/>
      <c r="P6" s="60"/>
      <c r="Q6" s="60"/>
      <c r="R6" s="60"/>
      <c r="S6" s="60"/>
      <c r="T6" s="60"/>
      <c r="U6" s="60"/>
      <c r="V6" s="60"/>
      <c r="W6" s="60">
        <v>6061400</v>
      </c>
      <c r="X6" s="60"/>
      <c r="Y6" s="60">
        <v>6061400</v>
      </c>
      <c r="Z6" s="140"/>
      <c r="AA6" s="155"/>
    </row>
    <row r="7" spans="1:27" ht="13.5">
      <c r="A7" s="291" t="s">
        <v>205</v>
      </c>
      <c r="B7" s="142"/>
      <c r="C7" s="62">
        <v>423603</v>
      </c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>
        <v>2398089</v>
      </c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>
        <v>1679000</v>
      </c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25796825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1764222</v>
      </c>
      <c r="H11" s="295">
        <f t="shared" si="1"/>
        <v>0</v>
      </c>
      <c r="I11" s="295">
        <f t="shared" si="1"/>
        <v>527057</v>
      </c>
      <c r="J11" s="295">
        <f t="shared" si="1"/>
        <v>2291279</v>
      </c>
      <c r="K11" s="295">
        <f t="shared" si="1"/>
        <v>628955</v>
      </c>
      <c r="L11" s="295">
        <f t="shared" si="1"/>
        <v>971884</v>
      </c>
      <c r="M11" s="295">
        <f t="shared" si="1"/>
        <v>2169282</v>
      </c>
      <c r="N11" s="295">
        <f t="shared" si="1"/>
        <v>3770121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6061400</v>
      </c>
      <c r="X11" s="295">
        <f t="shared" si="1"/>
        <v>0</v>
      </c>
      <c r="Y11" s="295">
        <f t="shared" si="1"/>
        <v>6061400</v>
      </c>
      <c r="Z11" s="296">
        <f>+IF(X11&lt;&gt;0,+(Y11/X11)*100,0)</f>
        <v>0</v>
      </c>
      <c r="AA11" s="297">
        <f>SUM(AA6:AA10)</f>
        <v>0</v>
      </c>
    </row>
    <row r="12" spans="1:27" ht="13.5">
      <c r="A12" s="298" t="s">
        <v>210</v>
      </c>
      <c r="B12" s="136"/>
      <c r="C12" s="62">
        <v>415687</v>
      </c>
      <c r="D12" s="156"/>
      <c r="E12" s="60"/>
      <c r="F12" s="60"/>
      <c r="G12" s="60">
        <v>59746</v>
      </c>
      <c r="H12" s="60"/>
      <c r="I12" s="60">
        <v>33480</v>
      </c>
      <c r="J12" s="60">
        <v>93226</v>
      </c>
      <c r="K12" s="60">
        <v>66725</v>
      </c>
      <c r="L12" s="60">
        <v>21190</v>
      </c>
      <c r="M12" s="60">
        <v>38865</v>
      </c>
      <c r="N12" s="60">
        <v>126780</v>
      </c>
      <c r="O12" s="60"/>
      <c r="P12" s="60">
        <v>36233</v>
      </c>
      <c r="Q12" s="60"/>
      <c r="R12" s="60">
        <v>36233</v>
      </c>
      <c r="S12" s="60"/>
      <c r="T12" s="60"/>
      <c r="U12" s="60"/>
      <c r="V12" s="60"/>
      <c r="W12" s="60">
        <v>256239</v>
      </c>
      <c r="X12" s="60"/>
      <c r="Y12" s="60">
        <v>256239</v>
      </c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4468117</v>
      </c>
      <c r="D15" s="156"/>
      <c r="E15" s="60"/>
      <c r="F15" s="60"/>
      <c r="G15" s="60">
        <v>73074</v>
      </c>
      <c r="H15" s="60"/>
      <c r="I15" s="60"/>
      <c r="J15" s="60">
        <v>73074</v>
      </c>
      <c r="K15" s="60">
        <v>77250</v>
      </c>
      <c r="L15" s="60">
        <v>102135</v>
      </c>
      <c r="M15" s="60">
        <v>1073184</v>
      </c>
      <c r="N15" s="60">
        <v>1252569</v>
      </c>
      <c r="O15" s="60"/>
      <c r="P15" s="60">
        <v>126842</v>
      </c>
      <c r="Q15" s="60"/>
      <c r="R15" s="60">
        <v>126842</v>
      </c>
      <c r="S15" s="60"/>
      <c r="T15" s="60"/>
      <c r="U15" s="60"/>
      <c r="V15" s="60"/>
      <c r="W15" s="60">
        <v>1452485</v>
      </c>
      <c r="X15" s="60"/>
      <c r="Y15" s="60">
        <v>1452485</v>
      </c>
      <c r="Z15" s="140"/>
      <c r="AA15" s="155"/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21296133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1764222</v>
      </c>
      <c r="H36" s="60">
        <f t="shared" si="4"/>
        <v>0</v>
      </c>
      <c r="I36" s="60">
        <f t="shared" si="4"/>
        <v>527057</v>
      </c>
      <c r="J36" s="60">
        <f t="shared" si="4"/>
        <v>2291279</v>
      </c>
      <c r="K36" s="60">
        <f t="shared" si="4"/>
        <v>628955</v>
      </c>
      <c r="L36" s="60">
        <f t="shared" si="4"/>
        <v>971884</v>
      </c>
      <c r="M36" s="60">
        <f t="shared" si="4"/>
        <v>2169282</v>
      </c>
      <c r="N36" s="60">
        <f t="shared" si="4"/>
        <v>3770121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6061400</v>
      </c>
      <c r="X36" s="60">
        <f t="shared" si="4"/>
        <v>0</v>
      </c>
      <c r="Y36" s="60">
        <f t="shared" si="4"/>
        <v>6061400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423603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2398089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1679000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25796825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1764222</v>
      </c>
      <c r="H41" s="295">
        <f t="shared" si="6"/>
        <v>0</v>
      </c>
      <c r="I41" s="295">
        <f t="shared" si="6"/>
        <v>527057</v>
      </c>
      <c r="J41" s="295">
        <f t="shared" si="6"/>
        <v>2291279</v>
      </c>
      <c r="K41" s="295">
        <f t="shared" si="6"/>
        <v>628955</v>
      </c>
      <c r="L41" s="295">
        <f t="shared" si="6"/>
        <v>971884</v>
      </c>
      <c r="M41" s="295">
        <f t="shared" si="6"/>
        <v>2169282</v>
      </c>
      <c r="N41" s="295">
        <f t="shared" si="6"/>
        <v>3770121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6061400</v>
      </c>
      <c r="X41" s="295">
        <f t="shared" si="6"/>
        <v>0</v>
      </c>
      <c r="Y41" s="295">
        <f t="shared" si="6"/>
        <v>6061400</v>
      </c>
      <c r="Z41" s="296">
        <f t="shared" si="5"/>
        <v>0</v>
      </c>
      <c r="AA41" s="297">
        <f>SUM(AA36:AA40)</f>
        <v>0</v>
      </c>
    </row>
    <row r="42" spans="1:27" ht="13.5">
      <c r="A42" s="298" t="s">
        <v>210</v>
      </c>
      <c r="B42" s="136"/>
      <c r="C42" s="95">
        <f aca="true" t="shared" si="7" ref="C42:Y48">C12+C27</f>
        <v>415687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59746</v>
      </c>
      <c r="H42" s="54">
        <f t="shared" si="7"/>
        <v>0</v>
      </c>
      <c r="I42" s="54">
        <f t="shared" si="7"/>
        <v>33480</v>
      </c>
      <c r="J42" s="54">
        <f t="shared" si="7"/>
        <v>93226</v>
      </c>
      <c r="K42" s="54">
        <f t="shared" si="7"/>
        <v>66725</v>
      </c>
      <c r="L42" s="54">
        <f t="shared" si="7"/>
        <v>21190</v>
      </c>
      <c r="M42" s="54">
        <f t="shared" si="7"/>
        <v>38865</v>
      </c>
      <c r="N42" s="54">
        <f t="shared" si="7"/>
        <v>126780</v>
      </c>
      <c r="O42" s="54">
        <f t="shared" si="7"/>
        <v>0</v>
      </c>
      <c r="P42" s="54">
        <f t="shared" si="7"/>
        <v>36233</v>
      </c>
      <c r="Q42" s="54">
        <f t="shared" si="7"/>
        <v>0</v>
      </c>
      <c r="R42" s="54">
        <f t="shared" si="7"/>
        <v>36233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256239</v>
      </c>
      <c r="X42" s="54">
        <f t="shared" si="7"/>
        <v>0</v>
      </c>
      <c r="Y42" s="54">
        <f t="shared" si="7"/>
        <v>256239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4468117</v>
      </c>
      <c r="D45" s="129">
        <f t="shared" si="7"/>
        <v>0</v>
      </c>
      <c r="E45" s="54">
        <f t="shared" si="7"/>
        <v>0</v>
      </c>
      <c r="F45" s="54">
        <f t="shared" si="7"/>
        <v>0</v>
      </c>
      <c r="G45" s="54">
        <f t="shared" si="7"/>
        <v>73074</v>
      </c>
      <c r="H45" s="54">
        <f t="shared" si="7"/>
        <v>0</v>
      </c>
      <c r="I45" s="54">
        <f t="shared" si="7"/>
        <v>0</v>
      </c>
      <c r="J45" s="54">
        <f t="shared" si="7"/>
        <v>73074</v>
      </c>
      <c r="K45" s="54">
        <f t="shared" si="7"/>
        <v>77250</v>
      </c>
      <c r="L45" s="54">
        <f t="shared" si="7"/>
        <v>102135</v>
      </c>
      <c r="M45" s="54">
        <f t="shared" si="7"/>
        <v>1073184</v>
      </c>
      <c r="N45" s="54">
        <f t="shared" si="7"/>
        <v>1252569</v>
      </c>
      <c r="O45" s="54">
        <f t="shared" si="7"/>
        <v>0</v>
      </c>
      <c r="P45" s="54">
        <f t="shared" si="7"/>
        <v>126842</v>
      </c>
      <c r="Q45" s="54">
        <f t="shared" si="7"/>
        <v>0</v>
      </c>
      <c r="R45" s="54">
        <f t="shared" si="7"/>
        <v>126842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1452485</v>
      </c>
      <c r="X45" s="54">
        <f t="shared" si="7"/>
        <v>0</v>
      </c>
      <c r="Y45" s="54">
        <f t="shared" si="7"/>
        <v>1452485</v>
      </c>
      <c r="Z45" s="184">
        <f t="shared" si="5"/>
        <v>0</v>
      </c>
      <c r="AA45" s="130">
        <f t="shared" si="8"/>
        <v>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30680629</v>
      </c>
      <c r="D49" s="218">
        <f t="shared" si="9"/>
        <v>0</v>
      </c>
      <c r="E49" s="220">
        <f t="shared" si="9"/>
        <v>0</v>
      </c>
      <c r="F49" s="220">
        <f t="shared" si="9"/>
        <v>0</v>
      </c>
      <c r="G49" s="220">
        <f t="shared" si="9"/>
        <v>1897042</v>
      </c>
      <c r="H49" s="220">
        <f t="shared" si="9"/>
        <v>0</v>
      </c>
      <c r="I49" s="220">
        <f t="shared" si="9"/>
        <v>560537</v>
      </c>
      <c r="J49" s="220">
        <f t="shared" si="9"/>
        <v>2457579</v>
      </c>
      <c r="K49" s="220">
        <f t="shared" si="9"/>
        <v>772930</v>
      </c>
      <c r="L49" s="220">
        <f t="shared" si="9"/>
        <v>1095209</v>
      </c>
      <c r="M49" s="220">
        <f t="shared" si="9"/>
        <v>3281331</v>
      </c>
      <c r="N49" s="220">
        <f t="shared" si="9"/>
        <v>5149470</v>
      </c>
      <c r="O49" s="220">
        <f t="shared" si="9"/>
        <v>0</v>
      </c>
      <c r="P49" s="220">
        <f t="shared" si="9"/>
        <v>163075</v>
      </c>
      <c r="Q49" s="220">
        <f t="shared" si="9"/>
        <v>0</v>
      </c>
      <c r="R49" s="220">
        <f t="shared" si="9"/>
        <v>163075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7770124</v>
      </c>
      <c r="X49" s="220">
        <f t="shared" si="9"/>
        <v>0</v>
      </c>
      <c r="Y49" s="220">
        <f t="shared" si="9"/>
        <v>7770124</v>
      </c>
      <c r="Z49" s="221">
        <f t="shared" si="5"/>
        <v>0</v>
      </c>
      <c r="AA49" s="222">
        <f>SUM(AA41:AA48)</f>
        <v>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40288</v>
      </c>
      <c r="H51" s="54">
        <f t="shared" si="10"/>
        <v>0</v>
      </c>
      <c r="I51" s="54">
        <f t="shared" si="10"/>
        <v>431441</v>
      </c>
      <c r="J51" s="54">
        <f t="shared" si="10"/>
        <v>471729</v>
      </c>
      <c r="K51" s="54">
        <f t="shared" si="10"/>
        <v>88313</v>
      </c>
      <c r="L51" s="54">
        <f t="shared" si="10"/>
        <v>367828</v>
      </c>
      <c r="M51" s="54">
        <f t="shared" si="10"/>
        <v>548314</v>
      </c>
      <c r="N51" s="54">
        <f t="shared" si="10"/>
        <v>1004455</v>
      </c>
      <c r="O51" s="54">
        <f t="shared" si="10"/>
        <v>0</v>
      </c>
      <c r="P51" s="54">
        <f t="shared" si="10"/>
        <v>3478339</v>
      </c>
      <c r="Q51" s="54">
        <f t="shared" si="10"/>
        <v>0</v>
      </c>
      <c r="R51" s="54">
        <f t="shared" si="10"/>
        <v>3478339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4954523</v>
      </c>
      <c r="X51" s="54">
        <f t="shared" si="10"/>
        <v>0</v>
      </c>
      <c r="Y51" s="54">
        <f t="shared" si="10"/>
        <v>4954523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>
        <v>25984</v>
      </c>
      <c r="H52" s="60"/>
      <c r="I52" s="60">
        <v>189155</v>
      </c>
      <c r="J52" s="60">
        <v>215139</v>
      </c>
      <c r="K52" s="60"/>
      <c r="L52" s="60">
        <v>712</v>
      </c>
      <c r="M52" s="60">
        <v>7791</v>
      </c>
      <c r="N52" s="60">
        <v>8503</v>
      </c>
      <c r="O52" s="60"/>
      <c r="P52" s="60">
        <v>3455823</v>
      </c>
      <c r="Q52" s="60"/>
      <c r="R52" s="60">
        <v>3455823</v>
      </c>
      <c r="S52" s="60"/>
      <c r="T52" s="60"/>
      <c r="U52" s="60"/>
      <c r="V52" s="60"/>
      <c r="W52" s="60">
        <v>3679465</v>
      </c>
      <c r="X52" s="60"/>
      <c r="Y52" s="60">
        <v>3679465</v>
      </c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>
        <v>225680</v>
      </c>
      <c r="J56" s="60">
        <v>225680</v>
      </c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>
        <v>225680</v>
      </c>
      <c r="X56" s="60"/>
      <c r="Y56" s="60">
        <v>225680</v>
      </c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25984</v>
      </c>
      <c r="H57" s="295">
        <f t="shared" si="11"/>
        <v>0</v>
      </c>
      <c r="I57" s="295">
        <f t="shared" si="11"/>
        <v>414835</v>
      </c>
      <c r="J57" s="295">
        <f t="shared" si="11"/>
        <v>440819</v>
      </c>
      <c r="K57" s="295">
        <f t="shared" si="11"/>
        <v>0</v>
      </c>
      <c r="L57" s="295">
        <f t="shared" si="11"/>
        <v>712</v>
      </c>
      <c r="M57" s="295">
        <f t="shared" si="11"/>
        <v>7791</v>
      </c>
      <c r="N57" s="295">
        <f t="shared" si="11"/>
        <v>8503</v>
      </c>
      <c r="O57" s="295">
        <f t="shared" si="11"/>
        <v>0</v>
      </c>
      <c r="P57" s="295">
        <f t="shared" si="11"/>
        <v>3455823</v>
      </c>
      <c r="Q57" s="295">
        <f t="shared" si="11"/>
        <v>0</v>
      </c>
      <c r="R57" s="295">
        <f t="shared" si="11"/>
        <v>3455823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3905145</v>
      </c>
      <c r="X57" s="295">
        <f t="shared" si="11"/>
        <v>0</v>
      </c>
      <c r="Y57" s="295">
        <f t="shared" si="11"/>
        <v>3905145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>
        <v>14304</v>
      </c>
      <c r="H61" s="60"/>
      <c r="I61" s="60">
        <v>16606</v>
      </c>
      <c r="J61" s="60">
        <v>30910</v>
      </c>
      <c r="K61" s="60">
        <v>88313</v>
      </c>
      <c r="L61" s="60">
        <v>367116</v>
      </c>
      <c r="M61" s="60">
        <v>540523</v>
      </c>
      <c r="N61" s="60">
        <v>995952</v>
      </c>
      <c r="O61" s="60"/>
      <c r="P61" s="60">
        <v>22516</v>
      </c>
      <c r="Q61" s="60"/>
      <c r="R61" s="60">
        <v>22516</v>
      </c>
      <c r="S61" s="60"/>
      <c r="T61" s="60"/>
      <c r="U61" s="60"/>
      <c r="V61" s="60"/>
      <c r="W61" s="60">
        <v>1049378</v>
      </c>
      <c r="X61" s="60"/>
      <c r="Y61" s="60">
        <v>1049378</v>
      </c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>
        <v>26550</v>
      </c>
      <c r="I65" s="60">
        <v>32650</v>
      </c>
      <c r="J65" s="60">
        <v>59200</v>
      </c>
      <c r="K65" s="60"/>
      <c r="L65" s="60"/>
      <c r="M65" s="60"/>
      <c r="N65" s="60"/>
      <c r="O65" s="60">
        <v>8375</v>
      </c>
      <c r="P65" s="60">
        <v>7390</v>
      </c>
      <c r="Q65" s="60">
        <v>3645</v>
      </c>
      <c r="R65" s="60">
        <v>19410</v>
      </c>
      <c r="S65" s="60"/>
      <c r="T65" s="60"/>
      <c r="U65" s="60"/>
      <c r="V65" s="60"/>
      <c r="W65" s="60">
        <v>78610</v>
      </c>
      <c r="X65" s="60"/>
      <c r="Y65" s="60">
        <v>78610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>
        <v>11980556</v>
      </c>
      <c r="F67" s="60"/>
      <c r="G67" s="60">
        <v>40288</v>
      </c>
      <c r="H67" s="60">
        <v>204635</v>
      </c>
      <c r="I67" s="60">
        <v>398791</v>
      </c>
      <c r="J67" s="60">
        <v>643714</v>
      </c>
      <c r="K67" s="60">
        <v>106353</v>
      </c>
      <c r="L67" s="60">
        <v>367828</v>
      </c>
      <c r="M67" s="60">
        <v>548318</v>
      </c>
      <c r="N67" s="60">
        <v>1022499</v>
      </c>
      <c r="O67" s="60">
        <v>392951</v>
      </c>
      <c r="P67" s="60">
        <v>1553938</v>
      </c>
      <c r="Q67" s="60">
        <v>592497</v>
      </c>
      <c r="R67" s="60">
        <v>2539386</v>
      </c>
      <c r="S67" s="60"/>
      <c r="T67" s="60"/>
      <c r="U67" s="60"/>
      <c r="V67" s="60"/>
      <c r="W67" s="60">
        <v>4205599</v>
      </c>
      <c r="X67" s="60"/>
      <c r="Y67" s="60">
        <v>4205599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11980556</v>
      </c>
      <c r="F69" s="220">
        <f t="shared" si="12"/>
        <v>0</v>
      </c>
      <c r="G69" s="220">
        <f t="shared" si="12"/>
        <v>40288</v>
      </c>
      <c r="H69" s="220">
        <f t="shared" si="12"/>
        <v>231185</v>
      </c>
      <c r="I69" s="220">
        <f t="shared" si="12"/>
        <v>431441</v>
      </c>
      <c r="J69" s="220">
        <f t="shared" si="12"/>
        <v>702914</v>
      </c>
      <c r="K69" s="220">
        <f t="shared" si="12"/>
        <v>106353</v>
      </c>
      <c r="L69" s="220">
        <f t="shared" si="12"/>
        <v>367828</v>
      </c>
      <c r="M69" s="220">
        <f t="shared" si="12"/>
        <v>548318</v>
      </c>
      <c r="N69" s="220">
        <f t="shared" si="12"/>
        <v>1022499</v>
      </c>
      <c r="O69" s="220">
        <f t="shared" si="12"/>
        <v>401326</v>
      </c>
      <c r="P69" s="220">
        <f t="shared" si="12"/>
        <v>1561328</v>
      </c>
      <c r="Q69" s="220">
        <f t="shared" si="12"/>
        <v>596142</v>
      </c>
      <c r="R69" s="220">
        <f t="shared" si="12"/>
        <v>2558796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4284209</v>
      </c>
      <c r="X69" s="220">
        <f t="shared" si="12"/>
        <v>0</v>
      </c>
      <c r="Y69" s="220">
        <f t="shared" si="12"/>
        <v>4284209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25796825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1764222</v>
      </c>
      <c r="H5" s="356">
        <f t="shared" si="0"/>
        <v>0</v>
      </c>
      <c r="I5" s="356">
        <f t="shared" si="0"/>
        <v>527057</v>
      </c>
      <c r="J5" s="358">
        <f t="shared" si="0"/>
        <v>2291279</v>
      </c>
      <c r="K5" s="358">
        <f t="shared" si="0"/>
        <v>628955</v>
      </c>
      <c r="L5" s="356">
        <f t="shared" si="0"/>
        <v>971884</v>
      </c>
      <c r="M5" s="356">
        <f t="shared" si="0"/>
        <v>2169282</v>
      </c>
      <c r="N5" s="358">
        <f t="shared" si="0"/>
        <v>3770121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6061400</v>
      </c>
      <c r="X5" s="356">
        <f t="shared" si="0"/>
        <v>0</v>
      </c>
      <c r="Y5" s="358">
        <f t="shared" si="0"/>
        <v>6061400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21296133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1764222</v>
      </c>
      <c r="H6" s="60">
        <f t="shared" si="1"/>
        <v>0</v>
      </c>
      <c r="I6" s="60">
        <f t="shared" si="1"/>
        <v>527057</v>
      </c>
      <c r="J6" s="59">
        <f t="shared" si="1"/>
        <v>2291279</v>
      </c>
      <c r="K6" s="59">
        <f t="shared" si="1"/>
        <v>628955</v>
      </c>
      <c r="L6" s="60">
        <f t="shared" si="1"/>
        <v>971884</v>
      </c>
      <c r="M6" s="60">
        <f t="shared" si="1"/>
        <v>2169282</v>
      </c>
      <c r="N6" s="59">
        <f t="shared" si="1"/>
        <v>3770121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6061400</v>
      </c>
      <c r="X6" s="60">
        <f t="shared" si="1"/>
        <v>0</v>
      </c>
      <c r="Y6" s="59">
        <f t="shared" si="1"/>
        <v>6061400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>
        <v>21296133</v>
      </c>
      <c r="D7" s="340"/>
      <c r="E7" s="60"/>
      <c r="F7" s="59"/>
      <c r="G7" s="59">
        <v>1764222</v>
      </c>
      <c r="H7" s="60"/>
      <c r="I7" s="60">
        <v>527057</v>
      </c>
      <c r="J7" s="59">
        <v>2291279</v>
      </c>
      <c r="K7" s="59">
        <v>628955</v>
      </c>
      <c r="L7" s="60">
        <v>971884</v>
      </c>
      <c r="M7" s="60">
        <v>2169282</v>
      </c>
      <c r="N7" s="59">
        <v>3770121</v>
      </c>
      <c r="O7" s="59"/>
      <c r="P7" s="60"/>
      <c r="Q7" s="60"/>
      <c r="R7" s="59"/>
      <c r="S7" s="59"/>
      <c r="T7" s="60"/>
      <c r="U7" s="60"/>
      <c r="V7" s="59"/>
      <c r="W7" s="59">
        <v>6061400</v>
      </c>
      <c r="X7" s="60"/>
      <c r="Y7" s="59">
        <v>6061400</v>
      </c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423603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>
        <v>423603</v>
      </c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2398089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>
        <v>2398089</v>
      </c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1679000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>
        <v>1679000</v>
      </c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415687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59746</v>
      </c>
      <c r="H22" s="343">
        <f t="shared" si="6"/>
        <v>0</v>
      </c>
      <c r="I22" s="343">
        <f t="shared" si="6"/>
        <v>33480</v>
      </c>
      <c r="J22" s="345">
        <f t="shared" si="6"/>
        <v>93226</v>
      </c>
      <c r="K22" s="345">
        <f t="shared" si="6"/>
        <v>66725</v>
      </c>
      <c r="L22" s="343">
        <f t="shared" si="6"/>
        <v>21190</v>
      </c>
      <c r="M22" s="343">
        <f t="shared" si="6"/>
        <v>38865</v>
      </c>
      <c r="N22" s="345">
        <f t="shared" si="6"/>
        <v>126780</v>
      </c>
      <c r="O22" s="345">
        <f t="shared" si="6"/>
        <v>0</v>
      </c>
      <c r="P22" s="343">
        <f t="shared" si="6"/>
        <v>36233</v>
      </c>
      <c r="Q22" s="343">
        <f t="shared" si="6"/>
        <v>0</v>
      </c>
      <c r="R22" s="345">
        <f t="shared" si="6"/>
        <v>36233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256239</v>
      </c>
      <c r="X22" s="343">
        <f t="shared" si="6"/>
        <v>0</v>
      </c>
      <c r="Y22" s="345">
        <f t="shared" si="6"/>
        <v>256239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>
        <v>415687</v>
      </c>
      <c r="D25" s="340"/>
      <c r="E25" s="60"/>
      <c r="F25" s="59"/>
      <c r="G25" s="59">
        <v>59746</v>
      </c>
      <c r="H25" s="60"/>
      <c r="I25" s="60">
        <v>33480</v>
      </c>
      <c r="J25" s="59">
        <v>93226</v>
      </c>
      <c r="K25" s="59">
        <v>66725</v>
      </c>
      <c r="L25" s="60">
        <v>21190</v>
      </c>
      <c r="M25" s="60">
        <v>38865</v>
      </c>
      <c r="N25" s="59">
        <v>126780</v>
      </c>
      <c r="O25" s="59"/>
      <c r="P25" s="60">
        <v>36233</v>
      </c>
      <c r="Q25" s="60"/>
      <c r="R25" s="59">
        <v>36233</v>
      </c>
      <c r="S25" s="59"/>
      <c r="T25" s="60"/>
      <c r="U25" s="60"/>
      <c r="V25" s="59"/>
      <c r="W25" s="59">
        <v>256239</v>
      </c>
      <c r="X25" s="60"/>
      <c r="Y25" s="59">
        <v>256239</v>
      </c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4468117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73074</v>
      </c>
      <c r="H40" s="343">
        <f t="shared" si="9"/>
        <v>0</v>
      </c>
      <c r="I40" s="343">
        <f t="shared" si="9"/>
        <v>0</v>
      </c>
      <c r="J40" s="345">
        <f t="shared" si="9"/>
        <v>73074</v>
      </c>
      <c r="K40" s="345">
        <f t="shared" si="9"/>
        <v>77250</v>
      </c>
      <c r="L40" s="343">
        <f t="shared" si="9"/>
        <v>102135</v>
      </c>
      <c r="M40" s="343">
        <f t="shared" si="9"/>
        <v>1073184</v>
      </c>
      <c r="N40" s="345">
        <f t="shared" si="9"/>
        <v>1252569</v>
      </c>
      <c r="O40" s="345">
        <f t="shared" si="9"/>
        <v>0</v>
      </c>
      <c r="P40" s="343">
        <f t="shared" si="9"/>
        <v>126842</v>
      </c>
      <c r="Q40" s="343">
        <f t="shared" si="9"/>
        <v>0</v>
      </c>
      <c r="R40" s="345">
        <f t="shared" si="9"/>
        <v>126842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1452485</v>
      </c>
      <c r="X40" s="343">
        <f t="shared" si="9"/>
        <v>0</v>
      </c>
      <c r="Y40" s="345">
        <f t="shared" si="9"/>
        <v>1452485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>
        <v>3318109</v>
      </c>
      <c r="D41" s="363"/>
      <c r="E41" s="362"/>
      <c r="F41" s="364"/>
      <c r="G41" s="364">
        <v>2900</v>
      </c>
      <c r="H41" s="362"/>
      <c r="I41" s="362"/>
      <c r="J41" s="364">
        <v>2900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2900</v>
      </c>
      <c r="X41" s="362"/>
      <c r="Y41" s="364">
        <v>2900</v>
      </c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1070493</v>
      </c>
      <c r="N42" s="53">
        <f t="shared" si="10"/>
        <v>1070493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1070493</v>
      </c>
      <c r="X42" s="54">
        <f t="shared" si="10"/>
        <v>0</v>
      </c>
      <c r="Y42" s="53">
        <f t="shared" si="10"/>
        <v>1070493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552998</v>
      </c>
      <c r="D43" s="369"/>
      <c r="E43" s="305"/>
      <c r="F43" s="370"/>
      <c r="G43" s="370">
        <v>70174</v>
      </c>
      <c r="H43" s="305"/>
      <c r="I43" s="305"/>
      <c r="J43" s="370">
        <v>70174</v>
      </c>
      <c r="K43" s="370">
        <v>58050</v>
      </c>
      <c r="L43" s="305">
        <v>74208</v>
      </c>
      <c r="M43" s="305"/>
      <c r="N43" s="370">
        <v>132258</v>
      </c>
      <c r="O43" s="370"/>
      <c r="P43" s="305"/>
      <c r="Q43" s="305"/>
      <c r="R43" s="370"/>
      <c r="S43" s="370"/>
      <c r="T43" s="305"/>
      <c r="U43" s="305"/>
      <c r="V43" s="370"/>
      <c r="W43" s="370">
        <v>202432</v>
      </c>
      <c r="X43" s="305"/>
      <c r="Y43" s="370">
        <v>202432</v>
      </c>
      <c r="Z43" s="371"/>
      <c r="AA43" s="303"/>
    </row>
    <row r="44" spans="1:27" ht="13.5">
      <c r="A44" s="361" t="s">
        <v>250</v>
      </c>
      <c r="B44" s="136"/>
      <c r="C44" s="60">
        <v>159003</v>
      </c>
      <c r="D44" s="368"/>
      <c r="E44" s="54"/>
      <c r="F44" s="53"/>
      <c r="G44" s="53"/>
      <c r="H44" s="54"/>
      <c r="I44" s="54"/>
      <c r="J44" s="53"/>
      <c r="K44" s="53"/>
      <c r="L44" s="54">
        <v>27927</v>
      </c>
      <c r="M44" s="54">
        <v>2691</v>
      </c>
      <c r="N44" s="53">
        <v>30618</v>
      </c>
      <c r="O44" s="53"/>
      <c r="P44" s="54">
        <v>126842</v>
      </c>
      <c r="Q44" s="54"/>
      <c r="R44" s="53">
        <v>126842</v>
      </c>
      <c r="S44" s="53"/>
      <c r="T44" s="54"/>
      <c r="U44" s="54"/>
      <c r="V44" s="53"/>
      <c r="W44" s="53">
        <v>157460</v>
      </c>
      <c r="X44" s="54"/>
      <c r="Y44" s="53">
        <v>157460</v>
      </c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>
        <v>438007</v>
      </c>
      <c r="D47" s="368"/>
      <c r="E47" s="54"/>
      <c r="F47" s="53"/>
      <c r="G47" s="53"/>
      <c r="H47" s="54"/>
      <c r="I47" s="54"/>
      <c r="J47" s="53"/>
      <c r="K47" s="53">
        <v>19200</v>
      </c>
      <c r="L47" s="54"/>
      <c r="M47" s="54"/>
      <c r="N47" s="53">
        <v>19200</v>
      </c>
      <c r="O47" s="53"/>
      <c r="P47" s="54"/>
      <c r="Q47" s="54"/>
      <c r="R47" s="53"/>
      <c r="S47" s="53"/>
      <c r="T47" s="54"/>
      <c r="U47" s="54"/>
      <c r="V47" s="53"/>
      <c r="W47" s="53">
        <v>19200</v>
      </c>
      <c r="X47" s="54"/>
      <c r="Y47" s="53">
        <v>19200</v>
      </c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30680629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1897042</v>
      </c>
      <c r="H60" s="219">
        <f t="shared" si="14"/>
        <v>0</v>
      </c>
      <c r="I60" s="219">
        <f t="shared" si="14"/>
        <v>560537</v>
      </c>
      <c r="J60" s="264">
        <f t="shared" si="14"/>
        <v>2457579</v>
      </c>
      <c r="K60" s="264">
        <f t="shared" si="14"/>
        <v>772930</v>
      </c>
      <c r="L60" s="219">
        <f t="shared" si="14"/>
        <v>1095209</v>
      </c>
      <c r="M60" s="219">
        <f t="shared" si="14"/>
        <v>3281331</v>
      </c>
      <c r="N60" s="264">
        <f t="shared" si="14"/>
        <v>5149470</v>
      </c>
      <c r="O60" s="264">
        <f t="shared" si="14"/>
        <v>0</v>
      </c>
      <c r="P60" s="219">
        <f t="shared" si="14"/>
        <v>163075</v>
      </c>
      <c r="Q60" s="219">
        <f t="shared" si="14"/>
        <v>0</v>
      </c>
      <c r="R60" s="264">
        <f t="shared" si="14"/>
        <v>163075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7770124</v>
      </c>
      <c r="X60" s="219">
        <f t="shared" si="14"/>
        <v>0</v>
      </c>
      <c r="Y60" s="264">
        <f t="shared" si="14"/>
        <v>7770124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1070493</v>
      </c>
      <c r="N62" s="349">
        <f t="shared" si="15"/>
        <v>1070493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1070493</v>
      </c>
      <c r="X62" s="347">
        <f t="shared" si="15"/>
        <v>0</v>
      </c>
      <c r="Y62" s="349">
        <f t="shared" si="15"/>
        <v>1070493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>
        <v>1070493</v>
      </c>
      <c r="N63" s="59">
        <v>1070493</v>
      </c>
      <c r="O63" s="59"/>
      <c r="P63" s="60"/>
      <c r="Q63" s="60"/>
      <c r="R63" s="59"/>
      <c r="S63" s="59"/>
      <c r="T63" s="60"/>
      <c r="U63" s="60"/>
      <c r="V63" s="59"/>
      <c r="W63" s="59">
        <v>1070493</v>
      </c>
      <c r="X63" s="60"/>
      <c r="Y63" s="59">
        <v>1070493</v>
      </c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2014-05-13T10:56:45Z</dcterms:created>
  <dcterms:modified xsi:type="dcterms:W3CDTF">2014-05-13T10:56:48Z</dcterms:modified>
  <cp:category/>
  <cp:version/>
  <cp:contentType/>
  <cp:contentStatus/>
</cp:coreProperties>
</file>