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<sst xmlns="http://schemas.openxmlformats.org/spreadsheetml/2006/main" count="855" uniqueCount="302">
  <si>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Senqu(EC142)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</si>
  <si>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</si>
  <si>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</si>
  <si>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</si>
  <si>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</si>
  <si>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</si>
  <si>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</si>
  <si>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</si>
  <si>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</si>
  <si>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</si>
  <si>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</si>
  <si>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</si>
  <si>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</si>
  <si>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</si>
  <si>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</si>
  <si>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</si>
  <si>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</si>
  <si>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</si>
  <si>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</si>
  <si>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</si>
  <si>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</si>
  <si>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</si>
  <si>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</si>
  <si>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</si>
  <si>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</si>
  <si>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</si>
  <si>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</si>
  <si>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</si>
  <si>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</si>
  <si>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</si>
  <si>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</si>
  <si>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</si>
  <si>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</si>
  <si>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</si>
  <si>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</si>
  <si>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</si>
  <si>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</si>
  <si>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</si>
  <si>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</si>
  <si>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</si>
  <si>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</si>
  <si>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</si>
  <si>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</si>
  <si>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</si>
  <si>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</si>
  <si>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</si>
  <si>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</si>
  <si>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</si>
  <si>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</si>
  <si>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</si>
  <si>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</si>
  <si>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</si>
  <si>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</si>
  <si>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</si>
  <si>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</si>
  <si>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</si>
  <si>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</si>
  <si>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</si>
  <si>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</si>
  <si>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</si>
  <si>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</si>
  <si>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</si>
  <si>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</si>
  <si>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</si>
  <si>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</si>
  <si>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</si>
  <si>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</si>
  <si>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</si>
  <si>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</si>
  <si>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</si>
  <si>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Senqu(EC142)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</si>
  <si>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</si>
  <si>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</si>
  <si>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</si>
  <si>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</si>
  <si>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</si>
  <si>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</si>
  <si>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</si>
  <si>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</si>
  <si>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</si>
  <si>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</si>
  <si>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</si>
  <si>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</si>
  <si>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</si>
  <si>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</si>
  <si>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</si>
  <si>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</si>
  <si>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</si>
  <si>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</si>
  <si>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</si>
  <si>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</si>
  <si>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</si>
  <si>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</si>
  <si>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</si>
  <si>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</si>
  <si>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</si>
  <si>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</si>
  <si>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</si>
  <si>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</si>
  <si>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</si>
  <si>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Senqu(EC142)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</si>
  <si>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</si>
  <si>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</si>
  <si>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</si>
  <si>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</si>
  <si>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</si>
  <si>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</si>
  <si>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</si>
  <si>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</si>
  <si>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</si>
  <si>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</si>
  <si>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</si>
  <si>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</si>
  <si>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</si>
  <si>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</si>
  <si>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</si>
  <si>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</si>
  <si>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</si>
  <si>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</si>
  <si>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</si>
  <si>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</si>
  <si>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</si>
  <si>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</si>
  <si>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</si>
  <si>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</si>
  <si>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</si>
  <si>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</si>
  <si>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</si>
  <si>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</si>
  <si>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Senqu(EC142)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</si>
  <si>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</si>
  <si>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</si>
  <si>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</si>
  <si>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</si>
  <si>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</si>
  <si>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</si>
  <si>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</si>
  <si>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</si>
  <si>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</si>
  <si>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</si>
  <si>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Senqu(EC142)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</si>
  <si>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</si>
  <si>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</si>
  <si>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</si>
  <si>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</si>
  <si>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</si>
  <si>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</si>
  <si>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</si>
  <si>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</si>
  <si>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</si>
  <si>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</si>
  <si>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</si>
  <si>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</si>
  <si>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</si>
  <si>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</si>
  <si>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</si>
  <si>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</si>
  <si>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</si>
  <si>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</si>
  <si>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</si>
  <si>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</si>
  <si>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</si>
  <si>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</si>
  <si>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</si>
  <si>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</si>
  <si>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</si>
  <si>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</si>
  <si>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</si>
  <si>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</si>
  <si>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</si>
  <si>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</si>
  <si>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</si>
  <si>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</si>
  <si>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</si>
  <si>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Senqu(EC142)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</si>
  <si>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</si>
  <si>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</si>
  <si>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</si>
  <si>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</si>
  <si>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</si>
  <si>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</si>
  <si>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</si>
  <si>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</si>
  <si>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</si>
  <si>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</si>
  <si>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</si>
  <si>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</si>
  <si>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</si>
  <si>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</si>
  <si>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</si>
  <si>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</si>
  <si>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</si>
  <si>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</si>
  <si>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</si>
  <si>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</si>
  <si>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</si>
  <si>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</si>
  <si>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</si>
  <si>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</si>
  <si>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</si>
  <si>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</si>
  <si>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Senqu(EC142)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</si>
  <si>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</si>
  <si>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</si>
  <si>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</si>
  <si>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</si>
  <si>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</si>
  <si>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</si>
  <si>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</si>
  <si>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</si>
  <si>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</si>
  <si>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</si>
  <si>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</si>
  <si>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</si>
  <si>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</si>
  <si>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</si>
  <si>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</si>
  <si>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</si>
  <si>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</si>
  <si>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</si>
  <si>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</si>
  <si>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</si>
  <si>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</si>
  <si>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</si>
  <si>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</si>
  <si>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</si>
  <si>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Senqu(EC142)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</si>
  <si>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</si>
  <si>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</si>
  <si>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</si>
  <si>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</si>
  <si>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</si>
  <si>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</si>
  <si>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</si>
  <si>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</si>
  <si>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</si>
  <si>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</si>
  <si>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</si>
  <si>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</si>
  <si>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</si>
  <si>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</si>
  <si>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</si>
  <si>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</si>
  <si>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</si>
  <si>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</si>
  <si>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</si>
  <si>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</si>
  <si>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</si>
  <si>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</si>
  <si>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</si>
  <si>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</si>
  <si>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</si>
  <si>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</si>
  <si>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</si>
  <si>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</si>
  <si>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</si>
  <si>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</si>
  <si>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</si>
  <si>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</si>
  <si>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</si>
  <si>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</si>
  <si>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</si>
  <si>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Senqu(EC142)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</si>
  <si>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</si>
  <si>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</si>
  <si>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Eastern Cape: Senqu(EC142)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</si>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</sst>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4311689</v>
      </c>
      <c r="C5" s="19">
        <v>0</v>
      </c>
      <c r="D5" s="59">
        <v>4611773</v>
      </c>
      <c r="E5" s="60">
        <v>4297773</v>
      </c>
      <c r="F5" s="60">
        <v>6232333</v>
      </c>
      <c r="G5" s="60">
        <v>286573</v>
      </c>
      <c r="H5" s="60">
        <v>245837</v>
      </c>
      <c r="I5" s="60">
        <v>6764743</v>
      </c>
      <c r="J5" s="60">
        <v>279578</v>
      </c>
      <c r="K5" s="60">
        <v>246893</v>
      </c>
      <c r="L5" s="60">
        <v>256800</v>
      </c>
      <c r="M5" s="60">
        <v>783271</v>
      </c>
      <c r="N5" s="60">
        <v>351242</v>
      </c>
      <c r="O5" s="60">
        <v>248880</v>
      </c>
      <c r="P5" s="60">
        <v>-273263</v>
      </c>
      <c r="Q5" s="60">
        <v>326859</v>
      </c>
      <c r="R5" s="60">
        <v>0</v>
      </c>
      <c r="S5" s="60">
        <v>0</v>
      </c>
      <c r="T5" s="60">
        <v>0</v>
      </c>
      <c r="U5" s="60">
        <v>0</v>
      </c>
      <c r="V5" s="60">
        <v>7874873</v>
      </c>
      <c r="W5" s="60">
        <v>3223330</v>
      </c>
      <c r="X5" s="60">
        <v>4651543</v>
      </c>
      <c r="Y5" s="61">
        <v>144.31</v>
      </c>
      <c r="Z5" s="62">
        <v>4297773</v>
      </c>
    </row>
    <row r="6" spans="1:26" ht="13.5">
      <c r="A6" s="58" t="s">
        <v>32</v>
      </c>
      <c r="B6" s="19">
        <v>25267381</v>
      </c>
      <c r="C6" s="19">
        <v>0</v>
      </c>
      <c r="D6" s="59">
        <v>21721496</v>
      </c>
      <c r="E6" s="60">
        <v>21880496</v>
      </c>
      <c r="F6" s="60">
        <v>2921095</v>
      </c>
      <c r="G6" s="60">
        <v>2708016</v>
      </c>
      <c r="H6" s="60">
        <v>1992929</v>
      </c>
      <c r="I6" s="60">
        <v>7622040</v>
      </c>
      <c r="J6" s="60">
        <v>2116774</v>
      </c>
      <c r="K6" s="60">
        <v>3836112</v>
      </c>
      <c r="L6" s="60">
        <v>582775</v>
      </c>
      <c r="M6" s="60">
        <v>6535661</v>
      </c>
      <c r="N6" s="60">
        <v>2059279</v>
      </c>
      <c r="O6" s="60">
        <v>2065302</v>
      </c>
      <c r="P6" s="60">
        <v>1713749</v>
      </c>
      <c r="Q6" s="60">
        <v>5838330</v>
      </c>
      <c r="R6" s="60">
        <v>0</v>
      </c>
      <c r="S6" s="60">
        <v>0</v>
      </c>
      <c r="T6" s="60">
        <v>0</v>
      </c>
      <c r="U6" s="60">
        <v>0</v>
      </c>
      <c r="V6" s="60">
        <v>19996031</v>
      </c>
      <c r="W6" s="60">
        <v>16410372</v>
      </c>
      <c r="X6" s="60">
        <v>3585659</v>
      </c>
      <c r="Y6" s="61">
        <v>21.85</v>
      </c>
      <c r="Z6" s="62">
        <v>21880496</v>
      </c>
    </row>
    <row r="7" spans="1:26" ht="13.5">
      <c r="A7" s="58" t="s">
        <v>33</v>
      </c>
      <c r="B7" s="19">
        <v>7476031</v>
      </c>
      <c r="C7" s="19">
        <v>0</v>
      </c>
      <c r="D7" s="59">
        <v>7000000</v>
      </c>
      <c r="E7" s="60">
        <v>7000000</v>
      </c>
      <c r="F7" s="60">
        <v>682683</v>
      </c>
      <c r="G7" s="60">
        <v>719497</v>
      </c>
      <c r="H7" s="60">
        <v>701275</v>
      </c>
      <c r="I7" s="60">
        <v>2103455</v>
      </c>
      <c r="J7" s="60">
        <v>708613</v>
      </c>
      <c r="K7" s="60">
        <v>655371</v>
      </c>
      <c r="L7" s="60">
        <v>749564</v>
      </c>
      <c r="M7" s="60">
        <v>2113548</v>
      </c>
      <c r="N7" s="60">
        <v>746156</v>
      </c>
      <c r="O7" s="60">
        <v>752134</v>
      </c>
      <c r="P7" s="60">
        <v>533047</v>
      </c>
      <c r="Q7" s="60">
        <v>2031337</v>
      </c>
      <c r="R7" s="60">
        <v>0</v>
      </c>
      <c r="S7" s="60">
        <v>0</v>
      </c>
      <c r="T7" s="60">
        <v>0</v>
      </c>
      <c r="U7" s="60">
        <v>0</v>
      </c>
      <c r="V7" s="60">
        <v>6248340</v>
      </c>
      <c r="W7" s="60">
        <v>5250000</v>
      </c>
      <c r="X7" s="60">
        <v>998340</v>
      </c>
      <c r="Y7" s="61">
        <v>19.02</v>
      </c>
      <c r="Z7" s="62">
        <v>7000000</v>
      </c>
    </row>
    <row r="8" spans="1:26" ht="13.5">
      <c r="A8" s="58" t="s">
        <v>34</v>
      </c>
      <c r="B8" s="19">
        <v>103398274</v>
      </c>
      <c r="C8" s="19">
        <v>0</v>
      </c>
      <c r="D8" s="59">
        <v>106932149</v>
      </c>
      <c r="E8" s="60">
        <v>109077149</v>
      </c>
      <c r="F8" s="60">
        <v>41189000</v>
      </c>
      <c r="G8" s="60">
        <v>1754000</v>
      </c>
      <c r="H8" s="60">
        <v>0</v>
      </c>
      <c r="I8" s="60">
        <v>42943000</v>
      </c>
      <c r="J8" s="60">
        <v>1523000</v>
      </c>
      <c r="K8" s="60">
        <v>32197000</v>
      </c>
      <c r="L8" s="60">
        <v>0</v>
      </c>
      <c r="M8" s="60">
        <v>33720000</v>
      </c>
      <c r="N8" s="60">
        <v>1200000</v>
      </c>
      <c r="O8" s="60">
        <v>648000</v>
      </c>
      <c r="P8" s="60">
        <v>24533000</v>
      </c>
      <c r="Q8" s="60">
        <v>26381000</v>
      </c>
      <c r="R8" s="60">
        <v>0</v>
      </c>
      <c r="S8" s="60">
        <v>0</v>
      </c>
      <c r="T8" s="60">
        <v>0</v>
      </c>
      <c r="U8" s="60">
        <v>0</v>
      </c>
      <c r="V8" s="60">
        <v>103044000</v>
      </c>
      <c r="W8" s="60">
        <v>81807862</v>
      </c>
      <c r="X8" s="60">
        <v>21236138</v>
      </c>
      <c r="Y8" s="61">
        <v>25.96</v>
      </c>
      <c r="Z8" s="62">
        <v>109077149</v>
      </c>
    </row>
    <row r="9" spans="1:26" ht="13.5">
      <c r="A9" s="58" t="s">
        <v>35</v>
      </c>
      <c r="B9" s="19">
        <v>10794412</v>
      </c>
      <c r="C9" s="19">
        <v>0</v>
      </c>
      <c r="D9" s="59">
        <v>4494269</v>
      </c>
      <c r="E9" s="60">
        <v>4788069</v>
      </c>
      <c r="F9" s="60">
        <v>389411</v>
      </c>
      <c r="G9" s="60">
        <v>419234</v>
      </c>
      <c r="H9" s="60">
        <v>309796</v>
      </c>
      <c r="I9" s="60">
        <v>1118441</v>
      </c>
      <c r="J9" s="60">
        <v>419996</v>
      </c>
      <c r="K9" s="60">
        <v>394477</v>
      </c>
      <c r="L9" s="60">
        <v>416520</v>
      </c>
      <c r="M9" s="60">
        <v>1230993</v>
      </c>
      <c r="N9" s="60">
        <v>409280</v>
      </c>
      <c r="O9" s="60">
        <v>506726</v>
      </c>
      <c r="P9" s="60">
        <v>451936</v>
      </c>
      <c r="Q9" s="60">
        <v>1367942</v>
      </c>
      <c r="R9" s="60">
        <v>0</v>
      </c>
      <c r="S9" s="60">
        <v>0</v>
      </c>
      <c r="T9" s="60">
        <v>0</v>
      </c>
      <c r="U9" s="60">
        <v>0</v>
      </c>
      <c r="V9" s="60">
        <v>3717376</v>
      </c>
      <c r="W9" s="60">
        <v>3591052</v>
      </c>
      <c r="X9" s="60">
        <v>126324</v>
      </c>
      <c r="Y9" s="61">
        <v>3.52</v>
      </c>
      <c r="Z9" s="62">
        <v>4788069</v>
      </c>
    </row>
    <row r="10" spans="1:26" ht="25.5">
      <c r="A10" s="63" t="s">
        <v>277</v>
      </c>
      <c r="B10" s="64">
        <f>SUM(B5:B9)</f>
        <v>151247787</v>
      </c>
      <c r="C10" s="64">
        <f>SUM(C5:C9)</f>
        <v>0</v>
      </c>
      <c r="D10" s="65">
        <f aca="true" t="shared" si="0" ref="D10:Z10">SUM(D5:D9)</f>
        <v>144759687</v>
      </c>
      <c r="E10" s="66">
        <f t="shared" si="0"/>
        <v>147043487</v>
      </c>
      <c r="F10" s="66">
        <f t="shared" si="0"/>
        <v>51414522</v>
      </c>
      <c r="G10" s="66">
        <f t="shared" si="0"/>
        <v>5887320</v>
      </c>
      <c r="H10" s="66">
        <f t="shared" si="0"/>
        <v>3249837</v>
      </c>
      <c r="I10" s="66">
        <f t="shared" si="0"/>
        <v>60551679</v>
      </c>
      <c r="J10" s="66">
        <f t="shared" si="0"/>
        <v>5047961</v>
      </c>
      <c r="K10" s="66">
        <f t="shared" si="0"/>
        <v>37329853</v>
      </c>
      <c r="L10" s="66">
        <f t="shared" si="0"/>
        <v>2005659</v>
      </c>
      <c r="M10" s="66">
        <f t="shared" si="0"/>
        <v>44383473</v>
      </c>
      <c r="N10" s="66">
        <f t="shared" si="0"/>
        <v>4765957</v>
      </c>
      <c r="O10" s="66">
        <f t="shared" si="0"/>
        <v>4221042</v>
      </c>
      <c r="P10" s="66">
        <f t="shared" si="0"/>
        <v>26958469</v>
      </c>
      <c r="Q10" s="66">
        <f t="shared" si="0"/>
        <v>35945468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140880620</v>
      </c>
      <c r="W10" s="66">
        <f t="shared" si="0"/>
        <v>110282616</v>
      </c>
      <c r="X10" s="66">
        <f t="shared" si="0"/>
        <v>30598004</v>
      </c>
      <c r="Y10" s="67">
        <f>+IF(W10&lt;&gt;0,(X10/W10)*100,0)</f>
        <v>27.745083595042757</v>
      </c>
      <c r="Z10" s="68">
        <f t="shared" si="0"/>
        <v>147043487</v>
      </c>
    </row>
    <row r="11" spans="1:26" ht="13.5">
      <c r="A11" s="58" t="s">
        <v>37</v>
      </c>
      <c r="B11" s="19">
        <v>40017604</v>
      </c>
      <c r="C11" s="19">
        <v>0</v>
      </c>
      <c r="D11" s="59">
        <v>57312675</v>
      </c>
      <c r="E11" s="60">
        <v>49405125</v>
      </c>
      <c r="F11" s="60">
        <v>3277537</v>
      </c>
      <c r="G11" s="60">
        <v>3259266</v>
      </c>
      <c r="H11" s="60">
        <v>3299618</v>
      </c>
      <c r="I11" s="60">
        <v>9836421</v>
      </c>
      <c r="J11" s="60">
        <v>3340868</v>
      </c>
      <c r="K11" s="60">
        <v>5314440</v>
      </c>
      <c r="L11" s="60">
        <v>3272884</v>
      </c>
      <c r="M11" s="60">
        <v>11928192</v>
      </c>
      <c r="N11" s="60">
        <v>3360438</v>
      </c>
      <c r="O11" s="60">
        <v>3404202</v>
      </c>
      <c r="P11" s="60">
        <v>3403510</v>
      </c>
      <c r="Q11" s="60">
        <v>10168150</v>
      </c>
      <c r="R11" s="60">
        <v>0</v>
      </c>
      <c r="S11" s="60">
        <v>0</v>
      </c>
      <c r="T11" s="60">
        <v>0</v>
      </c>
      <c r="U11" s="60">
        <v>0</v>
      </c>
      <c r="V11" s="60">
        <v>31932763</v>
      </c>
      <c r="W11" s="60">
        <v>37053844</v>
      </c>
      <c r="X11" s="60">
        <v>-5121081</v>
      </c>
      <c r="Y11" s="61">
        <v>-13.82</v>
      </c>
      <c r="Z11" s="62">
        <v>49405125</v>
      </c>
    </row>
    <row r="12" spans="1:26" ht="13.5">
      <c r="A12" s="58" t="s">
        <v>38</v>
      </c>
      <c r="B12" s="19">
        <v>8858218</v>
      </c>
      <c r="C12" s="19">
        <v>0</v>
      </c>
      <c r="D12" s="59">
        <v>9634726</v>
      </c>
      <c r="E12" s="60">
        <v>9842706</v>
      </c>
      <c r="F12" s="60">
        <v>760381</v>
      </c>
      <c r="G12" s="60">
        <v>759271</v>
      </c>
      <c r="H12" s="60">
        <v>815801</v>
      </c>
      <c r="I12" s="60">
        <v>2335453</v>
      </c>
      <c r="J12" s="60">
        <v>778855</v>
      </c>
      <c r="K12" s="60">
        <v>778855</v>
      </c>
      <c r="L12" s="60">
        <v>778855</v>
      </c>
      <c r="M12" s="60">
        <v>2336565</v>
      </c>
      <c r="N12" s="60">
        <v>778855</v>
      </c>
      <c r="O12" s="60">
        <v>1086116</v>
      </c>
      <c r="P12" s="60">
        <v>817093</v>
      </c>
      <c r="Q12" s="60">
        <v>2682064</v>
      </c>
      <c r="R12" s="60">
        <v>0</v>
      </c>
      <c r="S12" s="60">
        <v>0</v>
      </c>
      <c r="T12" s="60">
        <v>0</v>
      </c>
      <c r="U12" s="60">
        <v>0</v>
      </c>
      <c r="V12" s="60">
        <v>7354082</v>
      </c>
      <c r="W12" s="60">
        <v>7382030</v>
      </c>
      <c r="X12" s="60">
        <v>-27948</v>
      </c>
      <c r="Y12" s="61">
        <v>-0.38</v>
      </c>
      <c r="Z12" s="62">
        <v>9842706</v>
      </c>
    </row>
    <row r="13" spans="1:26" ht="13.5">
      <c r="A13" s="58" t="s">
        <v>278</v>
      </c>
      <c r="B13" s="19">
        <v>13436599</v>
      </c>
      <c r="C13" s="19">
        <v>0</v>
      </c>
      <c r="D13" s="59">
        <v>15224445</v>
      </c>
      <c r="E13" s="60">
        <v>15550109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6804209</v>
      </c>
      <c r="M13" s="60">
        <v>6804209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6804209</v>
      </c>
      <c r="W13" s="60">
        <v>11662582</v>
      </c>
      <c r="X13" s="60">
        <v>-4858373</v>
      </c>
      <c r="Y13" s="61">
        <v>-41.66</v>
      </c>
      <c r="Z13" s="62">
        <v>15550109</v>
      </c>
    </row>
    <row r="14" spans="1:26" ht="13.5">
      <c r="A14" s="58" t="s">
        <v>40</v>
      </c>
      <c r="B14" s="19">
        <v>1147101</v>
      </c>
      <c r="C14" s="19">
        <v>0</v>
      </c>
      <c r="D14" s="59">
        <v>1638890</v>
      </c>
      <c r="E14" s="60">
        <v>1638890</v>
      </c>
      <c r="F14" s="60">
        <v>0</v>
      </c>
      <c r="G14" s="60">
        <v>0</v>
      </c>
      <c r="H14" s="60">
        <v>946332</v>
      </c>
      <c r="I14" s="60">
        <v>946332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938896</v>
      </c>
      <c r="Q14" s="60">
        <v>938896</v>
      </c>
      <c r="R14" s="60">
        <v>0</v>
      </c>
      <c r="S14" s="60">
        <v>0</v>
      </c>
      <c r="T14" s="60">
        <v>0</v>
      </c>
      <c r="U14" s="60">
        <v>0</v>
      </c>
      <c r="V14" s="60">
        <v>1885228</v>
      </c>
      <c r="W14" s="60">
        <v>1229168</v>
      </c>
      <c r="X14" s="60">
        <v>656060</v>
      </c>
      <c r="Y14" s="61">
        <v>53.37</v>
      </c>
      <c r="Z14" s="62">
        <v>1638890</v>
      </c>
    </row>
    <row r="15" spans="1:26" ht="13.5">
      <c r="A15" s="58" t="s">
        <v>41</v>
      </c>
      <c r="B15" s="19">
        <v>19167363</v>
      </c>
      <c r="C15" s="19">
        <v>0</v>
      </c>
      <c r="D15" s="59">
        <v>26677328</v>
      </c>
      <c r="E15" s="60">
        <v>26677328</v>
      </c>
      <c r="F15" s="60">
        <v>2514212</v>
      </c>
      <c r="G15" s="60">
        <v>2579595</v>
      </c>
      <c r="H15" s="60">
        <v>2773694</v>
      </c>
      <c r="I15" s="60">
        <v>7867501</v>
      </c>
      <c r="J15" s="60">
        <v>1285517</v>
      </c>
      <c r="K15" s="60">
        <v>1217875</v>
      </c>
      <c r="L15" s="60">
        <v>1221368</v>
      </c>
      <c r="M15" s="60">
        <v>3724760</v>
      </c>
      <c r="N15" s="60">
        <v>1255050</v>
      </c>
      <c r="O15" s="60">
        <v>1226739</v>
      </c>
      <c r="P15" s="60">
        <v>1137454</v>
      </c>
      <c r="Q15" s="60">
        <v>3619243</v>
      </c>
      <c r="R15" s="60">
        <v>0</v>
      </c>
      <c r="S15" s="60">
        <v>0</v>
      </c>
      <c r="T15" s="60">
        <v>0</v>
      </c>
      <c r="U15" s="60">
        <v>0</v>
      </c>
      <c r="V15" s="60">
        <v>15211504</v>
      </c>
      <c r="W15" s="60">
        <v>20007996</v>
      </c>
      <c r="X15" s="60">
        <v>-4796492</v>
      </c>
      <c r="Y15" s="61">
        <v>-23.97</v>
      </c>
      <c r="Z15" s="62">
        <v>26677328</v>
      </c>
    </row>
    <row r="16" spans="1:26" ht="13.5">
      <c r="A16" s="69" t="s">
        <v>42</v>
      </c>
      <c r="B16" s="19">
        <v>333000</v>
      </c>
      <c r="C16" s="19">
        <v>0</v>
      </c>
      <c r="D16" s="59">
        <v>334000</v>
      </c>
      <c r="E16" s="60">
        <v>334000</v>
      </c>
      <c r="F16" s="60">
        <v>0</v>
      </c>
      <c r="G16" s="60">
        <v>0</v>
      </c>
      <c r="H16" s="60">
        <v>0</v>
      </c>
      <c r="I16" s="60">
        <v>0</v>
      </c>
      <c r="J16" s="60">
        <v>31024</v>
      </c>
      <c r="K16" s="60">
        <v>0</v>
      </c>
      <c r="L16" s="60">
        <v>18828</v>
      </c>
      <c r="M16" s="60">
        <v>49852</v>
      </c>
      <c r="N16" s="60">
        <v>0</v>
      </c>
      <c r="O16" s="60">
        <v>36000</v>
      </c>
      <c r="P16" s="60">
        <v>0</v>
      </c>
      <c r="Q16" s="60">
        <v>36000</v>
      </c>
      <c r="R16" s="60">
        <v>0</v>
      </c>
      <c r="S16" s="60">
        <v>0</v>
      </c>
      <c r="T16" s="60">
        <v>0</v>
      </c>
      <c r="U16" s="60">
        <v>0</v>
      </c>
      <c r="V16" s="60">
        <v>85852</v>
      </c>
      <c r="W16" s="60">
        <v>250500</v>
      </c>
      <c r="X16" s="60">
        <v>-164648</v>
      </c>
      <c r="Y16" s="61">
        <v>-65.73</v>
      </c>
      <c r="Z16" s="62">
        <v>334000</v>
      </c>
    </row>
    <row r="17" spans="1:26" ht="13.5">
      <c r="A17" s="58" t="s">
        <v>43</v>
      </c>
      <c r="B17" s="19">
        <v>45825361</v>
      </c>
      <c r="C17" s="19">
        <v>0</v>
      </c>
      <c r="D17" s="59">
        <v>46642547</v>
      </c>
      <c r="E17" s="60">
        <v>52576089</v>
      </c>
      <c r="F17" s="60">
        <v>2400540</v>
      </c>
      <c r="G17" s="60">
        <v>2575957</v>
      </c>
      <c r="H17" s="60">
        <v>3392856</v>
      </c>
      <c r="I17" s="60">
        <v>8369353</v>
      </c>
      <c r="J17" s="60">
        <v>3535555</v>
      </c>
      <c r="K17" s="60">
        <v>3358934</v>
      </c>
      <c r="L17" s="60">
        <v>3330854</v>
      </c>
      <c r="M17" s="60">
        <v>10225343</v>
      </c>
      <c r="N17" s="60">
        <v>2602673</v>
      </c>
      <c r="O17" s="60">
        <v>2661138</v>
      </c>
      <c r="P17" s="60">
        <v>2973690</v>
      </c>
      <c r="Q17" s="60">
        <v>8237501</v>
      </c>
      <c r="R17" s="60">
        <v>0</v>
      </c>
      <c r="S17" s="60">
        <v>0</v>
      </c>
      <c r="T17" s="60">
        <v>0</v>
      </c>
      <c r="U17" s="60">
        <v>0</v>
      </c>
      <c r="V17" s="60">
        <v>26832197</v>
      </c>
      <c r="W17" s="60">
        <v>39432067</v>
      </c>
      <c r="X17" s="60">
        <v>-12599870</v>
      </c>
      <c r="Y17" s="61">
        <v>-31.95</v>
      </c>
      <c r="Z17" s="62">
        <v>52576089</v>
      </c>
    </row>
    <row r="18" spans="1:26" ht="13.5">
      <c r="A18" s="70" t="s">
        <v>44</v>
      </c>
      <c r="B18" s="71">
        <f>SUM(B11:B17)</f>
        <v>128785246</v>
      </c>
      <c r="C18" s="71">
        <f>SUM(C11:C17)</f>
        <v>0</v>
      </c>
      <c r="D18" s="72">
        <f aca="true" t="shared" si="1" ref="D18:Z18">SUM(D11:D17)</f>
        <v>157464611</v>
      </c>
      <c r="E18" s="73">
        <f t="shared" si="1"/>
        <v>156024247</v>
      </c>
      <c r="F18" s="73">
        <f t="shared" si="1"/>
        <v>8952670</v>
      </c>
      <c r="G18" s="73">
        <f t="shared" si="1"/>
        <v>9174089</v>
      </c>
      <c r="H18" s="73">
        <f t="shared" si="1"/>
        <v>11228301</v>
      </c>
      <c r="I18" s="73">
        <f t="shared" si="1"/>
        <v>29355060</v>
      </c>
      <c r="J18" s="73">
        <f t="shared" si="1"/>
        <v>8971819</v>
      </c>
      <c r="K18" s="73">
        <f t="shared" si="1"/>
        <v>10670104</v>
      </c>
      <c r="L18" s="73">
        <f t="shared" si="1"/>
        <v>15426998</v>
      </c>
      <c r="M18" s="73">
        <f t="shared" si="1"/>
        <v>35068921</v>
      </c>
      <c r="N18" s="73">
        <f t="shared" si="1"/>
        <v>7997016</v>
      </c>
      <c r="O18" s="73">
        <f t="shared" si="1"/>
        <v>8414195</v>
      </c>
      <c r="P18" s="73">
        <f t="shared" si="1"/>
        <v>9270643</v>
      </c>
      <c r="Q18" s="73">
        <f t="shared" si="1"/>
        <v>25681854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90105835</v>
      </c>
      <c r="W18" s="73">
        <f t="shared" si="1"/>
        <v>117018187</v>
      </c>
      <c r="X18" s="73">
        <f t="shared" si="1"/>
        <v>-26912352</v>
      </c>
      <c r="Y18" s="67">
        <f>+IF(W18&lt;&gt;0,(X18/W18)*100,0)</f>
        <v>-22.998435277415467</v>
      </c>
      <c r="Z18" s="74">
        <f t="shared" si="1"/>
        <v>156024247</v>
      </c>
    </row>
    <row r="19" spans="1:26" ht="13.5">
      <c r="A19" s="70" t="s">
        <v>45</v>
      </c>
      <c r="B19" s="75">
        <f>+B10-B18</f>
        <v>22462541</v>
      </c>
      <c r="C19" s="75">
        <f>+C10-C18</f>
        <v>0</v>
      </c>
      <c r="D19" s="76">
        <f aca="true" t="shared" si="2" ref="D19:Z19">+D10-D18</f>
        <v>-12704924</v>
      </c>
      <c r="E19" s="77">
        <f t="shared" si="2"/>
        <v>-8980760</v>
      </c>
      <c r="F19" s="77">
        <f t="shared" si="2"/>
        <v>42461852</v>
      </c>
      <c r="G19" s="77">
        <f t="shared" si="2"/>
        <v>-3286769</v>
      </c>
      <c r="H19" s="77">
        <f t="shared" si="2"/>
        <v>-7978464</v>
      </c>
      <c r="I19" s="77">
        <f t="shared" si="2"/>
        <v>31196619</v>
      </c>
      <c r="J19" s="77">
        <f t="shared" si="2"/>
        <v>-3923858</v>
      </c>
      <c r="K19" s="77">
        <f t="shared" si="2"/>
        <v>26659749</v>
      </c>
      <c r="L19" s="77">
        <f t="shared" si="2"/>
        <v>-13421339</v>
      </c>
      <c r="M19" s="77">
        <f t="shared" si="2"/>
        <v>9314552</v>
      </c>
      <c r="N19" s="77">
        <f t="shared" si="2"/>
        <v>-3231059</v>
      </c>
      <c r="O19" s="77">
        <f t="shared" si="2"/>
        <v>-4193153</v>
      </c>
      <c r="P19" s="77">
        <f t="shared" si="2"/>
        <v>17687826</v>
      </c>
      <c r="Q19" s="77">
        <f t="shared" si="2"/>
        <v>10263614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50774785</v>
      </c>
      <c r="W19" s="77">
        <f>IF(E10=E18,0,W10-W18)</f>
        <v>-6735571</v>
      </c>
      <c r="X19" s="77">
        <f t="shared" si="2"/>
        <v>57510356</v>
      </c>
      <c r="Y19" s="78">
        <f>+IF(W19&lt;&gt;0,(X19/W19)*100,0)</f>
        <v>-853.8304473369815</v>
      </c>
      <c r="Z19" s="79">
        <f t="shared" si="2"/>
        <v>-8980760</v>
      </c>
    </row>
    <row r="20" spans="1:26" ht="13.5">
      <c r="A20" s="58" t="s">
        <v>46</v>
      </c>
      <c r="B20" s="19">
        <v>20143049</v>
      </c>
      <c r="C20" s="19">
        <v>0</v>
      </c>
      <c r="D20" s="59">
        <v>30355350</v>
      </c>
      <c r="E20" s="60">
        <v>42089050</v>
      </c>
      <c r="F20" s="60">
        <v>1251570</v>
      </c>
      <c r="G20" s="60">
        <v>0</v>
      </c>
      <c r="H20" s="60">
        <v>0</v>
      </c>
      <c r="I20" s="60">
        <v>1251570</v>
      </c>
      <c r="J20" s="60">
        <v>0</v>
      </c>
      <c r="K20" s="60">
        <v>0</v>
      </c>
      <c r="L20" s="60">
        <v>20818001</v>
      </c>
      <c r="M20" s="60">
        <v>20818001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22069571</v>
      </c>
      <c r="W20" s="60">
        <v>31566788</v>
      </c>
      <c r="X20" s="60">
        <v>-9497217</v>
      </c>
      <c r="Y20" s="61">
        <v>-30.09</v>
      </c>
      <c r="Z20" s="62">
        <v>42089050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42605590</v>
      </c>
      <c r="C22" s="86">
        <f>SUM(C19:C21)</f>
        <v>0</v>
      </c>
      <c r="D22" s="87">
        <f aca="true" t="shared" si="3" ref="D22:Z22">SUM(D19:D21)</f>
        <v>17650426</v>
      </c>
      <c r="E22" s="88">
        <f t="shared" si="3"/>
        <v>33108290</v>
      </c>
      <c r="F22" s="88">
        <f t="shared" si="3"/>
        <v>43713422</v>
      </c>
      <c r="G22" s="88">
        <f t="shared" si="3"/>
        <v>-3286769</v>
      </c>
      <c r="H22" s="88">
        <f t="shared" si="3"/>
        <v>-7978464</v>
      </c>
      <c r="I22" s="88">
        <f t="shared" si="3"/>
        <v>32448189</v>
      </c>
      <c r="J22" s="88">
        <f t="shared" si="3"/>
        <v>-3923858</v>
      </c>
      <c r="K22" s="88">
        <f t="shared" si="3"/>
        <v>26659749</v>
      </c>
      <c r="L22" s="88">
        <f t="shared" si="3"/>
        <v>7396662</v>
      </c>
      <c r="M22" s="88">
        <f t="shared" si="3"/>
        <v>30132553</v>
      </c>
      <c r="N22" s="88">
        <f t="shared" si="3"/>
        <v>-3231059</v>
      </c>
      <c r="O22" s="88">
        <f t="shared" si="3"/>
        <v>-4193153</v>
      </c>
      <c r="P22" s="88">
        <f t="shared" si="3"/>
        <v>17687826</v>
      </c>
      <c r="Q22" s="88">
        <f t="shared" si="3"/>
        <v>10263614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72844356</v>
      </c>
      <c r="W22" s="88">
        <f t="shared" si="3"/>
        <v>24831217</v>
      </c>
      <c r="X22" s="88">
        <f t="shared" si="3"/>
        <v>48013139</v>
      </c>
      <c r="Y22" s="89">
        <f>+IF(W22&lt;&gt;0,(X22/W22)*100,0)</f>
        <v>193.35797758120353</v>
      </c>
      <c r="Z22" s="90">
        <f t="shared" si="3"/>
        <v>33108290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42605590</v>
      </c>
      <c r="C24" s="75">
        <f>SUM(C22:C23)</f>
        <v>0</v>
      </c>
      <c r="D24" s="76">
        <f aca="true" t="shared" si="4" ref="D24:Z24">SUM(D22:D23)</f>
        <v>17650426</v>
      </c>
      <c r="E24" s="77">
        <f t="shared" si="4"/>
        <v>33108290</v>
      </c>
      <c r="F24" s="77">
        <f t="shared" si="4"/>
        <v>43713422</v>
      </c>
      <c r="G24" s="77">
        <f t="shared" si="4"/>
        <v>-3286769</v>
      </c>
      <c r="H24" s="77">
        <f t="shared" si="4"/>
        <v>-7978464</v>
      </c>
      <c r="I24" s="77">
        <f t="shared" si="4"/>
        <v>32448189</v>
      </c>
      <c r="J24" s="77">
        <f t="shared" si="4"/>
        <v>-3923858</v>
      </c>
      <c r="K24" s="77">
        <f t="shared" si="4"/>
        <v>26659749</v>
      </c>
      <c r="L24" s="77">
        <f t="shared" si="4"/>
        <v>7396662</v>
      </c>
      <c r="M24" s="77">
        <f t="shared" si="4"/>
        <v>30132553</v>
      </c>
      <c r="N24" s="77">
        <f t="shared" si="4"/>
        <v>-3231059</v>
      </c>
      <c r="O24" s="77">
        <f t="shared" si="4"/>
        <v>-4193153</v>
      </c>
      <c r="P24" s="77">
        <f t="shared" si="4"/>
        <v>17687826</v>
      </c>
      <c r="Q24" s="77">
        <f t="shared" si="4"/>
        <v>10263614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72844356</v>
      </c>
      <c r="W24" s="77">
        <f t="shared" si="4"/>
        <v>24831217</v>
      </c>
      <c r="X24" s="77">
        <f t="shared" si="4"/>
        <v>48013139</v>
      </c>
      <c r="Y24" s="78">
        <f>+IF(W24&lt;&gt;0,(X24/W24)*100,0)</f>
        <v>193.35797758120353</v>
      </c>
      <c r="Z24" s="79">
        <f t="shared" si="4"/>
        <v>33108290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37665261</v>
      </c>
      <c r="C27" s="22">
        <v>0</v>
      </c>
      <c r="D27" s="99">
        <v>56480350</v>
      </c>
      <c r="E27" s="100">
        <v>70489550</v>
      </c>
      <c r="F27" s="100">
        <v>1754194</v>
      </c>
      <c r="G27" s="100">
        <v>2573718</v>
      </c>
      <c r="H27" s="100">
        <v>3338343</v>
      </c>
      <c r="I27" s="100">
        <v>7666255</v>
      </c>
      <c r="J27" s="100">
        <v>3967712</v>
      </c>
      <c r="K27" s="100">
        <v>4812137</v>
      </c>
      <c r="L27" s="100">
        <v>3471666</v>
      </c>
      <c r="M27" s="100">
        <v>12251515</v>
      </c>
      <c r="N27" s="100">
        <v>2182451</v>
      </c>
      <c r="O27" s="100">
        <v>3396869</v>
      </c>
      <c r="P27" s="100">
        <v>7172246</v>
      </c>
      <c r="Q27" s="100">
        <v>12751566</v>
      </c>
      <c r="R27" s="100">
        <v>0</v>
      </c>
      <c r="S27" s="100">
        <v>0</v>
      </c>
      <c r="T27" s="100">
        <v>0</v>
      </c>
      <c r="U27" s="100">
        <v>0</v>
      </c>
      <c r="V27" s="100">
        <v>32669336</v>
      </c>
      <c r="W27" s="100">
        <v>52867163</v>
      </c>
      <c r="X27" s="100">
        <v>-20197827</v>
      </c>
      <c r="Y27" s="101">
        <v>-38.2</v>
      </c>
      <c r="Z27" s="102">
        <v>70489550</v>
      </c>
    </row>
    <row r="28" spans="1:26" ht="13.5">
      <c r="A28" s="103" t="s">
        <v>46</v>
      </c>
      <c r="B28" s="19">
        <v>20143049</v>
      </c>
      <c r="C28" s="19">
        <v>0</v>
      </c>
      <c r="D28" s="59">
        <v>30355350</v>
      </c>
      <c r="E28" s="60">
        <v>41259050</v>
      </c>
      <c r="F28" s="60">
        <v>1010755</v>
      </c>
      <c r="G28" s="60">
        <v>680677</v>
      </c>
      <c r="H28" s="60">
        <v>2429311</v>
      </c>
      <c r="I28" s="60">
        <v>4120743</v>
      </c>
      <c r="J28" s="60">
        <v>3886610</v>
      </c>
      <c r="K28" s="60">
        <v>4108868</v>
      </c>
      <c r="L28" s="60">
        <v>3213878</v>
      </c>
      <c r="M28" s="60">
        <v>11209356</v>
      </c>
      <c r="N28" s="60">
        <v>1966551</v>
      </c>
      <c r="O28" s="60">
        <v>2619316</v>
      </c>
      <c r="P28" s="60">
        <v>4044497</v>
      </c>
      <c r="Q28" s="60">
        <v>8630364</v>
      </c>
      <c r="R28" s="60">
        <v>0</v>
      </c>
      <c r="S28" s="60">
        <v>0</v>
      </c>
      <c r="T28" s="60">
        <v>0</v>
      </c>
      <c r="U28" s="60">
        <v>0</v>
      </c>
      <c r="V28" s="60">
        <v>23960463</v>
      </c>
      <c r="W28" s="60">
        <v>30944288</v>
      </c>
      <c r="X28" s="60">
        <v>-6983825</v>
      </c>
      <c r="Y28" s="61">
        <v>-22.57</v>
      </c>
      <c r="Z28" s="62">
        <v>41259050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17522212</v>
      </c>
      <c r="C31" s="19">
        <v>0</v>
      </c>
      <c r="D31" s="59">
        <v>26125000</v>
      </c>
      <c r="E31" s="60">
        <v>29230500</v>
      </c>
      <c r="F31" s="60">
        <v>743439</v>
      </c>
      <c r="G31" s="60">
        <v>1893041</v>
      </c>
      <c r="H31" s="60">
        <v>909032</v>
      </c>
      <c r="I31" s="60">
        <v>3545512</v>
      </c>
      <c r="J31" s="60">
        <v>81102</v>
      </c>
      <c r="K31" s="60">
        <v>703269</v>
      </c>
      <c r="L31" s="60">
        <v>257788</v>
      </c>
      <c r="M31" s="60">
        <v>1042159</v>
      </c>
      <c r="N31" s="60">
        <v>215900</v>
      </c>
      <c r="O31" s="60">
        <v>777553</v>
      </c>
      <c r="P31" s="60">
        <v>3127749</v>
      </c>
      <c r="Q31" s="60">
        <v>4121202</v>
      </c>
      <c r="R31" s="60">
        <v>0</v>
      </c>
      <c r="S31" s="60">
        <v>0</v>
      </c>
      <c r="T31" s="60">
        <v>0</v>
      </c>
      <c r="U31" s="60">
        <v>0</v>
      </c>
      <c r="V31" s="60">
        <v>8708873</v>
      </c>
      <c r="W31" s="60">
        <v>21922875</v>
      </c>
      <c r="X31" s="60">
        <v>-13214002</v>
      </c>
      <c r="Y31" s="61">
        <v>-60.27</v>
      </c>
      <c r="Z31" s="62">
        <v>29230500</v>
      </c>
    </row>
    <row r="32" spans="1:26" ht="13.5">
      <c r="A32" s="70" t="s">
        <v>54</v>
      </c>
      <c r="B32" s="22">
        <f>SUM(B28:B31)</f>
        <v>37665261</v>
      </c>
      <c r="C32" s="22">
        <f>SUM(C28:C31)</f>
        <v>0</v>
      </c>
      <c r="D32" s="99">
        <f aca="true" t="shared" si="5" ref="D32:Z32">SUM(D28:D31)</f>
        <v>56480350</v>
      </c>
      <c r="E32" s="100">
        <f t="shared" si="5"/>
        <v>70489550</v>
      </c>
      <c r="F32" s="100">
        <f t="shared" si="5"/>
        <v>1754194</v>
      </c>
      <c r="G32" s="100">
        <f t="shared" si="5"/>
        <v>2573718</v>
      </c>
      <c r="H32" s="100">
        <f t="shared" si="5"/>
        <v>3338343</v>
      </c>
      <c r="I32" s="100">
        <f t="shared" si="5"/>
        <v>7666255</v>
      </c>
      <c r="J32" s="100">
        <f t="shared" si="5"/>
        <v>3967712</v>
      </c>
      <c r="K32" s="100">
        <f t="shared" si="5"/>
        <v>4812137</v>
      </c>
      <c r="L32" s="100">
        <f t="shared" si="5"/>
        <v>3471666</v>
      </c>
      <c r="M32" s="100">
        <f t="shared" si="5"/>
        <v>12251515</v>
      </c>
      <c r="N32" s="100">
        <f t="shared" si="5"/>
        <v>2182451</v>
      </c>
      <c r="O32" s="100">
        <f t="shared" si="5"/>
        <v>3396869</v>
      </c>
      <c r="P32" s="100">
        <f t="shared" si="5"/>
        <v>7172246</v>
      </c>
      <c r="Q32" s="100">
        <f t="shared" si="5"/>
        <v>12751566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32669336</v>
      </c>
      <c r="W32" s="100">
        <f t="shared" si="5"/>
        <v>52867163</v>
      </c>
      <c r="X32" s="100">
        <f t="shared" si="5"/>
        <v>-20197827</v>
      </c>
      <c r="Y32" s="101">
        <f>+IF(W32&lt;&gt;0,(X32/W32)*100,0)</f>
        <v>-38.20486262900092</v>
      </c>
      <c r="Z32" s="102">
        <f t="shared" si="5"/>
        <v>70489550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173043691</v>
      </c>
      <c r="C35" s="19">
        <v>0</v>
      </c>
      <c r="D35" s="59">
        <v>103083005</v>
      </c>
      <c r="E35" s="60">
        <v>125844402</v>
      </c>
      <c r="F35" s="60">
        <v>50156172</v>
      </c>
      <c r="G35" s="60">
        <v>42125494</v>
      </c>
      <c r="H35" s="60">
        <v>30938702</v>
      </c>
      <c r="I35" s="60">
        <v>30938702</v>
      </c>
      <c r="J35" s="60">
        <v>37250095</v>
      </c>
      <c r="K35" s="60">
        <v>59390358</v>
      </c>
      <c r="L35" s="60">
        <v>221332683</v>
      </c>
      <c r="M35" s="60">
        <v>221332683</v>
      </c>
      <c r="N35" s="60">
        <v>215988652</v>
      </c>
      <c r="O35" s="60">
        <v>209666392</v>
      </c>
      <c r="P35" s="60">
        <v>227217129</v>
      </c>
      <c r="Q35" s="60">
        <v>227217129</v>
      </c>
      <c r="R35" s="60">
        <v>0</v>
      </c>
      <c r="S35" s="60">
        <v>0</v>
      </c>
      <c r="T35" s="60">
        <v>0</v>
      </c>
      <c r="U35" s="60">
        <v>0</v>
      </c>
      <c r="V35" s="60">
        <v>227217129</v>
      </c>
      <c r="W35" s="60">
        <v>94383302</v>
      </c>
      <c r="X35" s="60">
        <v>132833827</v>
      </c>
      <c r="Y35" s="61">
        <v>140.74</v>
      </c>
      <c r="Z35" s="62">
        <v>125844402</v>
      </c>
    </row>
    <row r="36" spans="1:26" ht="13.5">
      <c r="A36" s="58" t="s">
        <v>57</v>
      </c>
      <c r="B36" s="19">
        <v>211702539</v>
      </c>
      <c r="C36" s="19">
        <v>0</v>
      </c>
      <c r="D36" s="59">
        <v>273561397</v>
      </c>
      <c r="E36" s="60">
        <v>266641982</v>
      </c>
      <c r="F36" s="60">
        <v>0</v>
      </c>
      <c r="G36" s="60">
        <v>0</v>
      </c>
      <c r="H36" s="60">
        <v>0</v>
      </c>
      <c r="I36" s="60">
        <v>0</v>
      </c>
      <c r="J36" s="60">
        <v>-1605</v>
      </c>
      <c r="K36" s="60">
        <v>-1605</v>
      </c>
      <c r="L36" s="60">
        <v>204894435</v>
      </c>
      <c r="M36" s="60">
        <v>204894435</v>
      </c>
      <c r="N36" s="60">
        <v>204894435</v>
      </c>
      <c r="O36" s="60">
        <v>204894435</v>
      </c>
      <c r="P36" s="60">
        <v>204894435</v>
      </c>
      <c r="Q36" s="60">
        <v>204894435</v>
      </c>
      <c r="R36" s="60">
        <v>0</v>
      </c>
      <c r="S36" s="60">
        <v>0</v>
      </c>
      <c r="T36" s="60">
        <v>0</v>
      </c>
      <c r="U36" s="60">
        <v>0</v>
      </c>
      <c r="V36" s="60">
        <v>204894435</v>
      </c>
      <c r="W36" s="60">
        <v>199981487</v>
      </c>
      <c r="X36" s="60">
        <v>4912948</v>
      </c>
      <c r="Y36" s="61">
        <v>2.46</v>
      </c>
      <c r="Z36" s="62">
        <v>266641982</v>
      </c>
    </row>
    <row r="37" spans="1:26" ht="13.5">
      <c r="A37" s="58" t="s">
        <v>58</v>
      </c>
      <c r="B37" s="19">
        <v>36688607</v>
      </c>
      <c r="C37" s="19">
        <v>0</v>
      </c>
      <c r="D37" s="59">
        <v>17536345</v>
      </c>
      <c r="E37" s="60">
        <v>9166038</v>
      </c>
      <c r="F37" s="60">
        <v>8213721</v>
      </c>
      <c r="G37" s="60">
        <v>6156566</v>
      </c>
      <c r="H37" s="60">
        <v>6356265</v>
      </c>
      <c r="I37" s="60">
        <v>6356265</v>
      </c>
      <c r="J37" s="60">
        <v>19827043</v>
      </c>
      <c r="K37" s="60">
        <v>20143194</v>
      </c>
      <c r="L37" s="60">
        <v>33915072</v>
      </c>
      <c r="M37" s="60">
        <v>33915072</v>
      </c>
      <c r="N37" s="60">
        <v>34005446</v>
      </c>
      <c r="O37" s="60">
        <v>35303813</v>
      </c>
      <c r="P37" s="60">
        <v>42358750</v>
      </c>
      <c r="Q37" s="60">
        <v>42358750</v>
      </c>
      <c r="R37" s="60">
        <v>0</v>
      </c>
      <c r="S37" s="60">
        <v>0</v>
      </c>
      <c r="T37" s="60">
        <v>0</v>
      </c>
      <c r="U37" s="60">
        <v>0</v>
      </c>
      <c r="V37" s="60">
        <v>42358750</v>
      </c>
      <c r="W37" s="60">
        <v>6874529</v>
      </c>
      <c r="X37" s="60">
        <v>35484221</v>
      </c>
      <c r="Y37" s="61">
        <v>516.17</v>
      </c>
      <c r="Z37" s="62">
        <v>9166038</v>
      </c>
    </row>
    <row r="38" spans="1:26" ht="13.5">
      <c r="A38" s="58" t="s">
        <v>59</v>
      </c>
      <c r="B38" s="19">
        <v>29785558</v>
      </c>
      <c r="C38" s="19">
        <v>0</v>
      </c>
      <c r="D38" s="59">
        <v>31884203</v>
      </c>
      <c r="E38" s="60">
        <v>31939988</v>
      </c>
      <c r="F38" s="60">
        <v>-16777</v>
      </c>
      <c r="G38" s="60">
        <v>-129811</v>
      </c>
      <c r="H38" s="60">
        <v>-155144</v>
      </c>
      <c r="I38" s="60">
        <v>-155144</v>
      </c>
      <c r="J38" s="60">
        <v>-172682</v>
      </c>
      <c r="K38" s="60">
        <v>-196181</v>
      </c>
      <c r="L38" s="60">
        <v>30673241</v>
      </c>
      <c r="M38" s="60">
        <v>30673241</v>
      </c>
      <c r="N38" s="60">
        <v>30652348</v>
      </c>
      <c r="O38" s="60">
        <v>30621744</v>
      </c>
      <c r="P38" s="60">
        <v>30601966</v>
      </c>
      <c r="Q38" s="60">
        <v>30601966</v>
      </c>
      <c r="R38" s="60">
        <v>0</v>
      </c>
      <c r="S38" s="60">
        <v>0</v>
      </c>
      <c r="T38" s="60">
        <v>0</v>
      </c>
      <c r="U38" s="60">
        <v>0</v>
      </c>
      <c r="V38" s="60">
        <v>30601966</v>
      </c>
      <c r="W38" s="60">
        <v>23954991</v>
      </c>
      <c r="X38" s="60">
        <v>6646975</v>
      </c>
      <c r="Y38" s="61">
        <v>27.75</v>
      </c>
      <c r="Z38" s="62">
        <v>31939988</v>
      </c>
    </row>
    <row r="39" spans="1:26" ht="13.5">
      <c r="A39" s="58" t="s">
        <v>60</v>
      </c>
      <c r="B39" s="19">
        <v>318272065</v>
      </c>
      <c r="C39" s="19">
        <v>0</v>
      </c>
      <c r="D39" s="59">
        <v>327223854</v>
      </c>
      <c r="E39" s="60">
        <v>351380358</v>
      </c>
      <c r="F39" s="60">
        <v>41959228</v>
      </c>
      <c r="G39" s="60">
        <v>36098740</v>
      </c>
      <c r="H39" s="60">
        <v>24737581</v>
      </c>
      <c r="I39" s="60">
        <v>24737581</v>
      </c>
      <c r="J39" s="60">
        <v>17594130</v>
      </c>
      <c r="K39" s="60">
        <v>39441740</v>
      </c>
      <c r="L39" s="60">
        <v>361638807</v>
      </c>
      <c r="M39" s="60">
        <v>361638807</v>
      </c>
      <c r="N39" s="60">
        <v>356225295</v>
      </c>
      <c r="O39" s="60">
        <v>348635272</v>
      </c>
      <c r="P39" s="60">
        <v>359150850</v>
      </c>
      <c r="Q39" s="60">
        <v>359150850</v>
      </c>
      <c r="R39" s="60">
        <v>0</v>
      </c>
      <c r="S39" s="60">
        <v>0</v>
      </c>
      <c r="T39" s="60">
        <v>0</v>
      </c>
      <c r="U39" s="60">
        <v>0</v>
      </c>
      <c r="V39" s="60">
        <v>359150850</v>
      </c>
      <c r="W39" s="60">
        <v>263535269</v>
      </c>
      <c r="X39" s="60">
        <v>95615581</v>
      </c>
      <c r="Y39" s="61">
        <v>36.28</v>
      </c>
      <c r="Z39" s="62">
        <v>351380358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66172748</v>
      </c>
      <c r="C42" s="19">
        <v>0</v>
      </c>
      <c r="D42" s="59">
        <v>34559427</v>
      </c>
      <c r="E42" s="60">
        <v>22400995</v>
      </c>
      <c r="F42" s="60">
        <v>8239567</v>
      </c>
      <c r="G42" s="60">
        <v>-3661822</v>
      </c>
      <c r="H42" s="60">
        <v>-1304557</v>
      </c>
      <c r="I42" s="60">
        <v>3273188</v>
      </c>
      <c r="J42" s="60">
        <v>16188272</v>
      </c>
      <c r="K42" s="60">
        <v>25932661</v>
      </c>
      <c r="L42" s="60">
        <v>-30451205</v>
      </c>
      <c r="M42" s="60">
        <v>11669728</v>
      </c>
      <c r="N42" s="60">
        <v>2098913</v>
      </c>
      <c r="O42" s="60">
        <v>3241061</v>
      </c>
      <c r="P42" s="60">
        <v>7133296</v>
      </c>
      <c r="Q42" s="60">
        <v>12473270</v>
      </c>
      <c r="R42" s="60">
        <v>0</v>
      </c>
      <c r="S42" s="60">
        <v>0</v>
      </c>
      <c r="T42" s="60">
        <v>0</v>
      </c>
      <c r="U42" s="60">
        <v>0</v>
      </c>
      <c r="V42" s="60">
        <v>27416186</v>
      </c>
      <c r="W42" s="60">
        <v>44032852</v>
      </c>
      <c r="X42" s="60">
        <v>-16616666</v>
      </c>
      <c r="Y42" s="61">
        <v>-37.74</v>
      </c>
      <c r="Z42" s="62">
        <v>22400995</v>
      </c>
    </row>
    <row r="43" spans="1:26" ht="13.5">
      <c r="A43" s="58" t="s">
        <v>63</v>
      </c>
      <c r="B43" s="19">
        <v>-37429052</v>
      </c>
      <c r="C43" s="19">
        <v>0</v>
      </c>
      <c r="D43" s="59">
        <v>-56480351</v>
      </c>
      <c r="E43" s="60">
        <v>-70489552</v>
      </c>
      <c r="F43" s="60">
        <v>-1754195</v>
      </c>
      <c r="G43" s="60">
        <v>-2573719</v>
      </c>
      <c r="H43" s="60">
        <v>-3382692</v>
      </c>
      <c r="I43" s="60">
        <v>-7710606</v>
      </c>
      <c r="J43" s="60">
        <v>-3967711</v>
      </c>
      <c r="K43" s="60">
        <v>-4812136</v>
      </c>
      <c r="L43" s="60">
        <v>-3471665</v>
      </c>
      <c r="M43" s="60">
        <v>-12251512</v>
      </c>
      <c r="N43" s="60">
        <v>-2182451</v>
      </c>
      <c r="O43" s="60">
        <v>-3614388</v>
      </c>
      <c r="P43" s="60">
        <v>-7172246</v>
      </c>
      <c r="Q43" s="60">
        <v>-12969085</v>
      </c>
      <c r="R43" s="60">
        <v>0</v>
      </c>
      <c r="S43" s="60">
        <v>0</v>
      </c>
      <c r="T43" s="60">
        <v>0</v>
      </c>
      <c r="U43" s="60">
        <v>0</v>
      </c>
      <c r="V43" s="60">
        <v>-32931203</v>
      </c>
      <c r="W43" s="60">
        <v>-47420301</v>
      </c>
      <c r="X43" s="60">
        <v>14489098</v>
      </c>
      <c r="Y43" s="61">
        <v>-30.55</v>
      </c>
      <c r="Z43" s="62">
        <v>-70489552</v>
      </c>
    </row>
    <row r="44" spans="1:26" ht="13.5">
      <c r="A44" s="58" t="s">
        <v>64</v>
      </c>
      <c r="B44" s="19">
        <v>-388061</v>
      </c>
      <c r="C44" s="19">
        <v>0</v>
      </c>
      <c r="D44" s="59">
        <v>-856416</v>
      </c>
      <c r="E44" s="60">
        <v>-716426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-735119</v>
      </c>
      <c r="X44" s="60">
        <v>735119</v>
      </c>
      <c r="Y44" s="61">
        <v>-100</v>
      </c>
      <c r="Z44" s="62">
        <v>-716426</v>
      </c>
    </row>
    <row r="45" spans="1:26" ht="13.5">
      <c r="A45" s="70" t="s">
        <v>65</v>
      </c>
      <c r="B45" s="22">
        <v>154252933</v>
      </c>
      <c r="C45" s="22">
        <v>0</v>
      </c>
      <c r="D45" s="99">
        <v>78846013</v>
      </c>
      <c r="E45" s="100">
        <v>105447952</v>
      </c>
      <c r="F45" s="100">
        <v>108108726</v>
      </c>
      <c r="G45" s="100">
        <v>101873185</v>
      </c>
      <c r="H45" s="100">
        <v>97185936</v>
      </c>
      <c r="I45" s="100">
        <v>97185936</v>
      </c>
      <c r="J45" s="100">
        <v>109406497</v>
      </c>
      <c r="K45" s="100">
        <v>130527022</v>
      </c>
      <c r="L45" s="100">
        <v>96604152</v>
      </c>
      <c r="M45" s="100">
        <v>96604152</v>
      </c>
      <c r="N45" s="100">
        <v>96520614</v>
      </c>
      <c r="O45" s="100">
        <v>96147287</v>
      </c>
      <c r="P45" s="100">
        <v>96108337</v>
      </c>
      <c r="Q45" s="100">
        <v>96108337</v>
      </c>
      <c r="R45" s="100">
        <v>0</v>
      </c>
      <c r="S45" s="100">
        <v>0</v>
      </c>
      <c r="T45" s="100">
        <v>0</v>
      </c>
      <c r="U45" s="100">
        <v>0</v>
      </c>
      <c r="V45" s="100">
        <v>96108337</v>
      </c>
      <c r="W45" s="100">
        <v>150130367</v>
      </c>
      <c r="X45" s="100">
        <v>-54022030</v>
      </c>
      <c r="Y45" s="101">
        <v>-35.98</v>
      </c>
      <c r="Z45" s="102">
        <v>105447952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1284724</v>
      </c>
      <c r="C49" s="52">
        <v>0</v>
      </c>
      <c r="D49" s="129">
        <v>1326894</v>
      </c>
      <c r="E49" s="54">
        <v>2395985</v>
      </c>
      <c r="F49" s="54">
        <v>0</v>
      </c>
      <c r="G49" s="54">
        <v>0</v>
      </c>
      <c r="H49" s="54">
        <v>0</v>
      </c>
      <c r="I49" s="54">
        <v>1310340</v>
      </c>
      <c r="J49" s="54">
        <v>0</v>
      </c>
      <c r="K49" s="54">
        <v>0</v>
      </c>
      <c r="L49" s="54">
        <v>0</v>
      </c>
      <c r="M49" s="54">
        <v>1053932</v>
      </c>
      <c r="N49" s="54">
        <v>0</v>
      </c>
      <c r="O49" s="54">
        <v>0</v>
      </c>
      <c r="P49" s="54">
        <v>0</v>
      </c>
      <c r="Q49" s="54">
        <v>983064</v>
      </c>
      <c r="R49" s="54">
        <v>0</v>
      </c>
      <c r="S49" s="54">
        <v>0</v>
      </c>
      <c r="T49" s="54">
        <v>0</v>
      </c>
      <c r="U49" s="54">
        <v>0</v>
      </c>
      <c r="V49" s="54">
        <v>3282307</v>
      </c>
      <c r="W49" s="54">
        <v>9769652</v>
      </c>
      <c r="X49" s="54">
        <v>21406898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46225502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46225502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100.89455245071821</v>
      </c>
      <c r="C58" s="5">
        <f>IF(C67=0,0,+(C76/C67)*100)</f>
        <v>0</v>
      </c>
      <c r="D58" s="6">
        <f aca="true" t="shared" si="6" ref="D58:Z58">IF(D67=0,0,+(D76/D67)*100)</f>
        <v>94.66504036937869</v>
      </c>
      <c r="E58" s="7">
        <f t="shared" si="6"/>
        <v>84.20921391847719</v>
      </c>
      <c r="F58" s="7">
        <f t="shared" si="6"/>
        <v>27.5539114061569</v>
      </c>
      <c r="G58" s="7">
        <f t="shared" si="6"/>
        <v>91.81985001336925</v>
      </c>
      <c r="H58" s="7">
        <f t="shared" si="6"/>
        <v>69.75231853760184</v>
      </c>
      <c r="I58" s="7">
        <f t="shared" si="6"/>
        <v>47.86652627084207</v>
      </c>
      <c r="J58" s="7">
        <f t="shared" si="6"/>
        <v>107.57172505924078</v>
      </c>
      <c r="K58" s="7">
        <f t="shared" si="6"/>
        <v>47.50652862795339</v>
      </c>
      <c r="L58" s="7">
        <f t="shared" si="6"/>
        <v>446.5108825560669</v>
      </c>
      <c r="M58" s="7">
        <f t="shared" si="6"/>
        <v>117.32752649890452</v>
      </c>
      <c r="N58" s="7">
        <f t="shared" si="6"/>
        <v>87.69813349448367</v>
      </c>
      <c r="O58" s="7">
        <f t="shared" si="6"/>
        <v>191.87262454388386</v>
      </c>
      <c r="P58" s="7">
        <f t="shared" si="6"/>
        <v>195.47978900572082</v>
      </c>
      <c r="Q58" s="7">
        <f t="shared" si="6"/>
        <v>152.37793779688116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90.00060666261788</v>
      </c>
      <c r="W58" s="7">
        <f t="shared" si="6"/>
        <v>94.32472157648519</v>
      </c>
      <c r="X58" s="7">
        <f t="shared" si="6"/>
        <v>0</v>
      </c>
      <c r="Y58" s="7">
        <f t="shared" si="6"/>
        <v>0</v>
      </c>
      <c r="Z58" s="8">
        <f t="shared" si="6"/>
        <v>84.20921391847719</v>
      </c>
    </row>
    <row r="59" spans="1:26" ht="13.5">
      <c r="A59" s="37" t="s">
        <v>31</v>
      </c>
      <c r="B59" s="9">
        <f aca="true" t="shared" si="7" ref="B59:Z66">IF(B68=0,0,+(B77/B68)*100)</f>
        <v>85.8665130996229</v>
      </c>
      <c r="C59" s="9">
        <f t="shared" si="7"/>
        <v>0</v>
      </c>
      <c r="D59" s="2">
        <f t="shared" si="7"/>
        <v>99.99900255281429</v>
      </c>
      <c r="E59" s="10">
        <f t="shared" si="7"/>
        <v>68.17602977169804</v>
      </c>
      <c r="F59" s="10">
        <f t="shared" si="7"/>
        <v>2.519265257488648</v>
      </c>
      <c r="G59" s="10">
        <f t="shared" si="7"/>
        <v>126.56181845463459</v>
      </c>
      <c r="H59" s="10">
        <f t="shared" si="7"/>
        <v>94.37147378140801</v>
      </c>
      <c r="I59" s="10">
        <f t="shared" si="7"/>
        <v>11.112040767845874</v>
      </c>
      <c r="J59" s="10">
        <f t="shared" si="7"/>
        <v>152.64470022677034</v>
      </c>
      <c r="K59" s="10">
        <f t="shared" si="7"/>
        <v>118.16090371132435</v>
      </c>
      <c r="L59" s="10">
        <f t="shared" si="7"/>
        <v>230.57048286604362</v>
      </c>
      <c r="M59" s="10">
        <f t="shared" si="7"/>
        <v>167.32357000323003</v>
      </c>
      <c r="N59" s="10">
        <f t="shared" si="7"/>
        <v>114.08459125047688</v>
      </c>
      <c r="O59" s="10">
        <f t="shared" si="7"/>
        <v>98.21520411443267</v>
      </c>
      <c r="P59" s="10">
        <f t="shared" si="7"/>
        <v>-86.96640233035573</v>
      </c>
      <c r="Q59" s="10">
        <f t="shared" si="7"/>
        <v>270.085266123925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37.39864757184021</v>
      </c>
      <c r="W59" s="10">
        <f t="shared" si="7"/>
        <v>89.65113717801157</v>
      </c>
      <c r="X59" s="10">
        <f t="shared" si="7"/>
        <v>0</v>
      </c>
      <c r="Y59" s="10">
        <f t="shared" si="7"/>
        <v>0</v>
      </c>
      <c r="Z59" s="11">
        <f t="shared" si="7"/>
        <v>68.17602977169804</v>
      </c>
    </row>
    <row r="60" spans="1:26" ht="13.5">
      <c r="A60" s="38" t="s">
        <v>32</v>
      </c>
      <c r="B60" s="12">
        <f t="shared" si="7"/>
        <v>107.82039104092347</v>
      </c>
      <c r="C60" s="12">
        <f t="shared" si="7"/>
        <v>0</v>
      </c>
      <c r="D60" s="3">
        <f t="shared" si="7"/>
        <v>93.32541368237253</v>
      </c>
      <c r="E60" s="13">
        <f t="shared" si="7"/>
        <v>88.09889410185217</v>
      </c>
      <c r="F60" s="13">
        <f t="shared" si="7"/>
        <v>78.25568836343906</v>
      </c>
      <c r="G60" s="13">
        <f t="shared" si="7"/>
        <v>87.80110604959498</v>
      </c>
      <c r="H60" s="13">
        <f t="shared" si="7"/>
        <v>64.94571557742398</v>
      </c>
      <c r="I60" s="13">
        <f t="shared" si="7"/>
        <v>78.16690807185478</v>
      </c>
      <c r="J60" s="13">
        <f t="shared" si="7"/>
        <v>102.04358141209218</v>
      </c>
      <c r="K60" s="13">
        <f t="shared" si="7"/>
        <v>41.238212023006625</v>
      </c>
      <c r="L60" s="13">
        <f t="shared" si="7"/>
        <v>617.5707605851314</v>
      </c>
      <c r="M60" s="13">
        <f t="shared" si="7"/>
        <v>112.32259445525096</v>
      </c>
      <c r="N60" s="13">
        <f t="shared" si="7"/>
        <v>82.3741707655932</v>
      </c>
      <c r="O60" s="13">
        <f t="shared" si="7"/>
        <v>209.2264472701813</v>
      </c>
      <c r="P60" s="13">
        <f t="shared" si="7"/>
        <v>158.13885230567604</v>
      </c>
      <c r="Q60" s="13">
        <f t="shared" si="7"/>
        <v>149.48752468599753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110.15442014467772</v>
      </c>
      <c r="W60" s="13">
        <f t="shared" si="7"/>
        <v>95.71408253268116</v>
      </c>
      <c r="X60" s="13">
        <f t="shared" si="7"/>
        <v>0</v>
      </c>
      <c r="Y60" s="13">
        <f t="shared" si="7"/>
        <v>0</v>
      </c>
      <c r="Z60" s="14">
        <f t="shared" si="7"/>
        <v>88.09889410185217</v>
      </c>
    </row>
    <row r="61" spans="1:26" ht="13.5">
      <c r="A61" s="39" t="s">
        <v>103</v>
      </c>
      <c r="B61" s="12">
        <f t="shared" si="7"/>
        <v>109.65417993404796</v>
      </c>
      <c r="C61" s="12">
        <f t="shared" si="7"/>
        <v>0</v>
      </c>
      <c r="D61" s="3">
        <f t="shared" si="7"/>
        <v>92.56454107930736</v>
      </c>
      <c r="E61" s="13">
        <f t="shared" si="7"/>
        <v>89.5799999420077</v>
      </c>
      <c r="F61" s="13">
        <f t="shared" si="7"/>
        <v>63.39192410249082</v>
      </c>
      <c r="G61" s="13">
        <f t="shared" si="7"/>
        <v>88.85275659066932</v>
      </c>
      <c r="H61" s="13">
        <f t="shared" si="7"/>
        <v>64.10720614736437</v>
      </c>
      <c r="I61" s="13">
        <f t="shared" si="7"/>
        <v>72.66871571577981</v>
      </c>
      <c r="J61" s="13">
        <f t="shared" si="7"/>
        <v>98.00336828877822</v>
      </c>
      <c r="K61" s="13">
        <f t="shared" si="7"/>
        <v>39.408171642750965</v>
      </c>
      <c r="L61" s="13">
        <f t="shared" si="7"/>
        <v>864.4557897302359</v>
      </c>
      <c r="M61" s="13">
        <f t="shared" si="7"/>
        <v>113.15216957525523</v>
      </c>
      <c r="N61" s="13">
        <f t="shared" si="7"/>
        <v>83.03830678414029</v>
      </c>
      <c r="O61" s="13">
        <f t="shared" si="7"/>
        <v>220.16328481984425</v>
      </c>
      <c r="P61" s="13">
        <f t="shared" si="7"/>
        <v>162.34196007298718</v>
      </c>
      <c r="Q61" s="13">
        <f t="shared" si="7"/>
        <v>155.00797141926174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109.35083317355722</v>
      </c>
      <c r="W61" s="13">
        <f t="shared" si="7"/>
        <v>97.50935626039072</v>
      </c>
      <c r="X61" s="13">
        <f t="shared" si="7"/>
        <v>0</v>
      </c>
      <c r="Y61" s="13">
        <f t="shared" si="7"/>
        <v>0</v>
      </c>
      <c r="Z61" s="14">
        <f t="shared" si="7"/>
        <v>89.5799999420077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91.15327210424225</v>
      </c>
      <c r="C64" s="12">
        <f t="shared" si="7"/>
        <v>0</v>
      </c>
      <c r="D64" s="3">
        <f t="shared" si="7"/>
        <v>100.00017996025579</v>
      </c>
      <c r="E64" s="13">
        <f t="shared" si="7"/>
        <v>74.99992126738809</v>
      </c>
      <c r="F64" s="13">
        <f t="shared" si="7"/>
        <v>94.88646279741705</v>
      </c>
      <c r="G64" s="13">
        <f t="shared" si="7"/>
        <v>74.47704236158785</v>
      </c>
      <c r="H64" s="13">
        <f t="shared" si="7"/>
        <v>65.63128256407558</v>
      </c>
      <c r="I64" s="13">
        <f t="shared" si="7"/>
        <v>78.7321455609953</v>
      </c>
      <c r="J64" s="13">
        <f t="shared" si="7"/>
        <v>133.07835744014506</v>
      </c>
      <c r="K64" s="13">
        <f t="shared" si="7"/>
        <v>66.41532661383395</v>
      </c>
      <c r="L64" s="13">
        <f t="shared" si="7"/>
        <v>111.33063889320691</v>
      </c>
      <c r="M64" s="13">
        <f t="shared" si="7"/>
        <v>99.81207481153392</v>
      </c>
      <c r="N64" s="13">
        <f t="shared" si="7"/>
        <v>71.75952403308551</v>
      </c>
      <c r="O64" s="13">
        <f t="shared" si="7"/>
        <v>109.58693812626292</v>
      </c>
      <c r="P64" s="13">
        <f t="shared" si="7"/>
        <v>122.61942245897043</v>
      </c>
      <c r="Q64" s="13">
        <f t="shared" si="7"/>
        <v>101.02680206913732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93.73017663392356</v>
      </c>
      <c r="W64" s="13">
        <f t="shared" si="7"/>
        <v>79.8365961122592</v>
      </c>
      <c r="X64" s="13">
        <f t="shared" si="7"/>
        <v>0</v>
      </c>
      <c r="Y64" s="13">
        <f t="shared" si="7"/>
        <v>0</v>
      </c>
      <c r="Z64" s="14">
        <f t="shared" si="7"/>
        <v>74.99992126738809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100.00023713709132</v>
      </c>
      <c r="E66" s="16">
        <f t="shared" si="7"/>
        <v>64.99975100605411</v>
      </c>
      <c r="F66" s="16">
        <f t="shared" si="7"/>
        <v>100.00091478754058</v>
      </c>
      <c r="G66" s="16">
        <f t="shared" si="7"/>
        <v>100</v>
      </c>
      <c r="H66" s="16">
        <f t="shared" si="7"/>
        <v>100.00085764764404</v>
      </c>
      <c r="I66" s="16">
        <f t="shared" si="7"/>
        <v>100.00058962090324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100.0001779684017</v>
      </c>
      <c r="W66" s="16">
        <f t="shared" si="7"/>
        <v>82.09568948345259</v>
      </c>
      <c r="X66" s="16">
        <f t="shared" si="7"/>
        <v>0</v>
      </c>
      <c r="Y66" s="16">
        <f t="shared" si="7"/>
        <v>0</v>
      </c>
      <c r="Z66" s="17">
        <f t="shared" si="7"/>
        <v>64.99975100605411</v>
      </c>
    </row>
    <row r="67" spans="1:26" ht="13.5" hidden="1">
      <c r="A67" s="41" t="s">
        <v>285</v>
      </c>
      <c r="B67" s="24">
        <v>30671315</v>
      </c>
      <c r="C67" s="24"/>
      <c r="D67" s="25">
        <v>27176663</v>
      </c>
      <c r="E67" s="26">
        <v>27021663</v>
      </c>
      <c r="F67" s="26">
        <v>9262743</v>
      </c>
      <c r="G67" s="26">
        <v>3107877</v>
      </c>
      <c r="H67" s="26">
        <v>2355364</v>
      </c>
      <c r="I67" s="26">
        <v>14725984</v>
      </c>
      <c r="J67" s="26">
        <v>2515160</v>
      </c>
      <c r="K67" s="26">
        <v>4208771</v>
      </c>
      <c r="L67" s="26">
        <v>967236</v>
      </c>
      <c r="M67" s="26">
        <v>7691167</v>
      </c>
      <c r="N67" s="26">
        <v>2548345</v>
      </c>
      <c r="O67" s="26">
        <v>2450582</v>
      </c>
      <c r="P67" s="26">
        <v>1578621</v>
      </c>
      <c r="Q67" s="26">
        <v>6577548</v>
      </c>
      <c r="R67" s="26"/>
      <c r="S67" s="26"/>
      <c r="T67" s="26"/>
      <c r="U67" s="26"/>
      <c r="V67" s="26">
        <v>28994699</v>
      </c>
      <c r="W67" s="26">
        <v>20266248</v>
      </c>
      <c r="X67" s="26"/>
      <c r="Y67" s="25"/>
      <c r="Z67" s="27">
        <v>27021663</v>
      </c>
    </row>
    <row r="68" spans="1:26" ht="13.5" hidden="1">
      <c r="A68" s="37" t="s">
        <v>31</v>
      </c>
      <c r="B68" s="19">
        <v>4311689</v>
      </c>
      <c r="C68" s="19"/>
      <c r="D68" s="20">
        <v>4611773</v>
      </c>
      <c r="E68" s="21">
        <v>4297773</v>
      </c>
      <c r="F68" s="21">
        <v>6232333</v>
      </c>
      <c r="G68" s="21">
        <v>286573</v>
      </c>
      <c r="H68" s="21">
        <v>245837</v>
      </c>
      <c r="I68" s="21">
        <v>6764743</v>
      </c>
      <c r="J68" s="21">
        <v>279578</v>
      </c>
      <c r="K68" s="21">
        <v>246893</v>
      </c>
      <c r="L68" s="21">
        <v>256800</v>
      </c>
      <c r="M68" s="21">
        <v>783271</v>
      </c>
      <c r="N68" s="21">
        <v>351242</v>
      </c>
      <c r="O68" s="21">
        <v>248880</v>
      </c>
      <c r="P68" s="21">
        <v>-273263</v>
      </c>
      <c r="Q68" s="21">
        <v>326859</v>
      </c>
      <c r="R68" s="21"/>
      <c r="S68" s="21"/>
      <c r="T68" s="21"/>
      <c r="U68" s="21"/>
      <c r="V68" s="21">
        <v>7874873</v>
      </c>
      <c r="W68" s="21">
        <v>3223330</v>
      </c>
      <c r="X68" s="21"/>
      <c r="Y68" s="20"/>
      <c r="Z68" s="23">
        <v>4297773</v>
      </c>
    </row>
    <row r="69" spans="1:26" ht="13.5" hidden="1">
      <c r="A69" s="38" t="s">
        <v>32</v>
      </c>
      <c r="B69" s="19">
        <v>25267381</v>
      </c>
      <c r="C69" s="19"/>
      <c r="D69" s="20">
        <v>21721496</v>
      </c>
      <c r="E69" s="21">
        <v>21880496</v>
      </c>
      <c r="F69" s="21">
        <v>2921095</v>
      </c>
      <c r="G69" s="21">
        <v>2708016</v>
      </c>
      <c r="H69" s="21">
        <v>1992929</v>
      </c>
      <c r="I69" s="21">
        <v>7622040</v>
      </c>
      <c r="J69" s="21">
        <v>2116774</v>
      </c>
      <c r="K69" s="21">
        <v>3836112</v>
      </c>
      <c r="L69" s="21">
        <v>582775</v>
      </c>
      <c r="M69" s="21">
        <v>6535661</v>
      </c>
      <c r="N69" s="21">
        <v>2059279</v>
      </c>
      <c r="O69" s="21">
        <v>2065302</v>
      </c>
      <c r="P69" s="21">
        <v>1713749</v>
      </c>
      <c r="Q69" s="21">
        <v>5838330</v>
      </c>
      <c r="R69" s="21"/>
      <c r="S69" s="21"/>
      <c r="T69" s="21"/>
      <c r="U69" s="21"/>
      <c r="V69" s="21">
        <v>19996031</v>
      </c>
      <c r="W69" s="21">
        <v>16410372</v>
      </c>
      <c r="X69" s="21"/>
      <c r="Y69" s="20"/>
      <c r="Z69" s="23">
        <v>21880496</v>
      </c>
    </row>
    <row r="70" spans="1:26" ht="13.5" hidden="1">
      <c r="A70" s="39" t="s">
        <v>103</v>
      </c>
      <c r="B70" s="19">
        <v>22762907</v>
      </c>
      <c r="C70" s="19"/>
      <c r="D70" s="20">
        <v>19498783</v>
      </c>
      <c r="E70" s="21">
        <v>19657783</v>
      </c>
      <c r="F70" s="21">
        <v>2714819</v>
      </c>
      <c r="G70" s="21">
        <v>2509912</v>
      </c>
      <c r="H70" s="21">
        <v>1802919</v>
      </c>
      <c r="I70" s="21">
        <v>7027650</v>
      </c>
      <c r="J70" s="21">
        <v>1922638</v>
      </c>
      <c r="K70" s="21">
        <v>3576172</v>
      </c>
      <c r="L70" s="21">
        <v>389785</v>
      </c>
      <c r="M70" s="21">
        <v>5888595</v>
      </c>
      <c r="N70" s="21">
        <v>1824977</v>
      </c>
      <c r="O70" s="21">
        <v>1849039</v>
      </c>
      <c r="P70" s="21">
        <v>1481904</v>
      </c>
      <c r="Q70" s="21">
        <v>5155920</v>
      </c>
      <c r="R70" s="21"/>
      <c r="S70" s="21"/>
      <c r="T70" s="21"/>
      <c r="U70" s="21"/>
      <c r="V70" s="21">
        <v>18072165</v>
      </c>
      <c r="W70" s="21">
        <v>14743337</v>
      </c>
      <c r="X70" s="21"/>
      <c r="Y70" s="20"/>
      <c r="Z70" s="23">
        <v>19657783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2504474</v>
      </c>
      <c r="C73" s="19"/>
      <c r="D73" s="20">
        <v>2222713</v>
      </c>
      <c r="E73" s="21">
        <v>2222713</v>
      </c>
      <c r="F73" s="21">
        <v>206276</v>
      </c>
      <c r="G73" s="21">
        <v>198104</v>
      </c>
      <c r="H73" s="21">
        <v>190010</v>
      </c>
      <c r="I73" s="21">
        <v>594390</v>
      </c>
      <c r="J73" s="21">
        <v>194136</v>
      </c>
      <c r="K73" s="21">
        <v>259940</v>
      </c>
      <c r="L73" s="21">
        <v>192990</v>
      </c>
      <c r="M73" s="21">
        <v>647066</v>
      </c>
      <c r="N73" s="21">
        <v>234302</v>
      </c>
      <c r="O73" s="21">
        <v>216263</v>
      </c>
      <c r="P73" s="21">
        <v>231845</v>
      </c>
      <c r="Q73" s="21">
        <v>682410</v>
      </c>
      <c r="R73" s="21"/>
      <c r="S73" s="21"/>
      <c r="T73" s="21"/>
      <c r="U73" s="21"/>
      <c r="V73" s="21">
        <v>1923866</v>
      </c>
      <c r="W73" s="21">
        <v>1667035</v>
      </c>
      <c r="X73" s="21"/>
      <c r="Y73" s="20"/>
      <c r="Z73" s="23">
        <v>2222713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1092245</v>
      </c>
      <c r="C75" s="28"/>
      <c r="D75" s="29">
        <v>843394</v>
      </c>
      <c r="E75" s="30">
        <v>843394</v>
      </c>
      <c r="F75" s="30">
        <v>109315</v>
      </c>
      <c r="G75" s="30">
        <v>113288</v>
      </c>
      <c r="H75" s="30">
        <v>116598</v>
      </c>
      <c r="I75" s="30">
        <v>339201</v>
      </c>
      <c r="J75" s="30">
        <v>118808</v>
      </c>
      <c r="K75" s="30">
        <v>125766</v>
      </c>
      <c r="L75" s="30">
        <v>127661</v>
      </c>
      <c r="M75" s="30">
        <v>372235</v>
      </c>
      <c r="N75" s="30">
        <v>137824</v>
      </c>
      <c r="O75" s="30">
        <v>136400</v>
      </c>
      <c r="P75" s="30">
        <v>138135</v>
      </c>
      <c r="Q75" s="30">
        <v>412359</v>
      </c>
      <c r="R75" s="30"/>
      <c r="S75" s="30"/>
      <c r="T75" s="30"/>
      <c r="U75" s="30"/>
      <c r="V75" s="30">
        <v>1123795</v>
      </c>
      <c r="W75" s="30">
        <v>632546</v>
      </c>
      <c r="X75" s="30"/>
      <c r="Y75" s="29"/>
      <c r="Z75" s="31">
        <v>843394</v>
      </c>
    </row>
    <row r="76" spans="1:26" ht="13.5" hidden="1">
      <c r="A76" s="42" t="s">
        <v>286</v>
      </c>
      <c r="B76" s="32">
        <v>30945686</v>
      </c>
      <c r="C76" s="32"/>
      <c r="D76" s="33">
        <v>25726799</v>
      </c>
      <c r="E76" s="34">
        <v>22754730</v>
      </c>
      <c r="F76" s="34">
        <v>2552248</v>
      </c>
      <c r="G76" s="34">
        <v>2853648</v>
      </c>
      <c r="H76" s="34">
        <v>1642921</v>
      </c>
      <c r="I76" s="34">
        <v>7048817</v>
      </c>
      <c r="J76" s="34">
        <v>2705601</v>
      </c>
      <c r="K76" s="34">
        <v>1999441</v>
      </c>
      <c r="L76" s="34">
        <v>4318814</v>
      </c>
      <c r="M76" s="34">
        <v>9023856</v>
      </c>
      <c r="N76" s="34">
        <v>2234851</v>
      </c>
      <c r="O76" s="34">
        <v>4701996</v>
      </c>
      <c r="P76" s="34">
        <v>3085885</v>
      </c>
      <c r="Q76" s="34">
        <v>10022732</v>
      </c>
      <c r="R76" s="34"/>
      <c r="S76" s="34"/>
      <c r="T76" s="34"/>
      <c r="U76" s="34"/>
      <c r="V76" s="34">
        <v>26095405</v>
      </c>
      <c r="W76" s="34">
        <v>19116082</v>
      </c>
      <c r="X76" s="34"/>
      <c r="Y76" s="33"/>
      <c r="Z76" s="35">
        <v>22754730</v>
      </c>
    </row>
    <row r="77" spans="1:26" ht="13.5" hidden="1">
      <c r="A77" s="37" t="s">
        <v>31</v>
      </c>
      <c r="B77" s="19">
        <v>3702297</v>
      </c>
      <c r="C77" s="19"/>
      <c r="D77" s="20">
        <v>4611727</v>
      </c>
      <c r="E77" s="21">
        <v>2930051</v>
      </c>
      <c r="F77" s="21">
        <v>157009</v>
      </c>
      <c r="G77" s="21">
        <v>362692</v>
      </c>
      <c r="H77" s="21">
        <v>232000</v>
      </c>
      <c r="I77" s="21">
        <v>751701</v>
      </c>
      <c r="J77" s="21">
        <v>426761</v>
      </c>
      <c r="K77" s="21">
        <v>291731</v>
      </c>
      <c r="L77" s="21">
        <v>592105</v>
      </c>
      <c r="M77" s="21">
        <v>1310597</v>
      </c>
      <c r="N77" s="21">
        <v>400713</v>
      </c>
      <c r="O77" s="21">
        <v>244438</v>
      </c>
      <c r="P77" s="21">
        <v>237647</v>
      </c>
      <c r="Q77" s="21">
        <v>882798</v>
      </c>
      <c r="R77" s="21"/>
      <c r="S77" s="21"/>
      <c r="T77" s="21"/>
      <c r="U77" s="21"/>
      <c r="V77" s="21">
        <v>2945096</v>
      </c>
      <c r="W77" s="21">
        <v>2889752</v>
      </c>
      <c r="X77" s="21"/>
      <c r="Y77" s="20"/>
      <c r="Z77" s="23">
        <v>2930051</v>
      </c>
    </row>
    <row r="78" spans="1:26" ht="13.5" hidden="1">
      <c r="A78" s="38" t="s">
        <v>32</v>
      </c>
      <c r="B78" s="19">
        <v>27243389</v>
      </c>
      <c r="C78" s="19"/>
      <c r="D78" s="20">
        <v>20271676</v>
      </c>
      <c r="E78" s="21">
        <v>19276475</v>
      </c>
      <c r="F78" s="21">
        <v>2285923</v>
      </c>
      <c r="G78" s="21">
        <v>2377668</v>
      </c>
      <c r="H78" s="21">
        <v>1294322</v>
      </c>
      <c r="I78" s="21">
        <v>5957913</v>
      </c>
      <c r="J78" s="21">
        <v>2160032</v>
      </c>
      <c r="K78" s="21">
        <v>1581944</v>
      </c>
      <c r="L78" s="21">
        <v>3599048</v>
      </c>
      <c r="M78" s="21">
        <v>7341024</v>
      </c>
      <c r="N78" s="21">
        <v>1696314</v>
      </c>
      <c r="O78" s="21">
        <v>4321158</v>
      </c>
      <c r="P78" s="21">
        <v>2710103</v>
      </c>
      <c r="Q78" s="21">
        <v>8727575</v>
      </c>
      <c r="R78" s="21"/>
      <c r="S78" s="21"/>
      <c r="T78" s="21"/>
      <c r="U78" s="21"/>
      <c r="V78" s="21">
        <v>22026512</v>
      </c>
      <c r="W78" s="21">
        <v>15707037</v>
      </c>
      <c r="X78" s="21"/>
      <c r="Y78" s="20"/>
      <c r="Z78" s="23">
        <v>19276475</v>
      </c>
    </row>
    <row r="79" spans="1:26" ht="13.5" hidden="1">
      <c r="A79" s="39" t="s">
        <v>103</v>
      </c>
      <c r="B79" s="19">
        <v>24960479</v>
      </c>
      <c r="C79" s="19"/>
      <c r="D79" s="20">
        <v>18048959</v>
      </c>
      <c r="E79" s="21">
        <v>17609442</v>
      </c>
      <c r="F79" s="21">
        <v>1720976</v>
      </c>
      <c r="G79" s="21">
        <v>2230126</v>
      </c>
      <c r="H79" s="21">
        <v>1155801</v>
      </c>
      <c r="I79" s="21">
        <v>5106903</v>
      </c>
      <c r="J79" s="21">
        <v>1884250</v>
      </c>
      <c r="K79" s="21">
        <v>1409304</v>
      </c>
      <c r="L79" s="21">
        <v>3369519</v>
      </c>
      <c r="M79" s="21">
        <v>6663073</v>
      </c>
      <c r="N79" s="21">
        <v>1515430</v>
      </c>
      <c r="O79" s="21">
        <v>4070905</v>
      </c>
      <c r="P79" s="21">
        <v>2405752</v>
      </c>
      <c r="Q79" s="21">
        <v>7992087</v>
      </c>
      <c r="R79" s="21"/>
      <c r="S79" s="21"/>
      <c r="T79" s="21"/>
      <c r="U79" s="21"/>
      <c r="V79" s="21">
        <v>19762063</v>
      </c>
      <c r="W79" s="21">
        <v>14376133</v>
      </c>
      <c r="X79" s="21"/>
      <c r="Y79" s="20"/>
      <c r="Z79" s="23">
        <v>17609442</v>
      </c>
    </row>
    <row r="80" spans="1:26" ht="13.5" hidden="1">
      <c r="A80" s="39" t="s">
        <v>104</v>
      </c>
      <c r="B80" s="19"/>
      <c r="C80" s="19"/>
      <c r="D80" s="20"/>
      <c r="E80" s="21"/>
      <c r="F80" s="21">
        <v>300968</v>
      </c>
      <c r="G80" s="21"/>
      <c r="H80" s="21"/>
      <c r="I80" s="21">
        <v>300968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300968</v>
      </c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>
        <v>61525</v>
      </c>
      <c r="G81" s="21"/>
      <c r="H81" s="21"/>
      <c r="I81" s="21">
        <v>61525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61525</v>
      </c>
      <c r="W81" s="21"/>
      <c r="X81" s="21"/>
      <c r="Y81" s="20"/>
      <c r="Z81" s="23"/>
    </row>
    <row r="82" spans="1:26" ht="13.5" hidden="1">
      <c r="A82" s="39" t="s">
        <v>106</v>
      </c>
      <c r="B82" s="19">
        <v>2282910</v>
      </c>
      <c r="C82" s="19"/>
      <c r="D82" s="20">
        <v>2222717</v>
      </c>
      <c r="E82" s="21">
        <v>1667033</v>
      </c>
      <c r="F82" s="21">
        <v>195728</v>
      </c>
      <c r="G82" s="21">
        <v>147542</v>
      </c>
      <c r="H82" s="21">
        <v>124706</v>
      </c>
      <c r="I82" s="21">
        <v>467976</v>
      </c>
      <c r="J82" s="21">
        <v>258353</v>
      </c>
      <c r="K82" s="21">
        <v>172640</v>
      </c>
      <c r="L82" s="21">
        <v>214857</v>
      </c>
      <c r="M82" s="21">
        <v>645850</v>
      </c>
      <c r="N82" s="21">
        <v>168134</v>
      </c>
      <c r="O82" s="21">
        <v>236996</v>
      </c>
      <c r="P82" s="21">
        <v>284287</v>
      </c>
      <c r="Q82" s="21">
        <v>689417</v>
      </c>
      <c r="R82" s="21"/>
      <c r="S82" s="21"/>
      <c r="T82" s="21"/>
      <c r="U82" s="21"/>
      <c r="V82" s="21">
        <v>1803243</v>
      </c>
      <c r="W82" s="21">
        <v>1330904</v>
      </c>
      <c r="X82" s="21"/>
      <c r="Y82" s="20"/>
      <c r="Z82" s="23">
        <v>1667033</v>
      </c>
    </row>
    <row r="83" spans="1:26" ht="13.5" hidden="1">
      <c r="A83" s="39" t="s">
        <v>107</v>
      </c>
      <c r="B83" s="19"/>
      <c r="C83" s="19"/>
      <c r="D83" s="20"/>
      <c r="E83" s="21"/>
      <c r="F83" s="21">
        <v>6726</v>
      </c>
      <c r="G83" s="21"/>
      <c r="H83" s="21">
        <v>13815</v>
      </c>
      <c r="I83" s="21">
        <v>20541</v>
      </c>
      <c r="J83" s="21">
        <v>17429</v>
      </c>
      <c r="K83" s="21"/>
      <c r="L83" s="21">
        <v>14672</v>
      </c>
      <c r="M83" s="21">
        <v>32101</v>
      </c>
      <c r="N83" s="21">
        <v>12750</v>
      </c>
      <c r="O83" s="21">
        <v>13257</v>
      </c>
      <c r="P83" s="21">
        <v>20064</v>
      </c>
      <c r="Q83" s="21">
        <v>46071</v>
      </c>
      <c r="R83" s="21"/>
      <c r="S83" s="21"/>
      <c r="T83" s="21"/>
      <c r="U83" s="21"/>
      <c r="V83" s="21">
        <v>98713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843396</v>
      </c>
      <c r="E84" s="30">
        <v>548204</v>
      </c>
      <c r="F84" s="30">
        <v>109316</v>
      </c>
      <c r="G84" s="30">
        <v>113288</v>
      </c>
      <c r="H84" s="30">
        <v>116599</v>
      </c>
      <c r="I84" s="30">
        <v>339203</v>
      </c>
      <c r="J84" s="30">
        <v>118808</v>
      </c>
      <c r="K84" s="30">
        <v>125766</v>
      </c>
      <c r="L84" s="30">
        <v>127661</v>
      </c>
      <c r="M84" s="30">
        <v>372235</v>
      </c>
      <c r="N84" s="30">
        <v>137824</v>
      </c>
      <c r="O84" s="30">
        <v>136400</v>
      </c>
      <c r="P84" s="30">
        <v>138135</v>
      </c>
      <c r="Q84" s="30">
        <v>412359</v>
      </c>
      <c r="R84" s="30"/>
      <c r="S84" s="30"/>
      <c r="T84" s="30"/>
      <c r="U84" s="30"/>
      <c r="V84" s="30">
        <v>1123797</v>
      </c>
      <c r="W84" s="30">
        <v>519293</v>
      </c>
      <c r="X84" s="30"/>
      <c r="Y84" s="29"/>
      <c r="Z84" s="31">
        <v>548204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695180</v>
      </c>
      <c r="D5" s="357">
        <f t="shared" si="0"/>
        <v>0</v>
      </c>
      <c r="E5" s="356">
        <f t="shared" si="0"/>
        <v>1149029</v>
      </c>
      <c r="F5" s="358">
        <f t="shared" si="0"/>
        <v>1209030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906773</v>
      </c>
      <c r="Y5" s="358">
        <f t="shared" si="0"/>
        <v>-906773</v>
      </c>
      <c r="Z5" s="359">
        <f>+IF(X5&lt;&gt;0,+(Y5/X5)*100,0)</f>
        <v>-100</v>
      </c>
      <c r="AA5" s="360">
        <f>+AA6+AA8+AA11+AA13+AA15</f>
        <v>1209030</v>
      </c>
    </row>
    <row r="6" spans="1:27" ht="13.5">
      <c r="A6" s="361" t="s">
        <v>204</v>
      </c>
      <c r="B6" s="142"/>
      <c r="C6" s="60">
        <f>+C7</f>
        <v>577304</v>
      </c>
      <c r="D6" s="340">
        <f aca="true" t="shared" si="1" ref="D6:AA6">+D7</f>
        <v>0</v>
      </c>
      <c r="E6" s="60">
        <f t="shared" si="1"/>
        <v>610000</v>
      </c>
      <c r="F6" s="59">
        <f t="shared" si="1"/>
        <v>442468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331851</v>
      </c>
      <c r="Y6" s="59">
        <f t="shared" si="1"/>
        <v>-331851</v>
      </c>
      <c r="Z6" s="61">
        <f>+IF(X6&lt;&gt;0,+(Y6/X6)*100,0)</f>
        <v>-100</v>
      </c>
      <c r="AA6" s="62">
        <f t="shared" si="1"/>
        <v>442468</v>
      </c>
    </row>
    <row r="7" spans="1:27" ht="13.5">
      <c r="A7" s="291" t="s">
        <v>228</v>
      </c>
      <c r="B7" s="142"/>
      <c r="C7" s="60">
        <v>577304</v>
      </c>
      <c r="D7" s="340"/>
      <c r="E7" s="60">
        <v>610000</v>
      </c>
      <c r="F7" s="59">
        <v>442468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331851</v>
      </c>
      <c r="Y7" s="59">
        <v>-331851</v>
      </c>
      <c r="Z7" s="61">
        <v>-100</v>
      </c>
      <c r="AA7" s="62">
        <v>442468</v>
      </c>
    </row>
    <row r="8" spans="1:27" ht="13.5">
      <c r="A8" s="361" t="s">
        <v>205</v>
      </c>
      <c r="B8" s="142"/>
      <c r="C8" s="60">
        <f aca="true" t="shared" si="2" ref="C8:Y8">SUM(C9:C10)</f>
        <v>48192</v>
      </c>
      <c r="D8" s="340">
        <f t="shared" si="2"/>
        <v>0</v>
      </c>
      <c r="E8" s="60">
        <f t="shared" si="2"/>
        <v>495000</v>
      </c>
      <c r="F8" s="59">
        <f t="shared" si="2"/>
        <v>705000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528750</v>
      </c>
      <c r="Y8" s="59">
        <f t="shared" si="2"/>
        <v>-528750</v>
      </c>
      <c r="Z8" s="61">
        <f>+IF(X8&lt;&gt;0,+(Y8/X8)*100,0)</f>
        <v>-100</v>
      </c>
      <c r="AA8" s="62">
        <f>SUM(AA9:AA10)</f>
        <v>705000</v>
      </c>
    </row>
    <row r="9" spans="1:27" ht="13.5">
      <c r="A9" s="291" t="s">
        <v>229</v>
      </c>
      <c r="B9" s="142"/>
      <c r="C9" s="60">
        <v>48192</v>
      </c>
      <c r="D9" s="340"/>
      <c r="E9" s="60">
        <v>495000</v>
      </c>
      <c r="F9" s="59">
        <v>705000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528750</v>
      </c>
      <c r="Y9" s="59">
        <v>-528750</v>
      </c>
      <c r="Z9" s="61">
        <v>-100</v>
      </c>
      <c r="AA9" s="62">
        <v>705000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4029</v>
      </c>
      <c r="F11" s="364">
        <f t="shared" si="3"/>
        <v>4030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3023</v>
      </c>
      <c r="Y11" s="364">
        <f t="shared" si="3"/>
        <v>-3023</v>
      </c>
      <c r="Z11" s="365">
        <f>+IF(X11&lt;&gt;0,+(Y11/X11)*100,0)</f>
        <v>-100</v>
      </c>
      <c r="AA11" s="366">
        <f t="shared" si="3"/>
        <v>4030</v>
      </c>
    </row>
    <row r="12" spans="1:27" ht="13.5">
      <c r="A12" s="291" t="s">
        <v>231</v>
      </c>
      <c r="B12" s="136"/>
      <c r="C12" s="60"/>
      <c r="D12" s="340"/>
      <c r="E12" s="60">
        <v>4029</v>
      </c>
      <c r="F12" s="59">
        <v>4030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3023</v>
      </c>
      <c r="Y12" s="59">
        <v>-3023</v>
      </c>
      <c r="Z12" s="61">
        <v>-100</v>
      </c>
      <c r="AA12" s="62">
        <v>4030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69684</v>
      </c>
      <c r="D15" s="340">
        <f t="shared" si="5"/>
        <v>0</v>
      </c>
      <c r="E15" s="60">
        <f t="shared" si="5"/>
        <v>40000</v>
      </c>
      <c r="F15" s="59">
        <f t="shared" si="5"/>
        <v>57532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43149</v>
      </c>
      <c r="Y15" s="59">
        <f t="shared" si="5"/>
        <v>-43149</v>
      </c>
      <c r="Z15" s="61">
        <f>+IF(X15&lt;&gt;0,+(Y15/X15)*100,0)</f>
        <v>-100</v>
      </c>
      <c r="AA15" s="62">
        <f>SUM(AA16:AA20)</f>
        <v>57532</v>
      </c>
    </row>
    <row r="16" spans="1:27" ht="13.5">
      <c r="A16" s="291" t="s">
        <v>233</v>
      </c>
      <c r="B16" s="300"/>
      <c r="C16" s="60"/>
      <c r="D16" s="340"/>
      <c r="E16" s="60"/>
      <c r="F16" s="59">
        <v>40000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30000</v>
      </c>
      <c r="Y16" s="59">
        <v>-30000</v>
      </c>
      <c r="Z16" s="61">
        <v>-100</v>
      </c>
      <c r="AA16" s="62">
        <v>40000</v>
      </c>
    </row>
    <row r="17" spans="1:27" ht="13.5">
      <c r="A17" s="291" t="s">
        <v>234</v>
      </c>
      <c r="B17" s="136"/>
      <c r="C17" s="60">
        <v>69684</v>
      </c>
      <c r="D17" s="340"/>
      <c r="E17" s="60">
        <v>40000</v>
      </c>
      <c r="F17" s="59">
        <v>17532</v>
      </c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>
        <v>13149</v>
      </c>
      <c r="Y17" s="59">
        <v>-13149</v>
      </c>
      <c r="Z17" s="61">
        <v>-100</v>
      </c>
      <c r="AA17" s="62">
        <v>17532</v>
      </c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862746</v>
      </c>
      <c r="D22" s="344">
        <f t="shared" si="6"/>
        <v>0</v>
      </c>
      <c r="E22" s="343">
        <f t="shared" si="6"/>
        <v>73183</v>
      </c>
      <c r="F22" s="345">
        <f t="shared" si="6"/>
        <v>73184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54888</v>
      </c>
      <c r="Y22" s="345">
        <f t="shared" si="6"/>
        <v>-54888</v>
      </c>
      <c r="Z22" s="336">
        <f>+IF(X22&lt;&gt;0,+(Y22/X22)*100,0)</f>
        <v>-100</v>
      </c>
      <c r="AA22" s="350">
        <f>SUM(AA23:AA32)</f>
        <v>73184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188579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>
        <v>161462</v>
      </c>
      <c r="D25" s="340"/>
      <c r="E25" s="60"/>
      <c r="F25" s="59">
        <v>73184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54888</v>
      </c>
      <c r="Y25" s="59">
        <v>-54888</v>
      </c>
      <c r="Z25" s="61">
        <v>-100</v>
      </c>
      <c r="AA25" s="62">
        <v>73184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493320</v>
      </c>
      <c r="D27" s="340"/>
      <c r="E27" s="60">
        <v>73183</v>
      </c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19385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994918</v>
      </c>
      <c r="D40" s="344">
        <f t="shared" si="9"/>
        <v>0</v>
      </c>
      <c r="E40" s="343">
        <f t="shared" si="9"/>
        <v>1955525</v>
      </c>
      <c r="F40" s="345">
        <f t="shared" si="9"/>
        <v>2245042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1683782</v>
      </c>
      <c r="Y40" s="345">
        <f t="shared" si="9"/>
        <v>-1683782</v>
      </c>
      <c r="Z40" s="336">
        <f>+IF(X40&lt;&gt;0,+(Y40/X40)*100,0)</f>
        <v>-100</v>
      </c>
      <c r="AA40" s="350">
        <f>SUM(AA41:AA49)</f>
        <v>2245042</v>
      </c>
    </row>
    <row r="41" spans="1:27" ht="13.5">
      <c r="A41" s="361" t="s">
        <v>247</v>
      </c>
      <c r="B41" s="142"/>
      <c r="C41" s="362">
        <v>45787</v>
      </c>
      <c r="D41" s="363"/>
      <c r="E41" s="362">
        <v>157231</v>
      </c>
      <c r="F41" s="364">
        <v>1657500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1243125</v>
      </c>
      <c r="Y41" s="364">
        <v>-1243125</v>
      </c>
      <c r="Z41" s="365">
        <v>-100</v>
      </c>
      <c r="AA41" s="366">
        <v>1657500</v>
      </c>
    </row>
    <row r="42" spans="1:27" ht="13.5">
      <c r="A42" s="361" t="s">
        <v>248</v>
      </c>
      <c r="B42" s="136"/>
      <c r="C42" s="60">
        <f aca="true" t="shared" si="10" ref="C42:Y42">+C62</f>
        <v>117793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592798</v>
      </c>
      <c r="D43" s="369"/>
      <c r="E43" s="305">
        <v>468650</v>
      </c>
      <c r="F43" s="370">
        <v>162542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121907</v>
      </c>
      <c r="Y43" s="370">
        <v>-121907</v>
      </c>
      <c r="Z43" s="371">
        <v>-100</v>
      </c>
      <c r="AA43" s="303">
        <v>162542</v>
      </c>
    </row>
    <row r="44" spans="1:27" ht="13.5">
      <c r="A44" s="361" t="s">
        <v>250</v>
      </c>
      <c r="B44" s="136"/>
      <c r="C44" s="60">
        <v>48809</v>
      </c>
      <c r="D44" s="368"/>
      <c r="E44" s="54">
        <v>131862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189731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1197782</v>
      </c>
      <c r="F48" s="53">
        <v>425000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318750</v>
      </c>
      <c r="Y48" s="53">
        <v>-318750</v>
      </c>
      <c r="Z48" s="94">
        <v>-100</v>
      </c>
      <c r="AA48" s="95">
        <v>425000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1631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1631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2554475</v>
      </c>
      <c r="D60" s="346">
        <f t="shared" si="14"/>
        <v>0</v>
      </c>
      <c r="E60" s="219">
        <f t="shared" si="14"/>
        <v>3177737</v>
      </c>
      <c r="F60" s="264">
        <f t="shared" si="14"/>
        <v>3527256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2645443</v>
      </c>
      <c r="Y60" s="264">
        <f t="shared" si="14"/>
        <v>-2645443</v>
      </c>
      <c r="Z60" s="337">
        <f>+IF(X60&lt;&gt;0,+(Y60/X60)*100,0)</f>
        <v>-100</v>
      </c>
      <c r="AA60" s="232">
        <f>+AA57+AA54+AA51+AA40+AA37+AA34+AA22+AA5</f>
        <v>3527256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117793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>
        <v>117793</v>
      </c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100299234</v>
      </c>
      <c r="D5" s="153">
        <f>SUM(D6:D8)</f>
        <v>0</v>
      </c>
      <c r="E5" s="154">
        <f t="shared" si="0"/>
        <v>105764116</v>
      </c>
      <c r="F5" s="100">
        <f t="shared" si="0"/>
        <v>101415594</v>
      </c>
      <c r="G5" s="100">
        <f t="shared" si="0"/>
        <v>40416305</v>
      </c>
      <c r="H5" s="100">
        <f t="shared" si="0"/>
        <v>2872365</v>
      </c>
      <c r="I5" s="100">
        <f t="shared" si="0"/>
        <v>986902</v>
      </c>
      <c r="J5" s="100">
        <f t="shared" si="0"/>
        <v>44275572</v>
      </c>
      <c r="K5" s="100">
        <f t="shared" si="0"/>
        <v>1075022</v>
      </c>
      <c r="L5" s="100">
        <f t="shared" si="0"/>
        <v>33189390</v>
      </c>
      <c r="M5" s="100">
        <f t="shared" si="0"/>
        <v>1169222</v>
      </c>
      <c r="N5" s="100">
        <f t="shared" si="0"/>
        <v>35433634</v>
      </c>
      <c r="O5" s="100">
        <f t="shared" si="0"/>
        <v>1152838</v>
      </c>
      <c r="P5" s="100">
        <f t="shared" si="0"/>
        <v>1146041</v>
      </c>
      <c r="Q5" s="100">
        <f t="shared" si="0"/>
        <v>21830992</v>
      </c>
      <c r="R5" s="100">
        <f t="shared" si="0"/>
        <v>24129871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103839077</v>
      </c>
      <c r="X5" s="100">
        <f t="shared" si="0"/>
        <v>76061696</v>
      </c>
      <c r="Y5" s="100">
        <f t="shared" si="0"/>
        <v>27777381</v>
      </c>
      <c r="Z5" s="137">
        <f>+IF(X5&lt;&gt;0,+(Y5/X5)*100,0)</f>
        <v>36.51953934868873</v>
      </c>
      <c r="AA5" s="153">
        <f>SUM(AA6:AA8)</f>
        <v>101415594</v>
      </c>
    </row>
    <row r="6" spans="1:27" ht="13.5">
      <c r="A6" s="138" t="s">
        <v>75</v>
      </c>
      <c r="B6" s="136"/>
      <c r="C6" s="155">
        <v>4836000</v>
      </c>
      <c r="D6" s="155"/>
      <c r="E6" s="156">
        <v>5571000</v>
      </c>
      <c r="F6" s="60">
        <v>5571000</v>
      </c>
      <c r="G6" s="60">
        <v>5081000</v>
      </c>
      <c r="H6" s="60">
        <v>490000</v>
      </c>
      <c r="I6" s="60"/>
      <c r="J6" s="60">
        <v>5571000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5571000</v>
      </c>
      <c r="X6" s="60">
        <v>4178250</v>
      </c>
      <c r="Y6" s="60">
        <v>1392750</v>
      </c>
      <c r="Z6" s="140">
        <v>33.33</v>
      </c>
      <c r="AA6" s="155">
        <v>5571000</v>
      </c>
    </row>
    <row r="7" spans="1:27" ht="13.5">
      <c r="A7" s="138" t="s">
        <v>76</v>
      </c>
      <c r="B7" s="136"/>
      <c r="C7" s="157">
        <v>93177984</v>
      </c>
      <c r="D7" s="157"/>
      <c r="E7" s="158">
        <v>96102414</v>
      </c>
      <c r="F7" s="159">
        <v>95788414</v>
      </c>
      <c r="G7" s="159">
        <v>35305797</v>
      </c>
      <c r="H7" s="159">
        <v>1444956</v>
      </c>
      <c r="I7" s="159">
        <v>986902</v>
      </c>
      <c r="J7" s="159">
        <v>37737655</v>
      </c>
      <c r="K7" s="159">
        <v>1053941</v>
      </c>
      <c r="L7" s="159">
        <v>32497033</v>
      </c>
      <c r="M7" s="159">
        <v>1055119</v>
      </c>
      <c r="N7" s="159">
        <v>34606093</v>
      </c>
      <c r="O7" s="159">
        <v>1152838</v>
      </c>
      <c r="P7" s="159">
        <v>1051304</v>
      </c>
      <c r="Q7" s="159">
        <v>21830992</v>
      </c>
      <c r="R7" s="159">
        <v>24035134</v>
      </c>
      <c r="S7" s="159"/>
      <c r="T7" s="159"/>
      <c r="U7" s="159"/>
      <c r="V7" s="159"/>
      <c r="W7" s="159">
        <v>96378882</v>
      </c>
      <c r="X7" s="159">
        <v>71841311</v>
      </c>
      <c r="Y7" s="159">
        <v>24537571</v>
      </c>
      <c r="Z7" s="141">
        <v>34.16</v>
      </c>
      <c r="AA7" s="157">
        <v>95788414</v>
      </c>
    </row>
    <row r="8" spans="1:27" ht="13.5">
      <c r="A8" s="138" t="s">
        <v>77</v>
      </c>
      <c r="B8" s="136"/>
      <c r="C8" s="155">
        <v>2285250</v>
      </c>
      <c r="D8" s="155"/>
      <c r="E8" s="156">
        <v>4090702</v>
      </c>
      <c r="F8" s="60">
        <v>56180</v>
      </c>
      <c r="G8" s="60">
        <v>29508</v>
      </c>
      <c r="H8" s="60">
        <v>937409</v>
      </c>
      <c r="I8" s="60"/>
      <c r="J8" s="60">
        <v>966917</v>
      </c>
      <c r="K8" s="60">
        <v>21081</v>
      </c>
      <c r="L8" s="60">
        <v>692357</v>
      </c>
      <c r="M8" s="60">
        <v>114103</v>
      </c>
      <c r="N8" s="60">
        <v>827541</v>
      </c>
      <c r="O8" s="60"/>
      <c r="P8" s="60">
        <v>94737</v>
      </c>
      <c r="Q8" s="60"/>
      <c r="R8" s="60">
        <v>94737</v>
      </c>
      <c r="S8" s="60"/>
      <c r="T8" s="60"/>
      <c r="U8" s="60"/>
      <c r="V8" s="60"/>
      <c r="W8" s="60">
        <v>1889195</v>
      </c>
      <c r="X8" s="60">
        <v>42135</v>
      </c>
      <c r="Y8" s="60">
        <v>1847060</v>
      </c>
      <c r="Z8" s="140">
        <v>4383.67</v>
      </c>
      <c r="AA8" s="155">
        <v>56180</v>
      </c>
    </row>
    <row r="9" spans="1:27" ht="13.5">
      <c r="A9" s="135" t="s">
        <v>78</v>
      </c>
      <c r="B9" s="136"/>
      <c r="C9" s="153">
        <f aca="true" t="shared" si="1" ref="C9:Y9">SUM(C10:C14)</f>
        <v>7844309</v>
      </c>
      <c r="D9" s="153">
        <f>SUM(D10:D14)</f>
        <v>0</v>
      </c>
      <c r="E9" s="154">
        <f t="shared" si="1"/>
        <v>10952557</v>
      </c>
      <c r="F9" s="100">
        <f t="shared" si="1"/>
        <v>11302685</v>
      </c>
      <c r="G9" s="100">
        <f t="shared" si="1"/>
        <v>5830</v>
      </c>
      <c r="H9" s="100">
        <f t="shared" si="1"/>
        <v>5928</v>
      </c>
      <c r="I9" s="100">
        <f t="shared" si="1"/>
        <v>5908</v>
      </c>
      <c r="J9" s="100">
        <f t="shared" si="1"/>
        <v>17666</v>
      </c>
      <c r="K9" s="100">
        <f t="shared" si="1"/>
        <v>5621</v>
      </c>
      <c r="L9" s="100">
        <f t="shared" si="1"/>
        <v>14320</v>
      </c>
      <c r="M9" s="100">
        <f t="shared" si="1"/>
        <v>8742160</v>
      </c>
      <c r="N9" s="100">
        <f t="shared" si="1"/>
        <v>8762101</v>
      </c>
      <c r="O9" s="100">
        <f t="shared" si="1"/>
        <v>1233240</v>
      </c>
      <c r="P9" s="100">
        <f t="shared" si="1"/>
        <v>49106</v>
      </c>
      <c r="Q9" s="100">
        <f t="shared" si="1"/>
        <v>119117</v>
      </c>
      <c r="R9" s="100">
        <f t="shared" si="1"/>
        <v>1401463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10181230</v>
      </c>
      <c r="X9" s="100">
        <f t="shared" si="1"/>
        <v>8477014</v>
      </c>
      <c r="Y9" s="100">
        <f t="shared" si="1"/>
        <v>1704216</v>
      </c>
      <c r="Z9" s="137">
        <f>+IF(X9&lt;&gt;0,+(Y9/X9)*100,0)</f>
        <v>20.10396585401416</v>
      </c>
      <c r="AA9" s="153">
        <f>SUM(AA10:AA14)</f>
        <v>11302685</v>
      </c>
    </row>
    <row r="10" spans="1:27" ht="13.5">
      <c r="A10" s="138" t="s">
        <v>79</v>
      </c>
      <c r="B10" s="136"/>
      <c r="C10" s="155">
        <v>4150636</v>
      </c>
      <c r="D10" s="155"/>
      <c r="E10" s="156">
        <v>5105512</v>
      </c>
      <c r="F10" s="60">
        <v>4796966</v>
      </c>
      <c r="G10" s="60">
        <v>2781</v>
      </c>
      <c r="H10" s="60">
        <v>3447</v>
      </c>
      <c r="I10" s="60">
        <v>2474</v>
      </c>
      <c r="J10" s="60">
        <v>8702</v>
      </c>
      <c r="K10" s="60">
        <v>3781</v>
      </c>
      <c r="L10" s="60">
        <v>7658</v>
      </c>
      <c r="M10" s="60">
        <v>3590704</v>
      </c>
      <c r="N10" s="60">
        <v>3602143</v>
      </c>
      <c r="O10" s="60">
        <v>1230894</v>
      </c>
      <c r="P10" s="60">
        <v>21680</v>
      </c>
      <c r="Q10" s="60">
        <v>102272</v>
      </c>
      <c r="R10" s="60">
        <v>1354846</v>
      </c>
      <c r="S10" s="60"/>
      <c r="T10" s="60"/>
      <c r="U10" s="60"/>
      <c r="V10" s="60"/>
      <c r="W10" s="60">
        <v>4965691</v>
      </c>
      <c r="X10" s="60">
        <v>3597725</v>
      </c>
      <c r="Y10" s="60">
        <v>1367966</v>
      </c>
      <c r="Z10" s="140">
        <v>38.02</v>
      </c>
      <c r="AA10" s="155">
        <v>4796966</v>
      </c>
    </row>
    <row r="11" spans="1:27" ht="13.5">
      <c r="A11" s="138" t="s">
        <v>80</v>
      </c>
      <c r="B11" s="136"/>
      <c r="C11" s="155">
        <v>3094896</v>
      </c>
      <c r="D11" s="155"/>
      <c r="E11" s="156">
        <v>4792950</v>
      </c>
      <c r="F11" s="60">
        <v>5366000</v>
      </c>
      <c r="G11" s="60"/>
      <c r="H11" s="60"/>
      <c r="I11" s="60"/>
      <c r="J11" s="60"/>
      <c r="K11" s="60"/>
      <c r="L11" s="60"/>
      <c r="M11" s="60">
        <v>4585011</v>
      </c>
      <c r="N11" s="60">
        <v>4585011</v>
      </c>
      <c r="O11" s="60"/>
      <c r="P11" s="60"/>
      <c r="Q11" s="60"/>
      <c r="R11" s="60"/>
      <c r="S11" s="60"/>
      <c r="T11" s="60"/>
      <c r="U11" s="60"/>
      <c r="V11" s="60"/>
      <c r="W11" s="60">
        <v>4585011</v>
      </c>
      <c r="X11" s="60">
        <v>4024500</v>
      </c>
      <c r="Y11" s="60">
        <v>560511</v>
      </c>
      <c r="Z11" s="140">
        <v>13.93</v>
      </c>
      <c r="AA11" s="155">
        <v>5366000</v>
      </c>
    </row>
    <row r="12" spans="1:27" ht="13.5">
      <c r="A12" s="138" t="s">
        <v>81</v>
      </c>
      <c r="B12" s="136"/>
      <c r="C12" s="155">
        <v>20070</v>
      </c>
      <c r="D12" s="155"/>
      <c r="E12" s="156">
        <v>1032895</v>
      </c>
      <c r="F12" s="60">
        <v>724719</v>
      </c>
      <c r="G12" s="60">
        <v>2575</v>
      </c>
      <c r="H12" s="60">
        <v>1386</v>
      </c>
      <c r="I12" s="60">
        <v>3434</v>
      </c>
      <c r="J12" s="60">
        <v>7395</v>
      </c>
      <c r="K12" s="60">
        <v>1814</v>
      </c>
      <c r="L12" s="60">
        <v>3057</v>
      </c>
      <c r="M12" s="60">
        <v>566445</v>
      </c>
      <c r="N12" s="60">
        <v>571316</v>
      </c>
      <c r="O12" s="60">
        <v>1430</v>
      </c>
      <c r="P12" s="60">
        <v>4960</v>
      </c>
      <c r="Q12" s="60">
        <v>15474</v>
      </c>
      <c r="R12" s="60">
        <v>21864</v>
      </c>
      <c r="S12" s="60"/>
      <c r="T12" s="60"/>
      <c r="U12" s="60"/>
      <c r="V12" s="60"/>
      <c r="W12" s="60">
        <v>600575</v>
      </c>
      <c r="X12" s="60">
        <v>543539</v>
      </c>
      <c r="Y12" s="60">
        <v>57036</v>
      </c>
      <c r="Z12" s="140">
        <v>10.49</v>
      </c>
      <c r="AA12" s="155">
        <v>724719</v>
      </c>
    </row>
    <row r="13" spans="1:27" ht="13.5">
      <c r="A13" s="138" t="s">
        <v>82</v>
      </c>
      <c r="B13" s="136"/>
      <c r="C13" s="155">
        <v>578707</v>
      </c>
      <c r="D13" s="155"/>
      <c r="E13" s="156">
        <v>21200</v>
      </c>
      <c r="F13" s="60">
        <v>415000</v>
      </c>
      <c r="G13" s="60">
        <v>474</v>
      </c>
      <c r="H13" s="60">
        <v>1095</v>
      </c>
      <c r="I13" s="60"/>
      <c r="J13" s="60">
        <v>1569</v>
      </c>
      <c r="K13" s="60">
        <v>26</v>
      </c>
      <c r="L13" s="60">
        <v>3605</v>
      </c>
      <c r="M13" s="60"/>
      <c r="N13" s="60">
        <v>3631</v>
      </c>
      <c r="O13" s="60">
        <v>916</v>
      </c>
      <c r="P13" s="60">
        <v>22466</v>
      </c>
      <c r="Q13" s="60">
        <v>1371</v>
      </c>
      <c r="R13" s="60">
        <v>24753</v>
      </c>
      <c r="S13" s="60"/>
      <c r="T13" s="60"/>
      <c r="U13" s="60"/>
      <c r="V13" s="60"/>
      <c r="W13" s="60">
        <v>29953</v>
      </c>
      <c r="X13" s="60">
        <v>311250</v>
      </c>
      <c r="Y13" s="60">
        <v>-281297</v>
      </c>
      <c r="Z13" s="140">
        <v>-90.38</v>
      </c>
      <c r="AA13" s="155">
        <v>415000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25941303</v>
      </c>
      <c r="D15" s="153">
        <f>SUM(D16:D18)</f>
        <v>0</v>
      </c>
      <c r="E15" s="154">
        <f t="shared" si="2"/>
        <v>22741224</v>
      </c>
      <c r="F15" s="100">
        <f t="shared" si="2"/>
        <v>41018118</v>
      </c>
      <c r="G15" s="100">
        <f t="shared" si="2"/>
        <v>223521</v>
      </c>
      <c r="H15" s="100">
        <f t="shared" si="2"/>
        <v>196192</v>
      </c>
      <c r="I15" s="100">
        <f t="shared" si="2"/>
        <v>166184</v>
      </c>
      <c r="J15" s="100">
        <f t="shared" si="2"/>
        <v>585897</v>
      </c>
      <c r="K15" s="100">
        <f t="shared" si="2"/>
        <v>1739874</v>
      </c>
      <c r="L15" s="100">
        <f t="shared" si="2"/>
        <v>198958</v>
      </c>
      <c r="M15" s="100">
        <f t="shared" si="2"/>
        <v>11003640</v>
      </c>
      <c r="N15" s="100">
        <f t="shared" si="2"/>
        <v>12942472</v>
      </c>
      <c r="O15" s="100">
        <f t="shared" si="2"/>
        <v>214960</v>
      </c>
      <c r="P15" s="100">
        <f t="shared" si="2"/>
        <v>840669</v>
      </c>
      <c r="Q15" s="100">
        <f t="shared" si="2"/>
        <v>163566</v>
      </c>
      <c r="R15" s="100">
        <f t="shared" si="2"/>
        <v>1219195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14747564</v>
      </c>
      <c r="X15" s="100">
        <f t="shared" si="2"/>
        <v>30763589</v>
      </c>
      <c r="Y15" s="100">
        <f t="shared" si="2"/>
        <v>-16016025</v>
      </c>
      <c r="Z15" s="137">
        <f>+IF(X15&lt;&gt;0,+(Y15/X15)*100,0)</f>
        <v>-52.06162713979828</v>
      </c>
      <c r="AA15" s="153">
        <f>SUM(AA16:AA18)</f>
        <v>41018118</v>
      </c>
    </row>
    <row r="16" spans="1:27" ht="13.5">
      <c r="A16" s="138" t="s">
        <v>85</v>
      </c>
      <c r="B16" s="136"/>
      <c r="C16" s="155">
        <v>10554334</v>
      </c>
      <c r="D16" s="155"/>
      <c r="E16" s="156">
        <v>1287000</v>
      </c>
      <c r="F16" s="60">
        <v>3032000</v>
      </c>
      <c r="G16" s="60"/>
      <c r="H16" s="60"/>
      <c r="I16" s="60"/>
      <c r="J16" s="60"/>
      <c r="K16" s="60">
        <v>1523000</v>
      </c>
      <c r="L16" s="60"/>
      <c r="M16" s="60"/>
      <c r="N16" s="60">
        <v>1523000</v>
      </c>
      <c r="O16" s="60"/>
      <c r="P16" s="60"/>
      <c r="Q16" s="60"/>
      <c r="R16" s="60"/>
      <c r="S16" s="60"/>
      <c r="T16" s="60"/>
      <c r="U16" s="60"/>
      <c r="V16" s="60"/>
      <c r="W16" s="60">
        <v>1523000</v>
      </c>
      <c r="X16" s="60">
        <v>2274000</v>
      </c>
      <c r="Y16" s="60">
        <v>-751000</v>
      </c>
      <c r="Z16" s="140">
        <v>-33.03</v>
      </c>
      <c r="AA16" s="155">
        <v>3032000</v>
      </c>
    </row>
    <row r="17" spans="1:27" ht="13.5">
      <c r="A17" s="138" t="s">
        <v>86</v>
      </c>
      <c r="B17" s="136"/>
      <c r="C17" s="155">
        <v>15386969</v>
      </c>
      <c r="D17" s="155"/>
      <c r="E17" s="156">
        <v>21454224</v>
      </c>
      <c r="F17" s="60">
        <v>37986118</v>
      </c>
      <c r="G17" s="60">
        <v>223521</v>
      </c>
      <c r="H17" s="60">
        <v>196192</v>
      </c>
      <c r="I17" s="60">
        <v>166184</v>
      </c>
      <c r="J17" s="60">
        <v>585897</v>
      </c>
      <c r="K17" s="60">
        <v>216874</v>
      </c>
      <c r="L17" s="60">
        <v>198958</v>
      </c>
      <c r="M17" s="60">
        <v>11003640</v>
      </c>
      <c r="N17" s="60">
        <v>11419472</v>
      </c>
      <c r="O17" s="60">
        <v>214960</v>
      </c>
      <c r="P17" s="60">
        <v>840669</v>
      </c>
      <c r="Q17" s="60">
        <v>163566</v>
      </c>
      <c r="R17" s="60">
        <v>1219195</v>
      </c>
      <c r="S17" s="60"/>
      <c r="T17" s="60"/>
      <c r="U17" s="60"/>
      <c r="V17" s="60"/>
      <c r="W17" s="60">
        <v>13224564</v>
      </c>
      <c r="X17" s="60">
        <v>28489589</v>
      </c>
      <c r="Y17" s="60">
        <v>-15265025</v>
      </c>
      <c r="Z17" s="140">
        <v>-53.58</v>
      </c>
      <c r="AA17" s="155">
        <v>37986118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37305990</v>
      </c>
      <c r="D19" s="153">
        <f>SUM(D20:D23)</f>
        <v>0</v>
      </c>
      <c r="E19" s="154">
        <f t="shared" si="3"/>
        <v>35657140</v>
      </c>
      <c r="F19" s="100">
        <f t="shared" si="3"/>
        <v>35396140</v>
      </c>
      <c r="G19" s="100">
        <f t="shared" si="3"/>
        <v>12020436</v>
      </c>
      <c r="H19" s="100">
        <f t="shared" si="3"/>
        <v>2812835</v>
      </c>
      <c r="I19" s="100">
        <f t="shared" si="3"/>
        <v>2090843</v>
      </c>
      <c r="J19" s="100">
        <f t="shared" si="3"/>
        <v>16924114</v>
      </c>
      <c r="K19" s="100">
        <f t="shared" si="3"/>
        <v>2227444</v>
      </c>
      <c r="L19" s="100">
        <f t="shared" si="3"/>
        <v>3927185</v>
      </c>
      <c r="M19" s="100">
        <f t="shared" si="3"/>
        <v>1908638</v>
      </c>
      <c r="N19" s="100">
        <f t="shared" si="3"/>
        <v>8063267</v>
      </c>
      <c r="O19" s="100">
        <f t="shared" si="3"/>
        <v>2164919</v>
      </c>
      <c r="P19" s="100">
        <f t="shared" si="3"/>
        <v>2185226</v>
      </c>
      <c r="Q19" s="100">
        <f t="shared" si="3"/>
        <v>4844794</v>
      </c>
      <c r="R19" s="100">
        <f t="shared" si="3"/>
        <v>9194939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34182320</v>
      </c>
      <c r="X19" s="100">
        <f t="shared" si="3"/>
        <v>26547105</v>
      </c>
      <c r="Y19" s="100">
        <f t="shared" si="3"/>
        <v>7635215</v>
      </c>
      <c r="Z19" s="137">
        <f>+IF(X19&lt;&gt;0,+(Y19/X19)*100,0)</f>
        <v>28.76100802705229</v>
      </c>
      <c r="AA19" s="153">
        <f>SUM(AA20:AA23)</f>
        <v>35396140</v>
      </c>
    </row>
    <row r="20" spans="1:27" ht="13.5">
      <c r="A20" s="138" t="s">
        <v>89</v>
      </c>
      <c r="B20" s="136"/>
      <c r="C20" s="155">
        <v>30115520</v>
      </c>
      <c r="D20" s="155"/>
      <c r="E20" s="156">
        <v>27753108</v>
      </c>
      <c r="F20" s="60">
        <v>27912108</v>
      </c>
      <c r="G20" s="60">
        <v>10542226</v>
      </c>
      <c r="H20" s="60">
        <v>2592309</v>
      </c>
      <c r="I20" s="60">
        <v>1877956</v>
      </c>
      <c r="J20" s="60">
        <v>15012491</v>
      </c>
      <c r="K20" s="60">
        <v>2010036</v>
      </c>
      <c r="L20" s="60">
        <v>3643337</v>
      </c>
      <c r="M20" s="60">
        <v>495445</v>
      </c>
      <c r="N20" s="60">
        <v>6148818</v>
      </c>
      <c r="O20" s="60">
        <v>1904464</v>
      </c>
      <c r="P20" s="60">
        <v>1942320</v>
      </c>
      <c r="Q20" s="60">
        <v>1569844</v>
      </c>
      <c r="R20" s="60">
        <v>5416628</v>
      </c>
      <c r="S20" s="60"/>
      <c r="T20" s="60"/>
      <c r="U20" s="60"/>
      <c r="V20" s="60"/>
      <c r="W20" s="60">
        <v>26577937</v>
      </c>
      <c r="X20" s="60">
        <v>20934081</v>
      </c>
      <c r="Y20" s="60">
        <v>5643856</v>
      </c>
      <c r="Z20" s="140">
        <v>26.96</v>
      </c>
      <c r="AA20" s="155">
        <v>27912108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7190470</v>
      </c>
      <c r="D23" s="155"/>
      <c r="E23" s="156">
        <v>7904032</v>
      </c>
      <c r="F23" s="60">
        <v>7484032</v>
      </c>
      <c r="G23" s="60">
        <v>1478210</v>
      </c>
      <c r="H23" s="60">
        <v>220526</v>
      </c>
      <c r="I23" s="60">
        <v>212887</v>
      </c>
      <c r="J23" s="60">
        <v>1911623</v>
      </c>
      <c r="K23" s="60">
        <v>217408</v>
      </c>
      <c r="L23" s="60">
        <v>283848</v>
      </c>
      <c r="M23" s="60">
        <v>1413193</v>
      </c>
      <c r="N23" s="60">
        <v>1914449</v>
      </c>
      <c r="O23" s="60">
        <v>260455</v>
      </c>
      <c r="P23" s="60">
        <v>242906</v>
      </c>
      <c r="Q23" s="60">
        <v>3274950</v>
      </c>
      <c r="R23" s="60">
        <v>3778311</v>
      </c>
      <c r="S23" s="60"/>
      <c r="T23" s="60"/>
      <c r="U23" s="60"/>
      <c r="V23" s="60"/>
      <c r="W23" s="60">
        <v>7604383</v>
      </c>
      <c r="X23" s="60">
        <v>5613024</v>
      </c>
      <c r="Y23" s="60">
        <v>1991359</v>
      </c>
      <c r="Z23" s="140">
        <v>35.48</v>
      </c>
      <c r="AA23" s="155">
        <v>7484032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171390836</v>
      </c>
      <c r="D25" s="168">
        <f>+D5+D9+D15+D19+D24</f>
        <v>0</v>
      </c>
      <c r="E25" s="169">
        <f t="shared" si="4"/>
        <v>175115037</v>
      </c>
      <c r="F25" s="73">
        <f t="shared" si="4"/>
        <v>189132537</v>
      </c>
      <c r="G25" s="73">
        <f t="shared" si="4"/>
        <v>52666092</v>
      </c>
      <c r="H25" s="73">
        <f t="shared" si="4"/>
        <v>5887320</v>
      </c>
      <c r="I25" s="73">
        <f t="shared" si="4"/>
        <v>3249837</v>
      </c>
      <c r="J25" s="73">
        <f t="shared" si="4"/>
        <v>61803249</v>
      </c>
      <c r="K25" s="73">
        <f t="shared" si="4"/>
        <v>5047961</v>
      </c>
      <c r="L25" s="73">
        <f t="shared" si="4"/>
        <v>37329853</v>
      </c>
      <c r="M25" s="73">
        <f t="shared" si="4"/>
        <v>22823660</v>
      </c>
      <c r="N25" s="73">
        <f t="shared" si="4"/>
        <v>65201474</v>
      </c>
      <c r="O25" s="73">
        <f t="shared" si="4"/>
        <v>4765957</v>
      </c>
      <c r="P25" s="73">
        <f t="shared" si="4"/>
        <v>4221042</v>
      </c>
      <c r="Q25" s="73">
        <f t="shared" si="4"/>
        <v>26958469</v>
      </c>
      <c r="R25" s="73">
        <f t="shared" si="4"/>
        <v>35945468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162950191</v>
      </c>
      <c r="X25" s="73">
        <f t="shared" si="4"/>
        <v>141849404</v>
      </c>
      <c r="Y25" s="73">
        <f t="shared" si="4"/>
        <v>21100787</v>
      </c>
      <c r="Z25" s="170">
        <f>+IF(X25&lt;&gt;0,+(Y25/X25)*100,0)</f>
        <v>14.875485130695369</v>
      </c>
      <c r="AA25" s="168">
        <f>+AA5+AA9+AA15+AA19+AA24</f>
        <v>189132537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43087876</v>
      </c>
      <c r="D28" s="153">
        <f>SUM(D29:D31)</f>
        <v>0</v>
      </c>
      <c r="E28" s="154">
        <f t="shared" si="5"/>
        <v>58248337</v>
      </c>
      <c r="F28" s="100">
        <f t="shared" si="5"/>
        <v>52726495</v>
      </c>
      <c r="G28" s="100">
        <f t="shared" si="5"/>
        <v>3521207</v>
      </c>
      <c r="H28" s="100">
        <f t="shared" si="5"/>
        <v>3355836</v>
      </c>
      <c r="I28" s="100">
        <f t="shared" si="5"/>
        <v>4421646</v>
      </c>
      <c r="J28" s="100">
        <f t="shared" si="5"/>
        <v>11298689</v>
      </c>
      <c r="K28" s="100">
        <f t="shared" si="5"/>
        <v>4128183</v>
      </c>
      <c r="L28" s="100">
        <f t="shared" si="5"/>
        <v>5565860</v>
      </c>
      <c r="M28" s="100">
        <f t="shared" si="5"/>
        <v>5026541</v>
      </c>
      <c r="N28" s="100">
        <f t="shared" si="5"/>
        <v>14720584</v>
      </c>
      <c r="O28" s="100">
        <f t="shared" si="5"/>
        <v>2888366</v>
      </c>
      <c r="P28" s="100">
        <f t="shared" si="5"/>
        <v>3272535</v>
      </c>
      <c r="Q28" s="100">
        <f t="shared" si="5"/>
        <v>3966251</v>
      </c>
      <c r="R28" s="100">
        <f t="shared" si="5"/>
        <v>10127152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36146425</v>
      </c>
      <c r="X28" s="100">
        <f t="shared" si="5"/>
        <v>39544872</v>
      </c>
      <c r="Y28" s="100">
        <f t="shared" si="5"/>
        <v>-3398447</v>
      </c>
      <c r="Z28" s="137">
        <f>+IF(X28&lt;&gt;0,+(Y28/X28)*100,0)</f>
        <v>-8.59390062003488</v>
      </c>
      <c r="AA28" s="153">
        <f>SUM(AA29:AA31)</f>
        <v>52726495</v>
      </c>
    </row>
    <row r="29" spans="1:27" ht="13.5">
      <c r="A29" s="138" t="s">
        <v>75</v>
      </c>
      <c r="B29" s="136"/>
      <c r="C29" s="155">
        <v>19369927</v>
      </c>
      <c r="D29" s="155"/>
      <c r="E29" s="156">
        <v>20441517</v>
      </c>
      <c r="F29" s="60">
        <v>22759342</v>
      </c>
      <c r="G29" s="60">
        <v>1867357</v>
      </c>
      <c r="H29" s="60">
        <v>1470736</v>
      </c>
      <c r="I29" s="60">
        <v>1745155</v>
      </c>
      <c r="J29" s="60">
        <v>5083248</v>
      </c>
      <c r="K29" s="60">
        <v>1708290</v>
      </c>
      <c r="L29" s="60">
        <v>1854748</v>
      </c>
      <c r="M29" s="60">
        <v>1738242</v>
      </c>
      <c r="N29" s="60">
        <v>5301280</v>
      </c>
      <c r="O29" s="60">
        <v>1266699</v>
      </c>
      <c r="P29" s="60">
        <v>1774676</v>
      </c>
      <c r="Q29" s="60">
        <v>1673095</v>
      </c>
      <c r="R29" s="60">
        <v>4714470</v>
      </c>
      <c r="S29" s="60"/>
      <c r="T29" s="60"/>
      <c r="U29" s="60"/>
      <c r="V29" s="60"/>
      <c r="W29" s="60">
        <v>15098998</v>
      </c>
      <c r="X29" s="60">
        <v>17069507</v>
      </c>
      <c r="Y29" s="60">
        <v>-1970509</v>
      </c>
      <c r="Z29" s="140">
        <v>-11.54</v>
      </c>
      <c r="AA29" s="155">
        <v>22759342</v>
      </c>
    </row>
    <row r="30" spans="1:27" ht="13.5">
      <c r="A30" s="138" t="s">
        <v>76</v>
      </c>
      <c r="B30" s="136"/>
      <c r="C30" s="157">
        <v>12886562</v>
      </c>
      <c r="D30" s="157"/>
      <c r="E30" s="158">
        <v>15707013</v>
      </c>
      <c r="F30" s="159">
        <v>16325226</v>
      </c>
      <c r="G30" s="159">
        <v>718295</v>
      </c>
      <c r="H30" s="159">
        <v>727550</v>
      </c>
      <c r="I30" s="159">
        <v>1190769</v>
      </c>
      <c r="J30" s="159">
        <v>2636614</v>
      </c>
      <c r="K30" s="159">
        <v>1000912</v>
      </c>
      <c r="L30" s="159">
        <v>1827326</v>
      </c>
      <c r="M30" s="159">
        <v>1417669</v>
      </c>
      <c r="N30" s="159">
        <v>4245907</v>
      </c>
      <c r="O30" s="159">
        <v>931326</v>
      </c>
      <c r="P30" s="159">
        <v>796323</v>
      </c>
      <c r="Q30" s="159">
        <v>946714</v>
      </c>
      <c r="R30" s="159">
        <v>2674363</v>
      </c>
      <c r="S30" s="159"/>
      <c r="T30" s="159"/>
      <c r="U30" s="159"/>
      <c r="V30" s="159"/>
      <c r="W30" s="159">
        <v>9556884</v>
      </c>
      <c r="X30" s="159">
        <v>12243920</v>
      </c>
      <c r="Y30" s="159">
        <v>-2687036</v>
      </c>
      <c r="Z30" s="141">
        <v>-21.95</v>
      </c>
      <c r="AA30" s="157">
        <v>16325226</v>
      </c>
    </row>
    <row r="31" spans="1:27" ht="13.5">
      <c r="A31" s="138" t="s">
        <v>77</v>
      </c>
      <c r="B31" s="136"/>
      <c r="C31" s="155">
        <v>10831387</v>
      </c>
      <c r="D31" s="155"/>
      <c r="E31" s="156">
        <v>22099807</v>
      </c>
      <c r="F31" s="60">
        <v>13641927</v>
      </c>
      <c r="G31" s="60">
        <v>935555</v>
      </c>
      <c r="H31" s="60">
        <v>1157550</v>
      </c>
      <c r="I31" s="60">
        <v>1485722</v>
      </c>
      <c r="J31" s="60">
        <v>3578827</v>
      </c>
      <c r="K31" s="60">
        <v>1418981</v>
      </c>
      <c r="L31" s="60">
        <v>1883786</v>
      </c>
      <c r="M31" s="60">
        <v>1870630</v>
      </c>
      <c r="N31" s="60">
        <v>5173397</v>
      </c>
      <c r="O31" s="60">
        <v>690341</v>
      </c>
      <c r="P31" s="60">
        <v>701536</v>
      </c>
      <c r="Q31" s="60">
        <v>1346442</v>
      </c>
      <c r="R31" s="60">
        <v>2738319</v>
      </c>
      <c r="S31" s="60"/>
      <c r="T31" s="60"/>
      <c r="U31" s="60"/>
      <c r="V31" s="60"/>
      <c r="W31" s="60">
        <v>11490543</v>
      </c>
      <c r="X31" s="60">
        <v>10231445</v>
      </c>
      <c r="Y31" s="60">
        <v>1259098</v>
      </c>
      <c r="Z31" s="140">
        <v>12.31</v>
      </c>
      <c r="AA31" s="155">
        <v>13641927</v>
      </c>
    </row>
    <row r="32" spans="1:27" ht="13.5">
      <c r="A32" s="135" t="s">
        <v>78</v>
      </c>
      <c r="B32" s="136"/>
      <c r="C32" s="153">
        <f aca="true" t="shared" si="6" ref="C32:Y32">SUM(C33:C37)</f>
        <v>7417721</v>
      </c>
      <c r="D32" s="153">
        <f>SUM(D33:D37)</f>
        <v>0</v>
      </c>
      <c r="E32" s="154">
        <f t="shared" si="6"/>
        <v>8418501</v>
      </c>
      <c r="F32" s="100">
        <f t="shared" si="6"/>
        <v>11214160</v>
      </c>
      <c r="G32" s="100">
        <f t="shared" si="6"/>
        <v>588795</v>
      </c>
      <c r="H32" s="100">
        <f t="shared" si="6"/>
        <v>418960</v>
      </c>
      <c r="I32" s="100">
        <f t="shared" si="6"/>
        <v>390797</v>
      </c>
      <c r="J32" s="100">
        <f t="shared" si="6"/>
        <v>1398552</v>
      </c>
      <c r="K32" s="100">
        <f t="shared" si="6"/>
        <v>464845</v>
      </c>
      <c r="L32" s="100">
        <f t="shared" si="6"/>
        <v>629573</v>
      </c>
      <c r="M32" s="100">
        <f t="shared" si="6"/>
        <v>608945</v>
      </c>
      <c r="N32" s="100">
        <f t="shared" si="6"/>
        <v>1703363</v>
      </c>
      <c r="O32" s="100">
        <f t="shared" si="6"/>
        <v>583545</v>
      </c>
      <c r="P32" s="100">
        <f t="shared" si="6"/>
        <v>925383</v>
      </c>
      <c r="Q32" s="100">
        <f t="shared" si="6"/>
        <v>602301</v>
      </c>
      <c r="R32" s="100">
        <f t="shared" si="6"/>
        <v>2111229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5213144</v>
      </c>
      <c r="X32" s="100">
        <f t="shared" si="6"/>
        <v>8410621</v>
      </c>
      <c r="Y32" s="100">
        <f t="shared" si="6"/>
        <v>-3197477</v>
      </c>
      <c r="Z32" s="137">
        <f>+IF(X32&lt;&gt;0,+(Y32/X32)*100,0)</f>
        <v>-38.017133336527706</v>
      </c>
      <c r="AA32" s="153">
        <f>SUM(AA33:AA37)</f>
        <v>11214160</v>
      </c>
    </row>
    <row r="33" spans="1:27" ht="13.5">
      <c r="A33" s="138" t="s">
        <v>79</v>
      </c>
      <c r="B33" s="136"/>
      <c r="C33" s="155">
        <v>5864475</v>
      </c>
      <c r="D33" s="155"/>
      <c r="E33" s="156">
        <v>5475367</v>
      </c>
      <c r="F33" s="60">
        <v>8133121</v>
      </c>
      <c r="G33" s="60">
        <v>266394</v>
      </c>
      <c r="H33" s="60">
        <v>297024</v>
      </c>
      <c r="I33" s="60">
        <v>284241</v>
      </c>
      <c r="J33" s="60">
        <v>847659</v>
      </c>
      <c r="K33" s="60">
        <v>350949</v>
      </c>
      <c r="L33" s="60">
        <v>443209</v>
      </c>
      <c r="M33" s="60">
        <v>357492</v>
      </c>
      <c r="N33" s="60">
        <v>1151650</v>
      </c>
      <c r="O33" s="60">
        <v>498335</v>
      </c>
      <c r="P33" s="60">
        <v>625251</v>
      </c>
      <c r="Q33" s="60">
        <v>522540</v>
      </c>
      <c r="R33" s="60">
        <v>1646126</v>
      </c>
      <c r="S33" s="60"/>
      <c r="T33" s="60"/>
      <c r="U33" s="60"/>
      <c r="V33" s="60"/>
      <c r="W33" s="60">
        <v>3645435</v>
      </c>
      <c r="X33" s="60">
        <v>6099841</v>
      </c>
      <c r="Y33" s="60">
        <v>-2454406</v>
      </c>
      <c r="Z33" s="140">
        <v>-40.24</v>
      </c>
      <c r="AA33" s="155">
        <v>8133121</v>
      </c>
    </row>
    <row r="34" spans="1:27" ht="13.5">
      <c r="A34" s="138" t="s">
        <v>80</v>
      </c>
      <c r="B34" s="136"/>
      <c r="C34" s="155">
        <v>122000</v>
      </c>
      <c r="D34" s="155"/>
      <c r="E34" s="156">
        <v>347529</v>
      </c>
      <c r="F34" s="60">
        <v>528089</v>
      </c>
      <c r="G34" s="60"/>
      <c r="H34" s="60"/>
      <c r="I34" s="60">
        <v>1573</v>
      </c>
      <c r="J34" s="60">
        <v>1573</v>
      </c>
      <c r="K34" s="60"/>
      <c r="L34" s="60"/>
      <c r="M34" s="60">
        <v>104850</v>
      </c>
      <c r="N34" s="60">
        <v>104850</v>
      </c>
      <c r="O34" s="60">
        <v>870</v>
      </c>
      <c r="P34" s="60">
        <v>134304</v>
      </c>
      <c r="Q34" s="60">
        <v>6088</v>
      </c>
      <c r="R34" s="60">
        <v>141262</v>
      </c>
      <c r="S34" s="60"/>
      <c r="T34" s="60"/>
      <c r="U34" s="60"/>
      <c r="V34" s="60"/>
      <c r="W34" s="60">
        <v>247685</v>
      </c>
      <c r="X34" s="60">
        <v>396067</v>
      </c>
      <c r="Y34" s="60">
        <v>-148382</v>
      </c>
      <c r="Z34" s="140">
        <v>-37.46</v>
      </c>
      <c r="AA34" s="155">
        <v>528089</v>
      </c>
    </row>
    <row r="35" spans="1:27" ht="13.5">
      <c r="A35" s="138" t="s">
        <v>81</v>
      </c>
      <c r="B35" s="136"/>
      <c r="C35" s="155">
        <v>17607</v>
      </c>
      <c r="D35" s="155"/>
      <c r="E35" s="156">
        <v>637454</v>
      </c>
      <c r="F35" s="60">
        <v>717454</v>
      </c>
      <c r="G35" s="60">
        <v>15226</v>
      </c>
      <c r="H35" s="60">
        <v>38078</v>
      </c>
      <c r="I35" s="60">
        <v>24162</v>
      </c>
      <c r="J35" s="60">
        <v>77466</v>
      </c>
      <c r="K35" s="60">
        <v>29948</v>
      </c>
      <c r="L35" s="60">
        <v>18379</v>
      </c>
      <c r="M35" s="60">
        <v>52583</v>
      </c>
      <c r="N35" s="60">
        <v>100910</v>
      </c>
      <c r="O35" s="60">
        <v>36732</v>
      </c>
      <c r="P35" s="60">
        <v>43735</v>
      </c>
      <c r="Q35" s="60">
        <v>25749</v>
      </c>
      <c r="R35" s="60">
        <v>106216</v>
      </c>
      <c r="S35" s="60"/>
      <c r="T35" s="60"/>
      <c r="U35" s="60"/>
      <c r="V35" s="60"/>
      <c r="W35" s="60">
        <v>284592</v>
      </c>
      <c r="X35" s="60">
        <v>538091</v>
      </c>
      <c r="Y35" s="60">
        <v>-253499</v>
      </c>
      <c r="Z35" s="140">
        <v>-47.11</v>
      </c>
      <c r="AA35" s="155">
        <v>717454</v>
      </c>
    </row>
    <row r="36" spans="1:27" ht="13.5">
      <c r="A36" s="138" t="s">
        <v>82</v>
      </c>
      <c r="B36" s="136"/>
      <c r="C36" s="155">
        <v>1413639</v>
      </c>
      <c r="D36" s="155"/>
      <c r="E36" s="156">
        <v>1958151</v>
      </c>
      <c r="F36" s="60">
        <v>1835496</v>
      </c>
      <c r="G36" s="60">
        <v>307175</v>
      </c>
      <c r="H36" s="60">
        <v>83858</v>
      </c>
      <c r="I36" s="60">
        <v>80821</v>
      </c>
      <c r="J36" s="60">
        <v>471854</v>
      </c>
      <c r="K36" s="60">
        <v>83948</v>
      </c>
      <c r="L36" s="60">
        <v>167985</v>
      </c>
      <c r="M36" s="60">
        <v>94020</v>
      </c>
      <c r="N36" s="60">
        <v>345953</v>
      </c>
      <c r="O36" s="60">
        <v>47608</v>
      </c>
      <c r="P36" s="60">
        <v>122093</v>
      </c>
      <c r="Q36" s="60">
        <v>47924</v>
      </c>
      <c r="R36" s="60">
        <v>217625</v>
      </c>
      <c r="S36" s="60"/>
      <c r="T36" s="60"/>
      <c r="U36" s="60"/>
      <c r="V36" s="60"/>
      <c r="W36" s="60">
        <v>1035432</v>
      </c>
      <c r="X36" s="60">
        <v>1376622</v>
      </c>
      <c r="Y36" s="60">
        <v>-341190</v>
      </c>
      <c r="Z36" s="140">
        <v>-24.78</v>
      </c>
      <c r="AA36" s="155">
        <v>1835496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38528984</v>
      </c>
      <c r="D38" s="153">
        <f>SUM(D39:D41)</f>
        <v>0</v>
      </c>
      <c r="E38" s="154">
        <f t="shared" si="7"/>
        <v>39699931</v>
      </c>
      <c r="F38" s="100">
        <f t="shared" si="7"/>
        <v>42278106</v>
      </c>
      <c r="G38" s="100">
        <f t="shared" si="7"/>
        <v>1400428</v>
      </c>
      <c r="H38" s="100">
        <f t="shared" si="7"/>
        <v>1536271</v>
      </c>
      <c r="I38" s="100">
        <f t="shared" si="7"/>
        <v>2393145</v>
      </c>
      <c r="J38" s="100">
        <f t="shared" si="7"/>
        <v>5329844</v>
      </c>
      <c r="K38" s="100">
        <f t="shared" si="7"/>
        <v>2050072</v>
      </c>
      <c r="L38" s="100">
        <f t="shared" si="7"/>
        <v>1755665</v>
      </c>
      <c r="M38" s="100">
        <f t="shared" si="7"/>
        <v>6932917</v>
      </c>
      <c r="N38" s="100">
        <f t="shared" si="7"/>
        <v>10738654</v>
      </c>
      <c r="O38" s="100">
        <f t="shared" si="7"/>
        <v>2240131</v>
      </c>
      <c r="P38" s="100">
        <f t="shared" si="7"/>
        <v>1986155</v>
      </c>
      <c r="Q38" s="100">
        <f t="shared" si="7"/>
        <v>2244099</v>
      </c>
      <c r="R38" s="100">
        <f t="shared" si="7"/>
        <v>6470385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22538883</v>
      </c>
      <c r="X38" s="100">
        <f t="shared" si="7"/>
        <v>31708580</v>
      </c>
      <c r="Y38" s="100">
        <f t="shared" si="7"/>
        <v>-9169697</v>
      </c>
      <c r="Z38" s="137">
        <f>+IF(X38&lt;&gt;0,+(Y38/X38)*100,0)</f>
        <v>-28.918661762841474</v>
      </c>
      <c r="AA38" s="153">
        <f>SUM(AA39:AA41)</f>
        <v>42278106</v>
      </c>
    </row>
    <row r="39" spans="1:27" ht="13.5">
      <c r="A39" s="138" t="s">
        <v>85</v>
      </c>
      <c r="B39" s="136"/>
      <c r="C39" s="155">
        <v>9732176</v>
      </c>
      <c r="D39" s="155"/>
      <c r="E39" s="156">
        <v>12479274</v>
      </c>
      <c r="F39" s="60">
        <v>12712004</v>
      </c>
      <c r="G39" s="60">
        <v>599773</v>
      </c>
      <c r="H39" s="60">
        <v>444200</v>
      </c>
      <c r="I39" s="60">
        <v>733616</v>
      </c>
      <c r="J39" s="60">
        <v>1777589</v>
      </c>
      <c r="K39" s="60">
        <v>927546</v>
      </c>
      <c r="L39" s="60">
        <v>732377</v>
      </c>
      <c r="M39" s="60">
        <v>611899</v>
      </c>
      <c r="N39" s="60">
        <v>2271822</v>
      </c>
      <c r="O39" s="60">
        <v>663971</v>
      </c>
      <c r="P39" s="60">
        <v>683373</v>
      </c>
      <c r="Q39" s="60">
        <v>703375</v>
      </c>
      <c r="R39" s="60">
        <v>2050719</v>
      </c>
      <c r="S39" s="60"/>
      <c r="T39" s="60"/>
      <c r="U39" s="60"/>
      <c r="V39" s="60"/>
      <c r="W39" s="60">
        <v>6100130</v>
      </c>
      <c r="X39" s="60">
        <v>9534003</v>
      </c>
      <c r="Y39" s="60">
        <v>-3433873</v>
      </c>
      <c r="Z39" s="140">
        <v>-36.02</v>
      </c>
      <c r="AA39" s="155">
        <v>12712004</v>
      </c>
    </row>
    <row r="40" spans="1:27" ht="13.5">
      <c r="A40" s="138" t="s">
        <v>86</v>
      </c>
      <c r="B40" s="136"/>
      <c r="C40" s="155">
        <v>28796808</v>
      </c>
      <c r="D40" s="155"/>
      <c r="E40" s="156">
        <v>27220657</v>
      </c>
      <c r="F40" s="60">
        <v>29566102</v>
      </c>
      <c r="G40" s="60">
        <v>800655</v>
      </c>
      <c r="H40" s="60">
        <v>1092071</v>
      </c>
      <c r="I40" s="60">
        <v>1659529</v>
      </c>
      <c r="J40" s="60">
        <v>3552255</v>
      </c>
      <c r="K40" s="60">
        <v>1122526</v>
      </c>
      <c r="L40" s="60">
        <v>1023288</v>
      </c>
      <c r="M40" s="60">
        <v>6321018</v>
      </c>
      <c r="N40" s="60">
        <v>8466832</v>
      </c>
      <c r="O40" s="60">
        <v>1576160</v>
      </c>
      <c r="P40" s="60">
        <v>1302782</v>
      </c>
      <c r="Q40" s="60">
        <v>1540724</v>
      </c>
      <c r="R40" s="60">
        <v>4419666</v>
      </c>
      <c r="S40" s="60"/>
      <c r="T40" s="60"/>
      <c r="U40" s="60"/>
      <c r="V40" s="60"/>
      <c r="W40" s="60">
        <v>16438753</v>
      </c>
      <c r="X40" s="60">
        <v>22174577</v>
      </c>
      <c r="Y40" s="60">
        <v>-5735824</v>
      </c>
      <c r="Z40" s="140">
        <v>-25.87</v>
      </c>
      <c r="AA40" s="155">
        <v>29566102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39750665</v>
      </c>
      <c r="D42" s="153">
        <f>SUM(D43:D46)</f>
        <v>0</v>
      </c>
      <c r="E42" s="154">
        <f t="shared" si="8"/>
        <v>51097842</v>
      </c>
      <c r="F42" s="100">
        <f t="shared" si="8"/>
        <v>49805486</v>
      </c>
      <c r="G42" s="100">
        <f t="shared" si="8"/>
        <v>3442240</v>
      </c>
      <c r="H42" s="100">
        <f t="shared" si="8"/>
        <v>3863022</v>
      </c>
      <c r="I42" s="100">
        <f t="shared" si="8"/>
        <v>4022713</v>
      </c>
      <c r="J42" s="100">
        <f t="shared" si="8"/>
        <v>11327975</v>
      </c>
      <c r="K42" s="100">
        <f t="shared" si="8"/>
        <v>2328719</v>
      </c>
      <c r="L42" s="100">
        <f t="shared" si="8"/>
        <v>2719006</v>
      </c>
      <c r="M42" s="100">
        <f t="shared" si="8"/>
        <v>2858595</v>
      </c>
      <c r="N42" s="100">
        <f t="shared" si="8"/>
        <v>7906320</v>
      </c>
      <c r="O42" s="100">
        <f t="shared" si="8"/>
        <v>2284974</v>
      </c>
      <c r="P42" s="100">
        <f t="shared" si="8"/>
        <v>2230122</v>
      </c>
      <c r="Q42" s="100">
        <f t="shared" si="8"/>
        <v>2457992</v>
      </c>
      <c r="R42" s="100">
        <f t="shared" si="8"/>
        <v>6973088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26207383</v>
      </c>
      <c r="X42" s="100">
        <f t="shared" si="8"/>
        <v>37354115</v>
      </c>
      <c r="Y42" s="100">
        <f t="shared" si="8"/>
        <v>-11146732</v>
      </c>
      <c r="Z42" s="137">
        <f>+IF(X42&lt;&gt;0,+(Y42/X42)*100,0)</f>
        <v>-29.840706974318625</v>
      </c>
      <c r="AA42" s="153">
        <f>SUM(AA43:AA46)</f>
        <v>49805486</v>
      </c>
    </row>
    <row r="43" spans="1:27" ht="13.5">
      <c r="A43" s="138" t="s">
        <v>89</v>
      </c>
      <c r="B43" s="136"/>
      <c r="C43" s="155">
        <v>29427525</v>
      </c>
      <c r="D43" s="155"/>
      <c r="E43" s="156">
        <v>35883372</v>
      </c>
      <c r="F43" s="60">
        <v>36343788</v>
      </c>
      <c r="G43" s="60">
        <v>2824895</v>
      </c>
      <c r="H43" s="60">
        <v>3143590</v>
      </c>
      <c r="I43" s="60">
        <v>3353302</v>
      </c>
      <c r="J43" s="60">
        <v>9321787</v>
      </c>
      <c r="K43" s="60">
        <v>1661438</v>
      </c>
      <c r="L43" s="60">
        <v>1629977</v>
      </c>
      <c r="M43" s="60">
        <v>1870055</v>
      </c>
      <c r="N43" s="60">
        <v>5161470</v>
      </c>
      <c r="O43" s="60">
        <v>1570949</v>
      </c>
      <c r="P43" s="60">
        <v>1406927</v>
      </c>
      <c r="Q43" s="60">
        <v>1760597</v>
      </c>
      <c r="R43" s="60">
        <v>4738473</v>
      </c>
      <c r="S43" s="60"/>
      <c r="T43" s="60"/>
      <c r="U43" s="60"/>
      <c r="V43" s="60"/>
      <c r="W43" s="60">
        <v>19221730</v>
      </c>
      <c r="X43" s="60">
        <v>27257841</v>
      </c>
      <c r="Y43" s="60">
        <v>-8036111</v>
      </c>
      <c r="Z43" s="140">
        <v>-29.48</v>
      </c>
      <c r="AA43" s="155">
        <v>36343788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>
        <v>827365</v>
      </c>
      <c r="F45" s="159">
        <v>827365</v>
      </c>
      <c r="G45" s="159">
        <v>943</v>
      </c>
      <c r="H45" s="159"/>
      <c r="I45" s="159">
        <v>8249</v>
      </c>
      <c r="J45" s="159">
        <v>9192</v>
      </c>
      <c r="K45" s="159">
        <v>477</v>
      </c>
      <c r="L45" s="159">
        <v>16757</v>
      </c>
      <c r="M45" s="159">
        <v>12330</v>
      </c>
      <c r="N45" s="159">
        <v>29564</v>
      </c>
      <c r="O45" s="159">
        <v>2238</v>
      </c>
      <c r="P45" s="159"/>
      <c r="Q45" s="159">
        <v>6237</v>
      </c>
      <c r="R45" s="159">
        <v>8475</v>
      </c>
      <c r="S45" s="159"/>
      <c r="T45" s="159"/>
      <c r="U45" s="159"/>
      <c r="V45" s="159"/>
      <c r="W45" s="159">
        <v>47231</v>
      </c>
      <c r="X45" s="159">
        <v>620524</v>
      </c>
      <c r="Y45" s="159">
        <v>-573293</v>
      </c>
      <c r="Z45" s="141">
        <v>-92.39</v>
      </c>
      <c r="AA45" s="157">
        <v>827365</v>
      </c>
    </row>
    <row r="46" spans="1:27" ht="13.5">
      <c r="A46" s="138" t="s">
        <v>92</v>
      </c>
      <c r="B46" s="136"/>
      <c r="C46" s="155">
        <v>10323140</v>
      </c>
      <c r="D46" s="155"/>
      <c r="E46" s="156">
        <v>14387105</v>
      </c>
      <c r="F46" s="60">
        <v>12634333</v>
      </c>
      <c r="G46" s="60">
        <v>616402</v>
      </c>
      <c r="H46" s="60">
        <v>719432</v>
      </c>
      <c r="I46" s="60">
        <v>661162</v>
      </c>
      <c r="J46" s="60">
        <v>1996996</v>
      </c>
      <c r="K46" s="60">
        <v>666804</v>
      </c>
      <c r="L46" s="60">
        <v>1072272</v>
      </c>
      <c r="M46" s="60">
        <v>976210</v>
      </c>
      <c r="N46" s="60">
        <v>2715286</v>
      </c>
      <c r="O46" s="60">
        <v>711787</v>
      </c>
      <c r="P46" s="60">
        <v>823195</v>
      </c>
      <c r="Q46" s="60">
        <v>691158</v>
      </c>
      <c r="R46" s="60">
        <v>2226140</v>
      </c>
      <c r="S46" s="60"/>
      <c r="T46" s="60"/>
      <c r="U46" s="60"/>
      <c r="V46" s="60"/>
      <c r="W46" s="60">
        <v>6938422</v>
      </c>
      <c r="X46" s="60">
        <v>9475750</v>
      </c>
      <c r="Y46" s="60">
        <v>-2537328</v>
      </c>
      <c r="Z46" s="140">
        <v>-26.78</v>
      </c>
      <c r="AA46" s="155">
        <v>12634333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128785246</v>
      </c>
      <c r="D48" s="168">
        <f>+D28+D32+D38+D42+D47</f>
        <v>0</v>
      </c>
      <c r="E48" s="169">
        <f t="shared" si="9"/>
        <v>157464611</v>
      </c>
      <c r="F48" s="73">
        <f t="shared" si="9"/>
        <v>156024247</v>
      </c>
      <c r="G48" s="73">
        <f t="shared" si="9"/>
        <v>8952670</v>
      </c>
      <c r="H48" s="73">
        <f t="shared" si="9"/>
        <v>9174089</v>
      </c>
      <c r="I48" s="73">
        <f t="shared" si="9"/>
        <v>11228301</v>
      </c>
      <c r="J48" s="73">
        <f t="shared" si="9"/>
        <v>29355060</v>
      </c>
      <c r="K48" s="73">
        <f t="shared" si="9"/>
        <v>8971819</v>
      </c>
      <c r="L48" s="73">
        <f t="shared" si="9"/>
        <v>10670104</v>
      </c>
      <c r="M48" s="73">
        <f t="shared" si="9"/>
        <v>15426998</v>
      </c>
      <c r="N48" s="73">
        <f t="shared" si="9"/>
        <v>35068921</v>
      </c>
      <c r="O48" s="73">
        <f t="shared" si="9"/>
        <v>7997016</v>
      </c>
      <c r="P48" s="73">
        <f t="shared" si="9"/>
        <v>8414195</v>
      </c>
      <c r="Q48" s="73">
        <f t="shared" si="9"/>
        <v>9270643</v>
      </c>
      <c r="R48" s="73">
        <f t="shared" si="9"/>
        <v>25681854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90105835</v>
      </c>
      <c r="X48" s="73">
        <f t="shared" si="9"/>
        <v>117018188</v>
      </c>
      <c r="Y48" s="73">
        <f t="shared" si="9"/>
        <v>-26912353</v>
      </c>
      <c r="Z48" s="170">
        <f>+IF(X48&lt;&gt;0,+(Y48/X48)*100,0)</f>
        <v>-22.998435935446206</v>
      </c>
      <c r="AA48" s="168">
        <f>+AA28+AA32+AA38+AA42+AA47</f>
        <v>156024247</v>
      </c>
    </row>
    <row r="49" spans="1:27" ht="13.5">
      <c r="A49" s="148" t="s">
        <v>49</v>
      </c>
      <c r="B49" s="149"/>
      <c r="C49" s="171">
        <f aca="true" t="shared" si="10" ref="C49:Y49">+C25-C48</f>
        <v>42605590</v>
      </c>
      <c r="D49" s="171">
        <f>+D25-D48</f>
        <v>0</v>
      </c>
      <c r="E49" s="172">
        <f t="shared" si="10"/>
        <v>17650426</v>
      </c>
      <c r="F49" s="173">
        <f t="shared" si="10"/>
        <v>33108290</v>
      </c>
      <c r="G49" s="173">
        <f t="shared" si="10"/>
        <v>43713422</v>
      </c>
      <c r="H49" s="173">
        <f t="shared" si="10"/>
        <v>-3286769</v>
      </c>
      <c r="I49" s="173">
        <f t="shared" si="10"/>
        <v>-7978464</v>
      </c>
      <c r="J49" s="173">
        <f t="shared" si="10"/>
        <v>32448189</v>
      </c>
      <c r="K49" s="173">
        <f t="shared" si="10"/>
        <v>-3923858</v>
      </c>
      <c r="L49" s="173">
        <f t="shared" si="10"/>
        <v>26659749</v>
      </c>
      <c r="M49" s="173">
        <f t="shared" si="10"/>
        <v>7396662</v>
      </c>
      <c r="N49" s="173">
        <f t="shared" si="10"/>
        <v>30132553</v>
      </c>
      <c r="O49" s="173">
        <f t="shared" si="10"/>
        <v>-3231059</v>
      </c>
      <c r="P49" s="173">
        <f t="shared" si="10"/>
        <v>-4193153</v>
      </c>
      <c r="Q49" s="173">
        <f t="shared" si="10"/>
        <v>17687826</v>
      </c>
      <c r="R49" s="173">
        <f t="shared" si="10"/>
        <v>10263614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72844356</v>
      </c>
      <c r="X49" s="173">
        <f>IF(F25=F48,0,X25-X48)</f>
        <v>24831216</v>
      </c>
      <c r="Y49" s="173">
        <f t="shared" si="10"/>
        <v>48013140</v>
      </c>
      <c r="Z49" s="174">
        <f>+IF(X49&lt;&gt;0,+(Y49/X49)*100,0)</f>
        <v>193.35798939528374</v>
      </c>
      <c r="AA49" s="171">
        <f>+AA25-AA48</f>
        <v>33108290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4311689</v>
      </c>
      <c r="D5" s="155">
        <v>0</v>
      </c>
      <c r="E5" s="156">
        <v>4611773</v>
      </c>
      <c r="F5" s="60">
        <v>4297773</v>
      </c>
      <c r="G5" s="60">
        <v>6232333</v>
      </c>
      <c r="H5" s="60">
        <v>286573</v>
      </c>
      <c r="I5" s="60">
        <v>245837</v>
      </c>
      <c r="J5" s="60">
        <v>6764743</v>
      </c>
      <c r="K5" s="60">
        <v>279578</v>
      </c>
      <c r="L5" s="60">
        <v>246893</v>
      </c>
      <c r="M5" s="60">
        <v>256800</v>
      </c>
      <c r="N5" s="60">
        <v>783271</v>
      </c>
      <c r="O5" s="60">
        <v>351242</v>
      </c>
      <c r="P5" s="60">
        <v>248880</v>
      </c>
      <c r="Q5" s="60">
        <v>-273263</v>
      </c>
      <c r="R5" s="60">
        <v>326859</v>
      </c>
      <c r="S5" s="60">
        <v>0</v>
      </c>
      <c r="T5" s="60">
        <v>0</v>
      </c>
      <c r="U5" s="60">
        <v>0</v>
      </c>
      <c r="V5" s="60">
        <v>0</v>
      </c>
      <c r="W5" s="60">
        <v>7874873</v>
      </c>
      <c r="X5" s="60">
        <v>3223330</v>
      </c>
      <c r="Y5" s="60">
        <v>4651543</v>
      </c>
      <c r="Z5" s="140">
        <v>144.31</v>
      </c>
      <c r="AA5" s="155">
        <v>4297773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22762907</v>
      </c>
      <c r="D7" s="155">
        <v>0</v>
      </c>
      <c r="E7" s="156">
        <v>19498783</v>
      </c>
      <c r="F7" s="60">
        <v>19657783</v>
      </c>
      <c r="G7" s="60">
        <v>2714819</v>
      </c>
      <c r="H7" s="60">
        <v>2509912</v>
      </c>
      <c r="I7" s="60">
        <v>1802919</v>
      </c>
      <c r="J7" s="60">
        <v>7027650</v>
      </c>
      <c r="K7" s="60">
        <v>1922638</v>
      </c>
      <c r="L7" s="60">
        <v>3576172</v>
      </c>
      <c r="M7" s="60">
        <v>389785</v>
      </c>
      <c r="N7" s="60">
        <v>5888595</v>
      </c>
      <c r="O7" s="60">
        <v>1824977</v>
      </c>
      <c r="P7" s="60">
        <v>1849039</v>
      </c>
      <c r="Q7" s="60">
        <v>1481904</v>
      </c>
      <c r="R7" s="60">
        <v>5155920</v>
      </c>
      <c r="S7" s="60">
        <v>0</v>
      </c>
      <c r="T7" s="60">
        <v>0</v>
      </c>
      <c r="U7" s="60">
        <v>0</v>
      </c>
      <c r="V7" s="60">
        <v>0</v>
      </c>
      <c r="W7" s="60">
        <v>18072165</v>
      </c>
      <c r="X7" s="60">
        <v>14743337</v>
      </c>
      <c r="Y7" s="60">
        <v>3328828</v>
      </c>
      <c r="Z7" s="140">
        <v>22.58</v>
      </c>
      <c r="AA7" s="155">
        <v>19657783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2504474</v>
      </c>
      <c r="D10" s="155">
        <v>0</v>
      </c>
      <c r="E10" s="156">
        <v>2222713</v>
      </c>
      <c r="F10" s="54">
        <v>2222713</v>
      </c>
      <c r="G10" s="54">
        <v>206276</v>
      </c>
      <c r="H10" s="54">
        <v>198104</v>
      </c>
      <c r="I10" s="54">
        <v>190010</v>
      </c>
      <c r="J10" s="54">
        <v>594390</v>
      </c>
      <c r="K10" s="54">
        <v>194136</v>
      </c>
      <c r="L10" s="54">
        <v>259940</v>
      </c>
      <c r="M10" s="54">
        <v>192990</v>
      </c>
      <c r="N10" s="54">
        <v>647066</v>
      </c>
      <c r="O10" s="54">
        <v>234302</v>
      </c>
      <c r="P10" s="54">
        <v>216263</v>
      </c>
      <c r="Q10" s="54">
        <v>231845</v>
      </c>
      <c r="R10" s="54">
        <v>682410</v>
      </c>
      <c r="S10" s="54">
        <v>0</v>
      </c>
      <c r="T10" s="54">
        <v>0</v>
      </c>
      <c r="U10" s="54">
        <v>0</v>
      </c>
      <c r="V10" s="54">
        <v>0</v>
      </c>
      <c r="W10" s="54">
        <v>1923866</v>
      </c>
      <c r="X10" s="54">
        <v>1667035</v>
      </c>
      <c r="Y10" s="54">
        <v>256831</v>
      </c>
      <c r="Z10" s="184">
        <v>15.41</v>
      </c>
      <c r="AA10" s="130">
        <v>2222713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423707</v>
      </c>
      <c r="D12" s="155">
        <v>0</v>
      </c>
      <c r="E12" s="156">
        <v>277996</v>
      </c>
      <c r="F12" s="60">
        <v>277996</v>
      </c>
      <c r="G12" s="60">
        <v>28020</v>
      </c>
      <c r="H12" s="60">
        <v>25355</v>
      </c>
      <c r="I12" s="60">
        <v>28744</v>
      </c>
      <c r="J12" s="60">
        <v>82119</v>
      </c>
      <c r="K12" s="60">
        <v>20305</v>
      </c>
      <c r="L12" s="60">
        <v>32779</v>
      </c>
      <c r="M12" s="60">
        <v>113685</v>
      </c>
      <c r="N12" s="60">
        <v>166769</v>
      </c>
      <c r="O12" s="60">
        <v>20819</v>
      </c>
      <c r="P12" s="60">
        <v>16768</v>
      </c>
      <c r="Q12" s="60">
        <v>97633</v>
      </c>
      <c r="R12" s="60">
        <v>135220</v>
      </c>
      <c r="S12" s="60">
        <v>0</v>
      </c>
      <c r="T12" s="60">
        <v>0</v>
      </c>
      <c r="U12" s="60">
        <v>0</v>
      </c>
      <c r="V12" s="60">
        <v>0</v>
      </c>
      <c r="W12" s="60">
        <v>384108</v>
      </c>
      <c r="X12" s="60">
        <v>208497</v>
      </c>
      <c r="Y12" s="60">
        <v>175611</v>
      </c>
      <c r="Z12" s="140">
        <v>84.23</v>
      </c>
      <c r="AA12" s="155">
        <v>277996</v>
      </c>
    </row>
    <row r="13" spans="1:27" ht="13.5">
      <c r="A13" s="181" t="s">
        <v>109</v>
      </c>
      <c r="B13" s="185"/>
      <c r="C13" s="155">
        <v>7476031</v>
      </c>
      <c r="D13" s="155">
        <v>0</v>
      </c>
      <c r="E13" s="156">
        <v>7000000</v>
      </c>
      <c r="F13" s="60">
        <v>7000000</v>
      </c>
      <c r="G13" s="60">
        <v>682683</v>
      </c>
      <c r="H13" s="60">
        <v>719497</v>
      </c>
      <c r="I13" s="60">
        <v>701275</v>
      </c>
      <c r="J13" s="60">
        <v>2103455</v>
      </c>
      <c r="K13" s="60">
        <v>708613</v>
      </c>
      <c r="L13" s="60">
        <v>655371</v>
      </c>
      <c r="M13" s="60">
        <v>749564</v>
      </c>
      <c r="N13" s="60">
        <v>2113548</v>
      </c>
      <c r="O13" s="60">
        <v>746156</v>
      </c>
      <c r="P13" s="60">
        <v>752134</v>
      </c>
      <c r="Q13" s="60">
        <v>533047</v>
      </c>
      <c r="R13" s="60">
        <v>2031337</v>
      </c>
      <c r="S13" s="60">
        <v>0</v>
      </c>
      <c r="T13" s="60">
        <v>0</v>
      </c>
      <c r="U13" s="60">
        <v>0</v>
      </c>
      <c r="V13" s="60">
        <v>0</v>
      </c>
      <c r="W13" s="60">
        <v>6248340</v>
      </c>
      <c r="X13" s="60">
        <v>5250000</v>
      </c>
      <c r="Y13" s="60">
        <v>998340</v>
      </c>
      <c r="Z13" s="140">
        <v>19.02</v>
      </c>
      <c r="AA13" s="155">
        <v>7000000</v>
      </c>
    </row>
    <row r="14" spans="1:27" ht="13.5">
      <c r="A14" s="181" t="s">
        <v>110</v>
      </c>
      <c r="B14" s="185"/>
      <c r="C14" s="155">
        <v>1092245</v>
      </c>
      <c r="D14" s="155">
        <v>0</v>
      </c>
      <c r="E14" s="156">
        <v>843394</v>
      </c>
      <c r="F14" s="60">
        <v>843394</v>
      </c>
      <c r="G14" s="60">
        <v>109315</v>
      </c>
      <c r="H14" s="60">
        <v>113288</v>
      </c>
      <c r="I14" s="60">
        <v>116598</v>
      </c>
      <c r="J14" s="60">
        <v>339201</v>
      </c>
      <c r="K14" s="60">
        <v>118808</v>
      </c>
      <c r="L14" s="60">
        <v>125766</v>
      </c>
      <c r="M14" s="60">
        <v>127661</v>
      </c>
      <c r="N14" s="60">
        <v>372235</v>
      </c>
      <c r="O14" s="60">
        <v>137824</v>
      </c>
      <c r="P14" s="60">
        <v>136400</v>
      </c>
      <c r="Q14" s="60">
        <v>138135</v>
      </c>
      <c r="R14" s="60">
        <v>412359</v>
      </c>
      <c r="S14" s="60">
        <v>0</v>
      </c>
      <c r="T14" s="60">
        <v>0</v>
      </c>
      <c r="U14" s="60">
        <v>0</v>
      </c>
      <c r="V14" s="60">
        <v>0</v>
      </c>
      <c r="W14" s="60">
        <v>1123795</v>
      </c>
      <c r="X14" s="60">
        <v>632546</v>
      </c>
      <c r="Y14" s="60">
        <v>491249</v>
      </c>
      <c r="Z14" s="140">
        <v>77.66</v>
      </c>
      <c r="AA14" s="155">
        <v>843394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65462</v>
      </c>
      <c r="D16" s="155">
        <v>0</v>
      </c>
      <c r="E16" s="156">
        <v>60000</v>
      </c>
      <c r="F16" s="60">
        <v>60000</v>
      </c>
      <c r="G16" s="60">
        <v>0</v>
      </c>
      <c r="H16" s="60">
        <v>0</v>
      </c>
      <c r="I16" s="60">
        <v>6050</v>
      </c>
      <c r="J16" s="60">
        <v>6050</v>
      </c>
      <c r="K16" s="60">
        <v>200</v>
      </c>
      <c r="L16" s="60">
        <v>1700</v>
      </c>
      <c r="M16" s="60">
        <v>0</v>
      </c>
      <c r="N16" s="60">
        <v>1900</v>
      </c>
      <c r="O16" s="60">
        <v>3200</v>
      </c>
      <c r="P16" s="60">
        <v>1900</v>
      </c>
      <c r="Q16" s="60">
        <v>0</v>
      </c>
      <c r="R16" s="60">
        <v>5100</v>
      </c>
      <c r="S16" s="60">
        <v>0</v>
      </c>
      <c r="T16" s="60">
        <v>0</v>
      </c>
      <c r="U16" s="60">
        <v>0</v>
      </c>
      <c r="V16" s="60">
        <v>0</v>
      </c>
      <c r="W16" s="60">
        <v>13050</v>
      </c>
      <c r="X16" s="60">
        <v>45000</v>
      </c>
      <c r="Y16" s="60">
        <v>-31950</v>
      </c>
      <c r="Z16" s="140">
        <v>-71</v>
      </c>
      <c r="AA16" s="155">
        <v>60000</v>
      </c>
    </row>
    <row r="17" spans="1:27" ht="13.5">
      <c r="A17" s="181" t="s">
        <v>113</v>
      </c>
      <c r="B17" s="185"/>
      <c r="C17" s="155">
        <v>1749913</v>
      </c>
      <c r="D17" s="155">
        <v>0</v>
      </c>
      <c r="E17" s="156">
        <v>1140000</v>
      </c>
      <c r="F17" s="60">
        <v>1140000</v>
      </c>
      <c r="G17" s="60">
        <v>122295</v>
      </c>
      <c r="H17" s="60">
        <v>103500</v>
      </c>
      <c r="I17" s="60">
        <v>80766</v>
      </c>
      <c r="J17" s="60">
        <v>306561</v>
      </c>
      <c r="K17" s="60">
        <v>99174</v>
      </c>
      <c r="L17" s="60">
        <v>117873</v>
      </c>
      <c r="M17" s="60">
        <v>55539</v>
      </c>
      <c r="N17" s="60">
        <v>272586</v>
      </c>
      <c r="O17" s="60">
        <v>102799</v>
      </c>
      <c r="P17" s="60">
        <v>89586</v>
      </c>
      <c r="Q17" s="60">
        <v>87396</v>
      </c>
      <c r="R17" s="60">
        <v>279781</v>
      </c>
      <c r="S17" s="60">
        <v>0</v>
      </c>
      <c r="T17" s="60">
        <v>0</v>
      </c>
      <c r="U17" s="60">
        <v>0</v>
      </c>
      <c r="V17" s="60">
        <v>0</v>
      </c>
      <c r="W17" s="60">
        <v>858928</v>
      </c>
      <c r="X17" s="60">
        <v>855000</v>
      </c>
      <c r="Y17" s="60">
        <v>3928</v>
      </c>
      <c r="Z17" s="140">
        <v>0.46</v>
      </c>
      <c r="AA17" s="155">
        <v>1140000</v>
      </c>
    </row>
    <row r="18" spans="1:27" ht="13.5">
      <c r="A18" s="183" t="s">
        <v>114</v>
      </c>
      <c r="B18" s="182"/>
      <c r="C18" s="155">
        <v>1618736</v>
      </c>
      <c r="D18" s="155">
        <v>0</v>
      </c>
      <c r="E18" s="156">
        <v>1802037</v>
      </c>
      <c r="F18" s="60">
        <v>2102037</v>
      </c>
      <c r="G18" s="60">
        <v>102808</v>
      </c>
      <c r="H18" s="60">
        <v>94300</v>
      </c>
      <c r="I18" s="60">
        <v>48023</v>
      </c>
      <c r="J18" s="60">
        <v>245131</v>
      </c>
      <c r="K18" s="60">
        <v>119086</v>
      </c>
      <c r="L18" s="60">
        <v>80847</v>
      </c>
      <c r="M18" s="60">
        <v>61045</v>
      </c>
      <c r="N18" s="60">
        <v>260978</v>
      </c>
      <c r="O18" s="60">
        <v>113550</v>
      </c>
      <c r="P18" s="60">
        <v>102613</v>
      </c>
      <c r="Q18" s="60">
        <v>77621</v>
      </c>
      <c r="R18" s="60">
        <v>293784</v>
      </c>
      <c r="S18" s="60">
        <v>0</v>
      </c>
      <c r="T18" s="60">
        <v>0</v>
      </c>
      <c r="U18" s="60">
        <v>0</v>
      </c>
      <c r="V18" s="60">
        <v>0</v>
      </c>
      <c r="W18" s="60">
        <v>799893</v>
      </c>
      <c r="X18" s="60">
        <v>1576528</v>
      </c>
      <c r="Y18" s="60">
        <v>-776635</v>
      </c>
      <c r="Z18" s="140">
        <v>-49.26</v>
      </c>
      <c r="AA18" s="155">
        <v>2102037</v>
      </c>
    </row>
    <row r="19" spans="1:27" ht="13.5">
      <c r="A19" s="181" t="s">
        <v>34</v>
      </c>
      <c r="B19" s="185"/>
      <c r="C19" s="155">
        <v>103398274</v>
      </c>
      <c r="D19" s="155">
        <v>0</v>
      </c>
      <c r="E19" s="156">
        <v>106932149</v>
      </c>
      <c r="F19" s="60">
        <v>109077149</v>
      </c>
      <c r="G19" s="60">
        <v>41189000</v>
      </c>
      <c r="H19" s="60">
        <v>1754000</v>
      </c>
      <c r="I19" s="60">
        <v>0</v>
      </c>
      <c r="J19" s="60">
        <v>42943000</v>
      </c>
      <c r="K19" s="60">
        <v>1523000</v>
      </c>
      <c r="L19" s="60">
        <v>32197000</v>
      </c>
      <c r="M19" s="60">
        <v>0</v>
      </c>
      <c r="N19" s="60">
        <v>33720000</v>
      </c>
      <c r="O19" s="60">
        <v>1200000</v>
      </c>
      <c r="P19" s="60">
        <v>648000</v>
      </c>
      <c r="Q19" s="60">
        <v>24533000</v>
      </c>
      <c r="R19" s="60">
        <v>26381000</v>
      </c>
      <c r="S19" s="60">
        <v>0</v>
      </c>
      <c r="T19" s="60">
        <v>0</v>
      </c>
      <c r="U19" s="60">
        <v>0</v>
      </c>
      <c r="V19" s="60">
        <v>0</v>
      </c>
      <c r="W19" s="60">
        <v>103044000</v>
      </c>
      <c r="X19" s="60">
        <v>81807862</v>
      </c>
      <c r="Y19" s="60">
        <v>21236138</v>
      </c>
      <c r="Z19" s="140">
        <v>25.96</v>
      </c>
      <c r="AA19" s="155">
        <v>109077149</v>
      </c>
    </row>
    <row r="20" spans="1:27" ht="13.5">
      <c r="A20" s="181" t="s">
        <v>35</v>
      </c>
      <c r="B20" s="185"/>
      <c r="C20" s="155">
        <v>5844349</v>
      </c>
      <c r="D20" s="155">
        <v>0</v>
      </c>
      <c r="E20" s="156">
        <v>370842</v>
      </c>
      <c r="F20" s="54">
        <v>364642</v>
      </c>
      <c r="G20" s="54">
        <v>26973</v>
      </c>
      <c r="H20" s="54">
        <v>82791</v>
      </c>
      <c r="I20" s="54">
        <v>29615</v>
      </c>
      <c r="J20" s="54">
        <v>139379</v>
      </c>
      <c r="K20" s="54">
        <v>62423</v>
      </c>
      <c r="L20" s="54">
        <v>35512</v>
      </c>
      <c r="M20" s="54">
        <v>58590</v>
      </c>
      <c r="N20" s="54">
        <v>156525</v>
      </c>
      <c r="O20" s="54">
        <v>31088</v>
      </c>
      <c r="P20" s="54">
        <v>159459</v>
      </c>
      <c r="Q20" s="54">
        <v>51151</v>
      </c>
      <c r="R20" s="54">
        <v>241698</v>
      </c>
      <c r="S20" s="54">
        <v>0</v>
      </c>
      <c r="T20" s="54">
        <v>0</v>
      </c>
      <c r="U20" s="54">
        <v>0</v>
      </c>
      <c r="V20" s="54">
        <v>0</v>
      </c>
      <c r="W20" s="54">
        <v>537602</v>
      </c>
      <c r="X20" s="54">
        <v>273482</v>
      </c>
      <c r="Y20" s="54">
        <v>264120</v>
      </c>
      <c r="Z20" s="184">
        <v>96.58</v>
      </c>
      <c r="AA20" s="130">
        <v>364642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151247787</v>
      </c>
      <c r="D22" s="188">
        <f>SUM(D5:D21)</f>
        <v>0</v>
      </c>
      <c r="E22" s="189">
        <f t="shared" si="0"/>
        <v>144759687</v>
      </c>
      <c r="F22" s="190">
        <f t="shared" si="0"/>
        <v>147043487</v>
      </c>
      <c r="G22" s="190">
        <f t="shared" si="0"/>
        <v>51414522</v>
      </c>
      <c r="H22" s="190">
        <f t="shared" si="0"/>
        <v>5887320</v>
      </c>
      <c r="I22" s="190">
        <f t="shared" si="0"/>
        <v>3249837</v>
      </c>
      <c r="J22" s="190">
        <f t="shared" si="0"/>
        <v>60551679</v>
      </c>
      <c r="K22" s="190">
        <f t="shared" si="0"/>
        <v>5047961</v>
      </c>
      <c r="L22" s="190">
        <f t="shared" si="0"/>
        <v>37329853</v>
      </c>
      <c r="M22" s="190">
        <f t="shared" si="0"/>
        <v>2005659</v>
      </c>
      <c r="N22" s="190">
        <f t="shared" si="0"/>
        <v>44383473</v>
      </c>
      <c r="O22" s="190">
        <f t="shared" si="0"/>
        <v>4765957</v>
      </c>
      <c r="P22" s="190">
        <f t="shared" si="0"/>
        <v>4221042</v>
      </c>
      <c r="Q22" s="190">
        <f t="shared" si="0"/>
        <v>26958469</v>
      </c>
      <c r="R22" s="190">
        <f t="shared" si="0"/>
        <v>35945468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140880620</v>
      </c>
      <c r="X22" s="190">
        <f t="shared" si="0"/>
        <v>110282617</v>
      </c>
      <c r="Y22" s="190">
        <f t="shared" si="0"/>
        <v>30598003</v>
      </c>
      <c r="Z22" s="191">
        <f>+IF(X22&lt;&gt;0,+(Y22/X22)*100,0)</f>
        <v>27.745082436699885</v>
      </c>
      <c r="AA22" s="188">
        <f>SUM(AA5:AA21)</f>
        <v>147043487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40017604</v>
      </c>
      <c r="D25" s="155">
        <v>0</v>
      </c>
      <c r="E25" s="156">
        <v>57312675</v>
      </c>
      <c r="F25" s="60">
        <v>49405125</v>
      </c>
      <c r="G25" s="60">
        <v>3277537</v>
      </c>
      <c r="H25" s="60">
        <v>3259266</v>
      </c>
      <c r="I25" s="60">
        <v>3299618</v>
      </c>
      <c r="J25" s="60">
        <v>9836421</v>
      </c>
      <c r="K25" s="60">
        <v>3340868</v>
      </c>
      <c r="L25" s="60">
        <v>5314440</v>
      </c>
      <c r="M25" s="60">
        <v>3272884</v>
      </c>
      <c r="N25" s="60">
        <v>11928192</v>
      </c>
      <c r="O25" s="60">
        <v>3360438</v>
      </c>
      <c r="P25" s="60">
        <v>3404202</v>
      </c>
      <c r="Q25" s="60">
        <v>3403510</v>
      </c>
      <c r="R25" s="60">
        <v>10168150</v>
      </c>
      <c r="S25" s="60">
        <v>0</v>
      </c>
      <c r="T25" s="60">
        <v>0</v>
      </c>
      <c r="U25" s="60">
        <v>0</v>
      </c>
      <c r="V25" s="60">
        <v>0</v>
      </c>
      <c r="W25" s="60">
        <v>31932763</v>
      </c>
      <c r="X25" s="60">
        <v>37053844</v>
      </c>
      <c r="Y25" s="60">
        <v>-5121081</v>
      </c>
      <c r="Z25" s="140">
        <v>-13.82</v>
      </c>
      <c r="AA25" s="155">
        <v>49405125</v>
      </c>
    </row>
    <row r="26" spans="1:27" ht="13.5">
      <c r="A26" s="183" t="s">
        <v>38</v>
      </c>
      <c r="B26" s="182"/>
      <c r="C26" s="155">
        <v>8858218</v>
      </c>
      <c r="D26" s="155">
        <v>0</v>
      </c>
      <c r="E26" s="156">
        <v>9634726</v>
      </c>
      <c r="F26" s="60">
        <v>9842706</v>
      </c>
      <c r="G26" s="60">
        <v>760381</v>
      </c>
      <c r="H26" s="60">
        <v>759271</v>
      </c>
      <c r="I26" s="60">
        <v>815801</v>
      </c>
      <c r="J26" s="60">
        <v>2335453</v>
      </c>
      <c r="K26" s="60">
        <v>778855</v>
      </c>
      <c r="L26" s="60">
        <v>778855</v>
      </c>
      <c r="M26" s="60">
        <v>778855</v>
      </c>
      <c r="N26" s="60">
        <v>2336565</v>
      </c>
      <c r="O26" s="60">
        <v>778855</v>
      </c>
      <c r="P26" s="60">
        <v>1086116</v>
      </c>
      <c r="Q26" s="60">
        <v>817093</v>
      </c>
      <c r="R26" s="60">
        <v>2682064</v>
      </c>
      <c r="S26" s="60">
        <v>0</v>
      </c>
      <c r="T26" s="60">
        <v>0</v>
      </c>
      <c r="U26" s="60">
        <v>0</v>
      </c>
      <c r="V26" s="60">
        <v>0</v>
      </c>
      <c r="W26" s="60">
        <v>7354082</v>
      </c>
      <c r="X26" s="60">
        <v>7382030</v>
      </c>
      <c r="Y26" s="60">
        <v>-27948</v>
      </c>
      <c r="Z26" s="140">
        <v>-0.38</v>
      </c>
      <c r="AA26" s="155">
        <v>9842706</v>
      </c>
    </row>
    <row r="27" spans="1:27" ht="13.5">
      <c r="A27" s="183" t="s">
        <v>118</v>
      </c>
      <c r="B27" s="182"/>
      <c r="C27" s="155">
        <v>5093345</v>
      </c>
      <c r="D27" s="155">
        <v>0</v>
      </c>
      <c r="E27" s="156">
        <v>4269727</v>
      </c>
      <c r="F27" s="60">
        <v>4269727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3202295</v>
      </c>
      <c r="Y27" s="60">
        <v>-3202295</v>
      </c>
      <c r="Z27" s="140">
        <v>-100</v>
      </c>
      <c r="AA27" s="155">
        <v>4269727</v>
      </c>
    </row>
    <row r="28" spans="1:27" ht="13.5">
      <c r="A28" s="183" t="s">
        <v>39</v>
      </c>
      <c r="B28" s="182"/>
      <c r="C28" s="155">
        <v>13436599</v>
      </c>
      <c r="D28" s="155">
        <v>0</v>
      </c>
      <c r="E28" s="156">
        <v>15224445</v>
      </c>
      <c r="F28" s="60">
        <v>15550109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6804209</v>
      </c>
      <c r="N28" s="60">
        <v>6804209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6804209</v>
      </c>
      <c r="X28" s="60">
        <v>11662582</v>
      </c>
      <c r="Y28" s="60">
        <v>-4858373</v>
      </c>
      <c r="Z28" s="140">
        <v>-41.66</v>
      </c>
      <c r="AA28" s="155">
        <v>15550109</v>
      </c>
    </row>
    <row r="29" spans="1:27" ht="13.5">
      <c r="A29" s="183" t="s">
        <v>40</v>
      </c>
      <c r="B29" s="182"/>
      <c r="C29" s="155">
        <v>1147101</v>
      </c>
      <c r="D29" s="155">
        <v>0</v>
      </c>
      <c r="E29" s="156">
        <v>1638890</v>
      </c>
      <c r="F29" s="60">
        <v>1638890</v>
      </c>
      <c r="G29" s="60">
        <v>0</v>
      </c>
      <c r="H29" s="60">
        <v>0</v>
      </c>
      <c r="I29" s="60">
        <v>946332</v>
      </c>
      <c r="J29" s="60">
        <v>946332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938896</v>
      </c>
      <c r="R29" s="60">
        <v>938896</v>
      </c>
      <c r="S29" s="60">
        <v>0</v>
      </c>
      <c r="T29" s="60">
        <v>0</v>
      </c>
      <c r="U29" s="60">
        <v>0</v>
      </c>
      <c r="V29" s="60">
        <v>0</v>
      </c>
      <c r="W29" s="60">
        <v>1885228</v>
      </c>
      <c r="X29" s="60">
        <v>1229168</v>
      </c>
      <c r="Y29" s="60">
        <v>656060</v>
      </c>
      <c r="Z29" s="140">
        <v>53.37</v>
      </c>
      <c r="AA29" s="155">
        <v>1638890</v>
      </c>
    </row>
    <row r="30" spans="1:27" ht="13.5">
      <c r="A30" s="183" t="s">
        <v>119</v>
      </c>
      <c r="B30" s="182"/>
      <c r="C30" s="155">
        <v>19167363</v>
      </c>
      <c r="D30" s="155">
        <v>0</v>
      </c>
      <c r="E30" s="156">
        <v>26677328</v>
      </c>
      <c r="F30" s="60">
        <v>26677328</v>
      </c>
      <c r="G30" s="60">
        <v>2514212</v>
      </c>
      <c r="H30" s="60">
        <v>2579595</v>
      </c>
      <c r="I30" s="60">
        <v>2773694</v>
      </c>
      <c r="J30" s="60">
        <v>7867501</v>
      </c>
      <c r="K30" s="60">
        <v>1285517</v>
      </c>
      <c r="L30" s="60">
        <v>1217875</v>
      </c>
      <c r="M30" s="60">
        <v>1221368</v>
      </c>
      <c r="N30" s="60">
        <v>3724760</v>
      </c>
      <c r="O30" s="60">
        <v>1255050</v>
      </c>
      <c r="P30" s="60">
        <v>1226739</v>
      </c>
      <c r="Q30" s="60">
        <v>1137454</v>
      </c>
      <c r="R30" s="60">
        <v>3619243</v>
      </c>
      <c r="S30" s="60">
        <v>0</v>
      </c>
      <c r="T30" s="60">
        <v>0</v>
      </c>
      <c r="U30" s="60">
        <v>0</v>
      </c>
      <c r="V30" s="60">
        <v>0</v>
      </c>
      <c r="W30" s="60">
        <v>15211504</v>
      </c>
      <c r="X30" s="60">
        <v>20007996</v>
      </c>
      <c r="Y30" s="60">
        <v>-4796492</v>
      </c>
      <c r="Z30" s="140">
        <v>-23.97</v>
      </c>
      <c r="AA30" s="155">
        <v>26677328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333000</v>
      </c>
      <c r="D33" s="155">
        <v>0</v>
      </c>
      <c r="E33" s="156">
        <v>334000</v>
      </c>
      <c r="F33" s="60">
        <v>334000</v>
      </c>
      <c r="G33" s="60">
        <v>0</v>
      </c>
      <c r="H33" s="60">
        <v>0</v>
      </c>
      <c r="I33" s="60">
        <v>0</v>
      </c>
      <c r="J33" s="60">
        <v>0</v>
      </c>
      <c r="K33" s="60">
        <v>31024</v>
      </c>
      <c r="L33" s="60">
        <v>0</v>
      </c>
      <c r="M33" s="60">
        <v>18828</v>
      </c>
      <c r="N33" s="60">
        <v>49852</v>
      </c>
      <c r="O33" s="60">
        <v>0</v>
      </c>
      <c r="P33" s="60">
        <v>36000</v>
      </c>
      <c r="Q33" s="60">
        <v>0</v>
      </c>
      <c r="R33" s="60">
        <v>36000</v>
      </c>
      <c r="S33" s="60">
        <v>0</v>
      </c>
      <c r="T33" s="60">
        <v>0</v>
      </c>
      <c r="U33" s="60">
        <v>0</v>
      </c>
      <c r="V33" s="60">
        <v>0</v>
      </c>
      <c r="W33" s="60">
        <v>85852</v>
      </c>
      <c r="X33" s="60">
        <v>250500</v>
      </c>
      <c r="Y33" s="60">
        <v>-164648</v>
      </c>
      <c r="Z33" s="140">
        <v>-65.73</v>
      </c>
      <c r="AA33" s="155">
        <v>334000</v>
      </c>
    </row>
    <row r="34" spans="1:27" ht="13.5">
      <c r="A34" s="183" t="s">
        <v>43</v>
      </c>
      <c r="B34" s="182"/>
      <c r="C34" s="155">
        <v>39739351</v>
      </c>
      <c r="D34" s="155">
        <v>0</v>
      </c>
      <c r="E34" s="156">
        <v>42372820</v>
      </c>
      <c r="F34" s="60">
        <v>48306362</v>
      </c>
      <c r="G34" s="60">
        <v>2400540</v>
      </c>
      <c r="H34" s="60">
        <v>2575957</v>
      </c>
      <c r="I34" s="60">
        <v>3392856</v>
      </c>
      <c r="J34" s="60">
        <v>8369353</v>
      </c>
      <c r="K34" s="60">
        <v>3535555</v>
      </c>
      <c r="L34" s="60">
        <v>3358934</v>
      </c>
      <c r="M34" s="60">
        <v>3330854</v>
      </c>
      <c r="N34" s="60">
        <v>10225343</v>
      </c>
      <c r="O34" s="60">
        <v>2602673</v>
      </c>
      <c r="P34" s="60">
        <v>2661138</v>
      </c>
      <c r="Q34" s="60">
        <v>2973690</v>
      </c>
      <c r="R34" s="60">
        <v>8237501</v>
      </c>
      <c r="S34" s="60">
        <v>0</v>
      </c>
      <c r="T34" s="60">
        <v>0</v>
      </c>
      <c r="U34" s="60">
        <v>0</v>
      </c>
      <c r="V34" s="60">
        <v>0</v>
      </c>
      <c r="W34" s="60">
        <v>26832197</v>
      </c>
      <c r="X34" s="60">
        <v>36229772</v>
      </c>
      <c r="Y34" s="60">
        <v>-9397575</v>
      </c>
      <c r="Z34" s="140">
        <v>-25.94</v>
      </c>
      <c r="AA34" s="155">
        <v>48306362</v>
      </c>
    </row>
    <row r="35" spans="1:27" ht="13.5">
      <c r="A35" s="181" t="s">
        <v>122</v>
      </c>
      <c r="B35" s="185"/>
      <c r="C35" s="155">
        <v>992665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128785246</v>
      </c>
      <c r="D36" s="188">
        <f>SUM(D25:D35)</f>
        <v>0</v>
      </c>
      <c r="E36" s="189">
        <f t="shared" si="1"/>
        <v>157464611</v>
      </c>
      <c r="F36" s="190">
        <f t="shared" si="1"/>
        <v>156024247</v>
      </c>
      <c r="G36" s="190">
        <f t="shared" si="1"/>
        <v>8952670</v>
      </c>
      <c r="H36" s="190">
        <f t="shared" si="1"/>
        <v>9174089</v>
      </c>
      <c r="I36" s="190">
        <f t="shared" si="1"/>
        <v>11228301</v>
      </c>
      <c r="J36" s="190">
        <f t="shared" si="1"/>
        <v>29355060</v>
      </c>
      <c r="K36" s="190">
        <f t="shared" si="1"/>
        <v>8971819</v>
      </c>
      <c r="L36" s="190">
        <f t="shared" si="1"/>
        <v>10670104</v>
      </c>
      <c r="M36" s="190">
        <f t="shared" si="1"/>
        <v>15426998</v>
      </c>
      <c r="N36" s="190">
        <f t="shared" si="1"/>
        <v>35068921</v>
      </c>
      <c r="O36" s="190">
        <f t="shared" si="1"/>
        <v>7997016</v>
      </c>
      <c r="P36" s="190">
        <f t="shared" si="1"/>
        <v>8414195</v>
      </c>
      <c r="Q36" s="190">
        <f t="shared" si="1"/>
        <v>9270643</v>
      </c>
      <c r="R36" s="190">
        <f t="shared" si="1"/>
        <v>25681854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90105835</v>
      </c>
      <c r="X36" s="190">
        <f t="shared" si="1"/>
        <v>117018187</v>
      </c>
      <c r="Y36" s="190">
        <f t="shared" si="1"/>
        <v>-26912352</v>
      </c>
      <c r="Z36" s="191">
        <f>+IF(X36&lt;&gt;0,+(Y36/X36)*100,0)</f>
        <v>-22.998435277415467</v>
      </c>
      <c r="AA36" s="188">
        <f>SUM(AA25:AA35)</f>
        <v>156024247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22462541</v>
      </c>
      <c r="D38" s="199">
        <f>+D22-D36</f>
        <v>0</v>
      </c>
      <c r="E38" s="200">
        <f t="shared" si="2"/>
        <v>-12704924</v>
      </c>
      <c r="F38" s="106">
        <f t="shared" si="2"/>
        <v>-8980760</v>
      </c>
      <c r="G38" s="106">
        <f t="shared" si="2"/>
        <v>42461852</v>
      </c>
      <c r="H38" s="106">
        <f t="shared" si="2"/>
        <v>-3286769</v>
      </c>
      <c r="I38" s="106">
        <f t="shared" si="2"/>
        <v>-7978464</v>
      </c>
      <c r="J38" s="106">
        <f t="shared" si="2"/>
        <v>31196619</v>
      </c>
      <c r="K38" s="106">
        <f t="shared" si="2"/>
        <v>-3923858</v>
      </c>
      <c r="L38" s="106">
        <f t="shared" si="2"/>
        <v>26659749</v>
      </c>
      <c r="M38" s="106">
        <f t="shared" si="2"/>
        <v>-13421339</v>
      </c>
      <c r="N38" s="106">
        <f t="shared" si="2"/>
        <v>9314552</v>
      </c>
      <c r="O38" s="106">
        <f t="shared" si="2"/>
        <v>-3231059</v>
      </c>
      <c r="P38" s="106">
        <f t="shared" si="2"/>
        <v>-4193153</v>
      </c>
      <c r="Q38" s="106">
        <f t="shared" si="2"/>
        <v>17687826</v>
      </c>
      <c r="R38" s="106">
        <f t="shared" si="2"/>
        <v>10263614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50774785</v>
      </c>
      <c r="X38" s="106">
        <f>IF(F22=F36,0,X22-X36)</f>
        <v>-6735570</v>
      </c>
      <c r="Y38" s="106">
        <f t="shared" si="2"/>
        <v>57510355</v>
      </c>
      <c r="Z38" s="201">
        <f>+IF(X38&lt;&gt;0,+(Y38/X38)*100,0)</f>
        <v>-853.8305592548218</v>
      </c>
      <c r="AA38" s="199">
        <f>+AA22-AA36</f>
        <v>-8980760</v>
      </c>
    </row>
    <row r="39" spans="1:27" ht="13.5">
      <c r="A39" s="181" t="s">
        <v>46</v>
      </c>
      <c r="B39" s="185"/>
      <c r="C39" s="155">
        <v>20143049</v>
      </c>
      <c r="D39" s="155">
        <v>0</v>
      </c>
      <c r="E39" s="156">
        <v>30355350</v>
      </c>
      <c r="F39" s="60">
        <v>42089050</v>
      </c>
      <c r="G39" s="60">
        <v>1251570</v>
      </c>
      <c r="H39" s="60">
        <v>0</v>
      </c>
      <c r="I39" s="60">
        <v>0</v>
      </c>
      <c r="J39" s="60">
        <v>1251570</v>
      </c>
      <c r="K39" s="60">
        <v>0</v>
      </c>
      <c r="L39" s="60">
        <v>0</v>
      </c>
      <c r="M39" s="60">
        <v>20818001</v>
      </c>
      <c r="N39" s="60">
        <v>20818001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22069571</v>
      </c>
      <c r="X39" s="60">
        <v>31566788</v>
      </c>
      <c r="Y39" s="60">
        <v>-9497217</v>
      </c>
      <c r="Z39" s="140">
        <v>-30.09</v>
      </c>
      <c r="AA39" s="155">
        <v>42089050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42605590</v>
      </c>
      <c r="D42" s="206">
        <f>SUM(D38:D41)</f>
        <v>0</v>
      </c>
      <c r="E42" s="207">
        <f t="shared" si="3"/>
        <v>17650426</v>
      </c>
      <c r="F42" s="88">
        <f t="shared" si="3"/>
        <v>33108290</v>
      </c>
      <c r="G42" s="88">
        <f t="shared" si="3"/>
        <v>43713422</v>
      </c>
      <c r="H42" s="88">
        <f t="shared" si="3"/>
        <v>-3286769</v>
      </c>
      <c r="I42" s="88">
        <f t="shared" si="3"/>
        <v>-7978464</v>
      </c>
      <c r="J42" s="88">
        <f t="shared" si="3"/>
        <v>32448189</v>
      </c>
      <c r="K42" s="88">
        <f t="shared" si="3"/>
        <v>-3923858</v>
      </c>
      <c r="L42" s="88">
        <f t="shared" si="3"/>
        <v>26659749</v>
      </c>
      <c r="M42" s="88">
        <f t="shared" si="3"/>
        <v>7396662</v>
      </c>
      <c r="N42" s="88">
        <f t="shared" si="3"/>
        <v>30132553</v>
      </c>
      <c r="O42" s="88">
        <f t="shared" si="3"/>
        <v>-3231059</v>
      </c>
      <c r="P42" s="88">
        <f t="shared" si="3"/>
        <v>-4193153</v>
      </c>
      <c r="Q42" s="88">
        <f t="shared" si="3"/>
        <v>17687826</v>
      </c>
      <c r="R42" s="88">
        <f t="shared" si="3"/>
        <v>10263614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72844356</v>
      </c>
      <c r="X42" s="88">
        <f t="shared" si="3"/>
        <v>24831218</v>
      </c>
      <c r="Y42" s="88">
        <f t="shared" si="3"/>
        <v>48013138</v>
      </c>
      <c r="Z42" s="208">
        <f>+IF(X42&lt;&gt;0,+(Y42/X42)*100,0)</f>
        <v>193.35796576712428</v>
      </c>
      <c r="AA42" s="206">
        <f>SUM(AA38:AA41)</f>
        <v>33108290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42605590</v>
      </c>
      <c r="D44" s="210">
        <f>+D42-D43</f>
        <v>0</v>
      </c>
      <c r="E44" s="211">
        <f t="shared" si="4"/>
        <v>17650426</v>
      </c>
      <c r="F44" s="77">
        <f t="shared" si="4"/>
        <v>33108290</v>
      </c>
      <c r="G44" s="77">
        <f t="shared" si="4"/>
        <v>43713422</v>
      </c>
      <c r="H44" s="77">
        <f t="shared" si="4"/>
        <v>-3286769</v>
      </c>
      <c r="I44" s="77">
        <f t="shared" si="4"/>
        <v>-7978464</v>
      </c>
      <c r="J44" s="77">
        <f t="shared" si="4"/>
        <v>32448189</v>
      </c>
      <c r="K44" s="77">
        <f t="shared" si="4"/>
        <v>-3923858</v>
      </c>
      <c r="L44" s="77">
        <f t="shared" si="4"/>
        <v>26659749</v>
      </c>
      <c r="M44" s="77">
        <f t="shared" si="4"/>
        <v>7396662</v>
      </c>
      <c r="N44" s="77">
        <f t="shared" si="4"/>
        <v>30132553</v>
      </c>
      <c r="O44" s="77">
        <f t="shared" si="4"/>
        <v>-3231059</v>
      </c>
      <c r="P44" s="77">
        <f t="shared" si="4"/>
        <v>-4193153</v>
      </c>
      <c r="Q44" s="77">
        <f t="shared" si="4"/>
        <v>17687826</v>
      </c>
      <c r="R44" s="77">
        <f t="shared" si="4"/>
        <v>10263614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72844356</v>
      </c>
      <c r="X44" s="77">
        <f t="shared" si="4"/>
        <v>24831218</v>
      </c>
      <c r="Y44" s="77">
        <f t="shared" si="4"/>
        <v>48013138</v>
      </c>
      <c r="Z44" s="212">
        <f>+IF(X44&lt;&gt;0,+(Y44/X44)*100,0)</f>
        <v>193.35796576712428</v>
      </c>
      <c r="AA44" s="210">
        <f>+AA42-AA43</f>
        <v>33108290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42605590</v>
      </c>
      <c r="D46" s="206">
        <f>SUM(D44:D45)</f>
        <v>0</v>
      </c>
      <c r="E46" s="207">
        <f t="shared" si="5"/>
        <v>17650426</v>
      </c>
      <c r="F46" s="88">
        <f t="shared" si="5"/>
        <v>33108290</v>
      </c>
      <c r="G46" s="88">
        <f t="shared" si="5"/>
        <v>43713422</v>
      </c>
      <c r="H46" s="88">
        <f t="shared" si="5"/>
        <v>-3286769</v>
      </c>
      <c r="I46" s="88">
        <f t="shared" si="5"/>
        <v>-7978464</v>
      </c>
      <c r="J46" s="88">
        <f t="shared" si="5"/>
        <v>32448189</v>
      </c>
      <c r="K46" s="88">
        <f t="shared" si="5"/>
        <v>-3923858</v>
      </c>
      <c r="L46" s="88">
        <f t="shared" si="5"/>
        <v>26659749</v>
      </c>
      <c r="M46" s="88">
        <f t="shared" si="5"/>
        <v>7396662</v>
      </c>
      <c r="N46" s="88">
        <f t="shared" si="5"/>
        <v>30132553</v>
      </c>
      <c r="O46" s="88">
        <f t="shared" si="5"/>
        <v>-3231059</v>
      </c>
      <c r="P46" s="88">
        <f t="shared" si="5"/>
        <v>-4193153</v>
      </c>
      <c r="Q46" s="88">
        <f t="shared" si="5"/>
        <v>17687826</v>
      </c>
      <c r="R46" s="88">
        <f t="shared" si="5"/>
        <v>10263614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72844356</v>
      </c>
      <c r="X46" s="88">
        <f t="shared" si="5"/>
        <v>24831218</v>
      </c>
      <c r="Y46" s="88">
        <f t="shared" si="5"/>
        <v>48013138</v>
      </c>
      <c r="Z46" s="208">
        <f>+IF(X46&lt;&gt;0,+(Y46/X46)*100,0)</f>
        <v>193.35796576712428</v>
      </c>
      <c r="AA46" s="206">
        <f>SUM(AA44:AA45)</f>
        <v>33108290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42605590</v>
      </c>
      <c r="D48" s="217">
        <f>SUM(D46:D47)</f>
        <v>0</v>
      </c>
      <c r="E48" s="218">
        <f t="shared" si="6"/>
        <v>17650426</v>
      </c>
      <c r="F48" s="219">
        <f t="shared" si="6"/>
        <v>33108290</v>
      </c>
      <c r="G48" s="219">
        <f t="shared" si="6"/>
        <v>43713422</v>
      </c>
      <c r="H48" s="220">
        <f t="shared" si="6"/>
        <v>-3286769</v>
      </c>
      <c r="I48" s="220">
        <f t="shared" si="6"/>
        <v>-7978464</v>
      </c>
      <c r="J48" s="220">
        <f t="shared" si="6"/>
        <v>32448189</v>
      </c>
      <c r="K48" s="220">
        <f t="shared" si="6"/>
        <v>-3923858</v>
      </c>
      <c r="L48" s="220">
        <f t="shared" si="6"/>
        <v>26659749</v>
      </c>
      <c r="M48" s="219">
        <f t="shared" si="6"/>
        <v>7396662</v>
      </c>
      <c r="N48" s="219">
        <f t="shared" si="6"/>
        <v>30132553</v>
      </c>
      <c r="O48" s="220">
        <f t="shared" si="6"/>
        <v>-3231059</v>
      </c>
      <c r="P48" s="220">
        <f t="shared" si="6"/>
        <v>-4193153</v>
      </c>
      <c r="Q48" s="220">
        <f t="shared" si="6"/>
        <v>17687826</v>
      </c>
      <c r="R48" s="220">
        <f t="shared" si="6"/>
        <v>10263614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72844356</v>
      </c>
      <c r="X48" s="220">
        <f t="shared" si="6"/>
        <v>24831218</v>
      </c>
      <c r="Y48" s="220">
        <f t="shared" si="6"/>
        <v>48013138</v>
      </c>
      <c r="Z48" s="221">
        <f>+IF(X48&lt;&gt;0,+(Y48/X48)*100,0)</f>
        <v>193.35796576712428</v>
      </c>
      <c r="AA48" s="222">
        <f>SUM(AA46:AA47)</f>
        <v>33108290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3234544</v>
      </c>
      <c r="D5" s="153">
        <f>SUM(D6:D8)</f>
        <v>0</v>
      </c>
      <c r="E5" s="154">
        <f t="shared" si="0"/>
        <v>6525000</v>
      </c>
      <c r="F5" s="100">
        <f t="shared" si="0"/>
        <v>11025000</v>
      </c>
      <c r="G5" s="100">
        <f t="shared" si="0"/>
        <v>709123</v>
      </c>
      <c r="H5" s="100">
        <f t="shared" si="0"/>
        <v>454677</v>
      </c>
      <c r="I5" s="100">
        <f t="shared" si="0"/>
        <v>373421</v>
      </c>
      <c r="J5" s="100">
        <f t="shared" si="0"/>
        <v>1537221</v>
      </c>
      <c r="K5" s="100">
        <f t="shared" si="0"/>
        <v>0</v>
      </c>
      <c r="L5" s="100">
        <f t="shared" si="0"/>
        <v>91846</v>
      </c>
      <c r="M5" s="100">
        <f t="shared" si="0"/>
        <v>177193</v>
      </c>
      <c r="N5" s="100">
        <f t="shared" si="0"/>
        <v>269039</v>
      </c>
      <c r="O5" s="100">
        <f t="shared" si="0"/>
        <v>57457</v>
      </c>
      <c r="P5" s="100">
        <f t="shared" si="0"/>
        <v>216997</v>
      </c>
      <c r="Q5" s="100">
        <f t="shared" si="0"/>
        <v>456423</v>
      </c>
      <c r="R5" s="100">
        <f t="shared" si="0"/>
        <v>730877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2537137</v>
      </c>
      <c r="X5" s="100">
        <f t="shared" si="0"/>
        <v>8268750</v>
      </c>
      <c r="Y5" s="100">
        <f t="shared" si="0"/>
        <v>-5731613</v>
      </c>
      <c r="Z5" s="137">
        <f>+IF(X5&lt;&gt;0,+(Y5/X5)*100,0)</f>
        <v>-69.31655933484505</v>
      </c>
      <c r="AA5" s="153">
        <f>SUM(AA6:AA8)</f>
        <v>11025000</v>
      </c>
    </row>
    <row r="6" spans="1:27" ht="13.5">
      <c r="A6" s="138" t="s">
        <v>75</v>
      </c>
      <c r="B6" s="136"/>
      <c r="C6" s="155">
        <v>713767</v>
      </c>
      <c r="D6" s="155"/>
      <c r="E6" s="156">
        <v>1625000</v>
      </c>
      <c r="F6" s="60">
        <v>825000</v>
      </c>
      <c r="G6" s="60">
        <v>762</v>
      </c>
      <c r="H6" s="60"/>
      <c r="I6" s="60"/>
      <c r="J6" s="60">
        <v>762</v>
      </c>
      <c r="K6" s="60"/>
      <c r="L6" s="60"/>
      <c r="M6" s="60">
        <v>175439</v>
      </c>
      <c r="N6" s="60">
        <v>175439</v>
      </c>
      <c r="O6" s="60"/>
      <c r="P6" s="60">
        <v>36069</v>
      </c>
      <c r="Q6" s="60">
        <v>4990</v>
      </c>
      <c r="R6" s="60">
        <v>41059</v>
      </c>
      <c r="S6" s="60"/>
      <c r="T6" s="60"/>
      <c r="U6" s="60"/>
      <c r="V6" s="60"/>
      <c r="W6" s="60">
        <v>217260</v>
      </c>
      <c r="X6" s="60">
        <v>618750</v>
      </c>
      <c r="Y6" s="60">
        <v>-401490</v>
      </c>
      <c r="Z6" s="140">
        <v>-64.89</v>
      </c>
      <c r="AA6" s="62">
        <v>825000</v>
      </c>
    </row>
    <row r="7" spans="1:27" ht="13.5">
      <c r="A7" s="138" t="s">
        <v>76</v>
      </c>
      <c r="B7" s="136"/>
      <c r="C7" s="157">
        <v>329552</v>
      </c>
      <c r="D7" s="157"/>
      <c r="E7" s="158">
        <v>500000</v>
      </c>
      <c r="F7" s="159">
        <v>500000</v>
      </c>
      <c r="G7" s="159"/>
      <c r="H7" s="159"/>
      <c r="I7" s="159">
        <v>918</v>
      </c>
      <c r="J7" s="159">
        <v>918</v>
      </c>
      <c r="K7" s="159"/>
      <c r="L7" s="159">
        <v>28791</v>
      </c>
      <c r="M7" s="159">
        <v>1754</v>
      </c>
      <c r="N7" s="159">
        <v>30545</v>
      </c>
      <c r="O7" s="159">
        <v>48405</v>
      </c>
      <c r="P7" s="159"/>
      <c r="Q7" s="159">
        <v>473</v>
      </c>
      <c r="R7" s="159">
        <v>48878</v>
      </c>
      <c r="S7" s="159"/>
      <c r="T7" s="159"/>
      <c r="U7" s="159"/>
      <c r="V7" s="159"/>
      <c r="W7" s="159">
        <v>80341</v>
      </c>
      <c r="X7" s="159">
        <v>375000</v>
      </c>
      <c r="Y7" s="159">
        <v>-294659</v>
      </c>
      <c r="Z7" s="141">
        <v>-78.58</v>
      </c>
      <c r="AA7" s="225">
        <v>500000</v>
      </c>
    </row>
    <row r="8" spans="1:27" ht="13.5">
      <c r="A8" s="138" t="s">
        <v>77</v>
      </c>
      <c r="B8" s="136"/>
      <c r="C8" s="155">
        <v>2191225</v>
      </c>
      <c r="D8" s="155"/>
      <c r="E8" s="156">
        <v>4400000</v>
      </c>
      <c r="F8" s="60">
        <v>9700000</v>
      </c>
      <c r="G8" s="60">
        <v>708361</v>
      </c>
      <c r="H8" s="60">
        <v>454677</v>
      </c>
      <c r="I8" s="60">
        <v>372503</v>
      </c>
      <c r="J8" s="60">
        <v>1535541</v>
      </c>
      <c r="K8" s="60"/>
      <c r="L8" s="60">
        <v>63055</v>
      </c>
      <c r="M8" s="60"/>
      <c r="N8" s="60">
        <v>63055</v>
      </c>
      <c r="O8" s="60">
        <v>9052</v>
      </c>
      <c r="P8" s="60">
        <v>180928</v>
      </c>
      <c r="Q8" s="60">
        <v>450960</v>
      </c>
      <c r="R8" s="60">
        <v>640940</v>
      </c>
      <c r="S8" s="60"/>
      <c r="T8" s="60"/>
      <c r="U8" s="60"/>
      <c r="V8" s="60"/>
      <c r="W8" s="60">
        <v>2239536</v>
      </c>
      <c r="X8" s="60">
        <v>7275000</v>
      </c>
      <c r="Y8" s="60">
        <v>-5035464</v>
      </c>
      <c r="Z8" s="140">
        <v>-69.22</v>
      </c>
      <c r="AA8" s="62">
        <v>9700000</v>
      </c>
    </row>
    <row r="9" spans="1:27" ht="13.5">
      <c r="A9" s="135" t="s">
        <v>78</v>
      </c>
      <c r="B9" s="136"/>
      <c r="C9" s="153">
        <f aca="true" t="shared" si="1" ref="C9:Y9">SUM(C10:C14)</f>
        <v>5648886</v>
      </c>
      <c r="D9" s="153">
        <f>SUM(D10:D14)</f>
        <v>0</v>
      </c>
      <c r="E9" s="154">
        <f t="shared" si="1"/>
        <v>13742950</v>
      </c>
      <c r="F9" s="100">
        <f t="shared" si="1"/>
        <v>13220582</v>
      </c>
      <c r="G9" s="100">
        <f t="shared" si="1"/>
        <v>311773</v>
      </c>
      <c r="H9" s="100">
        <f t="shared" si="1"/>
        <v>758513</v>
      </c>
      <c r="I9" s="100">
        <f t="shared" si="1"/>
        <v>370670</v>
      </c>
      <c r="J9" s="100">
        <f t="shared" si="1"/>
        <v>1440956</v>
      </c>
      <c r="K9" s="100">
        <f t="shared" si="1"/>
        <v>465387</v>
      </c>
      <c r="L9" s="100">
        <f t="shared" si="1"/>
        <v>599543</v>
      </c>
      <c r="M9" s="100">
        <f t="shared" si="1"/>
        <v>179869</v>
      </c>
      <c r="N9" s="100">
        <f t="shared" si="1"/>
        <v>1244799</v>
      </c>
      <c r="O9" s="100">
        <f t="shared" si="1"/>
        <v>318161</v>
      </c>
      <c r="P9" s="100">
        <f t="shared" si="1"/>
        <v>576494</v>
      </c>
      <c r="Q9" s="100">
        <f t="shared" si="1"/>
        <v>628092</v>
      </c>
      <c r="R9" s="100">
        <f t="shared" si="1"/>
        <v>1522747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4208502</v>
      </c>
      <c r="X9" s="100">
        <f t="shared" si="1"/>
        <v>9915437</v>
      </c>
      <c r="Y9" s="100">
        <f t="shared" si="1"/>
        <v>-5706935</v>
      </c>
      <c r="Z9" s="137">
        <f>+IF(X9&lt;&gt;0,+(Y9/X9)*100,0)</f>
        <v>-57.55606132135175</v>
      </c>
      <c r="AA9" s="102">
        <f>SUM(AA10:AA14)</f>
        <v>13220582</v>
      </c>
    </row>
    <row r="10" spans="1:27" ht="13.5">
      <c r="A10" s="138" t="s">
        <v>79</v>
      </c>
      <c r="B10" s="136"/>
      <c r="C10" s="155">
        <v>2868326</v>
      </c>
      <c r="D10" s="155"/>
      <c r="E10" s="156">
        <v>7850000</v>
      </c>
      <c r="F10" s="60">
        <v>6254582</v>
      </c>
      <c r="G10" s="60">
        <v>33667</v>
      </c>
      <c r="H10" s="60">
        <v>446240</v>
      </c>
      <c r="I10" s="60">
        <v>182804</v>
      </c>
      <c r="J10" s="60">
        <v>662711</v>
      </c>
      <c r="K10" s="60">
        <v>465387</v>
      </c>
      <c r="L10" s="60">
        <v>555061</v>
      </c>
      <c r="M10" s="60">
        <v>179869</v>
      </c>
      <c r="N10" s="60">
        <v>1200317</v>
      </c>
      <c r="O10" s="60">
        <v>219745</v>
      </c>
      <c r="P10" s="60">
        <v>423848</v>
      </c>
      <c r="Q10" s="60">
        <v>435708</v>
      </c>
      <c r="R10" s="60">
        <v>1079301</v>
      </c>
      <c r="S10" s="60"/>
      <c r="T10" s="60"/>
      <c r="U10" s="60"/>
      <c r="V10" s="60"/>
      <c r="W10" s="60">
        <v>2942329</v>
      </c>
      <c r="X10" s="60">
        <v>4690937</v>
      </c>
      <c r="Y10" s="60">
        <v>-1748608</v>
      </c>
      <c r="Z10" s="140">
        <v>-37.28</v>
      </c>
      <c r="AA10" s="62">
        <v>6254582</v>
      </c>
    </row>
    <row r="11" spans="1:27" ht="13.5">
      <c r="A11" s="138" t="s">
        <v>80</v>
      </c>
      <c r="B11" s="136"/>
      <c r="C11" s="155">
        <v>2780560</v>
      </c>
      <c r="D11" s="155"/>
      <c r="E11" s="156">
        <v>4792950</v>
      </c>
      <c r="F11" s="60">
        <v>5366000</v>
      </c>
      <c r="G11" s="60">
        <v>278106</v>
      </c>
      <c r="H11" s="60">
        <v>253613</v>
      </c>
      <c r="I11" s="60">
        <v>44131</v>
      </c>
      <c r="J11" s="60">
        <v>575850</v>
      </c>
      <c r="K11" s="60"/>
      <c r="L11" s="60">
        <v>44482</v>
      </c>
      <c r="M11" s="60"/>
      <c r="N11" s="60">
        <v>44482</v>
      </c>
      <c r="O11" s="60">
        <v>59522</v>
      </c>
      <c r="P11" s="60"/>
      <c r="Q11" s="60"/>
      <c r="R11" s="60">
        <v>59522</v>
      </c>
      <c r="S11" s="60"/>
      <c r="T11" s="60"/>
      <c r="U11" s="60"/>
      <c r="V11" s="60"/>
      <c r="W11" s="60">
        <v>679854</v>
      </c>
      <c r="X11" s="60">
        <v>4024500</v>
      </c>
      <c r="Y11" s="60">
        <v>-3344646</v>
      </c>
      <c r="Z11" s="140">
        <v>-83.11</v>
      </c>
      <c r="AA11" s="62">
        <v>5366000</v>
      </c>
    </row>
    <row r="12" spans="1:27" ht="13.5">
      <c r="A12" s="138" t="s">
        <v>81</v>
      </c>
      <c r="B12" s="136"/>
      <c r="C12" s="155"/>
      <c r="D12" s="155"/>
      <c r="E12" s="156">
        <v>1100000</v>
      </c>
      <c r="F12" s="60">
        <v>1600000</v>
      </c>
      <c r="G12" s="60"/>
      <c r="H12" s="60">
        <v>58660</v>
      </c>
      <c r="I12" s="60">
        <v>143735</v>
      </c>
      <c r="J12" s="60">
        <v>202395</v>
      </c>
      <c r="K12" s="60"/>
      <c r="L12" s="60"/>
      <c r="M12" s="60"/>
      <c r="N12" s="60"/>
      <c r="O12" s="60">
        <v>38894</v>
      </c>
      <c r="P12" s="60">
        <v>152646</v>
      </c>
      <c r="Q12" s="60">
        <v>192384</v>
      </c>
      <c r="R12" s="60">
        <v>383924</v>
      </c>
      <c r="S12" s="60"/>
      <c r="T12" s="60"/>
      <c r="U12" s="60"/>
      <c r="V12" s="60"/>
      <c r="W12" s="60">
        <v>586319</v>
      </c>
      <c r="X12" s="60">
        <v>1200000</v>
      </c>
      <c r="Y12" s="60">
        <v>-613681</v>
      </c>
      <c r="Z12" s="140">
        <v>-51.14</v>
      </c>
      <c r="AA12" s="62">
        <v>1600000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26265267</v>
      </c>
      <c r="D15" s="153">
        <f>SUM(D16:D18)</f>
        <v>0</v>
      </c>
      <c r="E15" s="154">
        <f t="shared" si="2"/>
        <v>25814224</v>
      </c>
      <c r="F15" s="100">
        <f t="shared" si="2"/>
        <v>38063968</v>
      </c>
      <c r="G15" s="100">
        <f t="shared" si="2"/>
        <v>732649</v>
      </c>
      <c r="H15" s="100">
        <f t="shared" si="2"/>
        <v>1305385</v>
      </c>
      <c r="I15" s="100">
        <f t="shared" si="2"/>
        <v>2571625</v>
      </c>
      <c r="J15" s="100">
        <f t="shared" si="2"/>
        <v>4609659</v>
      </c>
      <c r="K15" s="100">
        <f t="shared" si="2"/>
        <v>3421223</v>
      </c>
      <c r="L15" s="100">
        <f t="shared" si="2"/>
        <v>3241037</v>
      </c>
      <c r="M15" s="100">
        <f t="shared" si="2"/>
        <v>3114604</v>
      </c>
      <c r="N15" s="100">
        <f t="shared" si="2"/>
        <v>9776864</v>
      </c>
      <c r="O15" s="100">
        <f t="shared" si="2"/>
        <v>1730252</v>
      </c>
      <c r="P15" s="100">
        <f t="shared" si="2"/>
        <v>2401178</v>
      </c>
      <c r="Q15" s="100">
        <f t="shared" si="2"/>
        <v>4221617</v>
      </c>
      <c r="R15" s="100">
        <f t="shared" si="2"/>
        <v>8353047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22739570</v>
      </c>
      <c r="X15" s="100">
        <f t="shared" si="2"/>
        <v>28547976</v>
      </c>
      <c r="Y15" s="100">
        <f t="shared" si="2"/>
        <v>-5808406</v>
      </c>
      <c r="Z15" s="137">
        <f>+IF(X15&lt;&gt;0,+(Y15/X15)*100,0)</f>
        <v>-20.346121910709186</v>
      </c>
      <c r="AA15" s="102">
        <f>SUM(AA16:AA18)</f>
        <v>38063968</v>
      </c>
    </row>
    <row r="16" spans="1:27" ht="13.5">
      <c r="A16" s="138" t="s">
        <v>85</v>
      </c>
      <c r="B16" s="136"/>
      <c r="C16" s="155">
        <v>7318684</v>
      </c>
      <c r="D16" s="155"/>
      <c r="E16" s="156">
        <v>100000</v>
      </c>
      <c r="F16" s="60">
        <v>270000</v>
      </c>
      <c r="G16" s="60"/>
      <c r="H16" s="60"/>
      <c r="I16" s="60"/>
      <c r="J16" s="60"/>
      <c r="K16" s="60"/>
      <c r="L16" s="60"/>
      <c r="M16" s="60"/>
      <c r="N16" s="60"/>
      <c r="O16" s="60"/>
      <c r="P16" s="60">
        <v>1900</v>
      </c>
      <c r="Q16" s="60">
        <v>140476</v>
      </c>
      <c r="R16" s="60">
        <v>142376</v>
      </c>
      <c r="S16" s="60"/>
      <c r="T16" s="60"/>
      <c r="U16" s="60"/>
      <c r="V16" s="60"/>
      <c r="W16" s="60">
        <v>142376</v>
      </c>
      <c r="X16" s="60">
        <v>202500</v>
      </c>
      <c r="Y16" s="60">
        <v>-60124</v>
      </c>
      <c r="Z16" s="140">
        <v>-29.69</v>
      </c>
      <c r="AA16" s="62">
        <v>270000</v>
      </c>
    </row>
    <row r="17" spans="1:27" ht="13.5">
      <c r="A17" s="138" t="s">
        <v>86</v>
      </c>
      <c r="B17" s="136"/>
      <c r="C17" s="155">
        <v>18946583</v>
      </c>
      <c r="D17" s="155"/>
      <c r="E17" s="156">
        <v>25714224</v>
      </c>
      <c r="F17" s="60">
        <v>37793968</v>
      </c>
      <c r="G17" s="60">
        <v>732649</v>
      </c>
      <c r="H17" s="60">
        <v>1305385</v>
      </c>
      <c r="I17" s="60">
        <v>2571625</v>
      </c>
      <c r="J17" s="60">
        <v>4609659</v>
      </c>
      <c r="K17" s="60">
        <v>3421223</v>
      </c>
      <c r="L17" s="60">
        <v>3241037</v>
      </c>
      <c r="M17" s="60">
        <v>3114604</v>
      </c>
      <c r="N17" s="60">
        <v>9776864</v>
      </c>
      <c r="O17" s="60">
        <v>1730252</v>
      </c>
      <c r="P17" s="60">
        <v>2399278</v>
      </c>
      <c r="Q17" s="60">
        <v>4081141</v>
      </c>
      <c r="R17" s="60">
        <v>8210671</v>
      </c>
      <c r="S17" s="60"/>
      <c r="T17" s="60"/>
      <c r="U17" s="60"/>
      <c r="V17" s="60"/>
      <c r="W17" s="60">
        <v>22597194</v>
      </c>
      <c r="X17" s="60">
        <v>28345476</v>
      </c>
      <c r="Y17" s="60">
        <v>-5748282</v>
      </c>
      <c r="Z17" s="140">
        <v>-20.28</v>
      </c>
      <c r="AA17" s="62">
        <v>37793968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2516564</v>
      </c>
      <c r="D19" s="153">
        <f>SUM(D20:D23)</f>
        <v>0</v>
      </c>
      <c r="E19" s="154">
        <f t="shared" si="3"/>
        <v>10398176</v>
      </c>
      <c r="F19" s="100">
        <f t="shared" si="3"/>
        <v>8180000</v>
      </c>
      <c r="G19" s="100">
        <f t="shared" si="3"/>
        <v>649</v>
      </c>
      <c r="H19" s="100">
        <f t="shared" si="3"/>
        <v>55143</v>
      </c>
      <c r="I19" s="100">
        <f t="shared" si="3"/>
        <v>22627</v>
      </c>
      <c r="J19" s="100">
        <f t="shared" si="3"/>
        <v>78419</v>
      </c>
      <c r="K19" s="100">
        <f t="shared" si="3"/>
        <v>81102</v>
      </c>
      <c r="L19" s="100">
        <f t="shared" si="3"/>
        <v>879711</v>
      </c>
      <c r="M19" s="100">
        <f t="shared" si="3"/>
        <v>0</v>
      </c>
      <c r="N19" s="100">
        <f t="shared" si="3"/>
        <v>960813</v>
      </c>
      <c r="O19" s="100">
        <f t="shared" si="3"/>
        <v>76581</v>
      </c>
      <c r="P19" s="100">
        <f t="shared" si="3"/>
        <v>202200</v>
      </c>
      <c r="Q19" s="100">
        <f t="shared" si="3"/>
        <v>1866114</v>
      </c>
      <c r="R19" s="100">
        <f t="shared" si="3"/>
        <v>2144895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3184127</v>
      </c>
      <c r="X19" s="100">
        <f t="shared" si="3"/>
        <v>6135000</v>
      </c>
      <c r="Y19" s="100">
        <f t="shared" si="3"/>
        <v>-2950873</v>
      </c>
      <c r="Z19" s="137">
        <f>+IF(X19&lt;&gt;0,+(Y19/X19)*100,0)</f>
        <v>-48.098989405052976</v>
      </c>
      <c r="AA19" s="102">
        <f>SUM(AA20:AA23)</f>
        <v>8180000</v>
      </c>
    </row>
    <row r="20" spans="1:27" ht="13.5">
      <c r="A20" s="138" t="s">
        <v>89</v>
      </c>
      <c r="B20" s="136"/>
      <c r="C20" s="155">
        <v>775468</v>
      </c>
      <c r="D20" s="155"/>
      <c r="E20" s="156">
        <v>5428176</v>
      </c>
      <c r="F20" s="60">
        <v>3750000</v>
      </c>
      <c r="G20" s="60">
        <v>649</v>
      </c>
      <c r="H20" s="60">
        <v>55143</v>
      </c>
      <c r="I20" s="60">
        <v>22627</v>
      </c>
      <c r="J20" s="60">
        <v>78419</v>
      </c>
      <c r="K20" s="60">
        <v>81102</v>
      </c>
      <c r="L20" s="60">
        <v>14516</v>
      </c>
      <c r="M20" s="60"/>
      <c r="N20" s="60">
        <v>95618</v>
      </c>
      <c r="O20" s="60">
        <v>76581</v>
      </c>
      <c r="P20" s="60">
        <v>202200</v>
      </c>
      <c r="Q20" s="60">
        <v>133658</v>
      </c>
      <c r="R20" s="60">
        <v>412439</v>
      </c>
      <c r="S20" s="60"/>
      <c r="T20" s="60"/>
      <c r="U20" s="60"/>
      <c r="V20" s="60"/>
      <c r="W20" s="60">
        <v>586476</v>
      </c>
      <c r="X20" s="60">
        <v>2812500</v>
      </c>
      <c r="Y20" s="60">
        <v>-2226024</v>
      </c>
      <c r="Z20" s="140">
        <v>-79.15</v>
      </c>
      <c r="AA20" s="62">
        <v>3750000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>
        <v>1741096</v>
      </c>
      <c r="D23" s="155"/>
      <c r="E23" s="156">
        <v>4970000</v>
      </c>
      <c r="F23" s="60">
        <v>4430000</v>
      </c>
      <c r="G23" s="60"/>
      <c r="H23" s="60"/>
      <c r="I23" s="60"/>
      <c r="J23" s="60"/>
      <c r="K23" s="60"/>
      <c r="L23" s="60">
        <v>865195</v>
      </c>
      <c r="M23" s="60"/>
      <c r="N23" s="60">
        <v>865195</v>
      </c>
      <c r="O23" s="60"/>
      <c r="P23" s="60"/>
      <c r="Q23" s="60">
        <v>1732456</v>
      </c>
      <c r="R23" s="60">
        <v>1732456</v>
      </c>
      <c r="S23" s="60"/>
      <c r="T23" s="60"/>
      <c r="U23" s="60"/>
      <c r="V23" s="60"/>
      <c r="W23" s="60">
        <v>2597651</v>
      </c>
      <c r="X23" s="60">
        <v>3322500</v>
      </c>
      <c r="Y23" s="60">
        <v>-724849</v>
      </c>
      <c r="Z23" s="140">
        <v>-21.82</v>
      </c>
      <c r="AA23" s="62">
        <v>4430000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37665261</v>
      </c>
      <c r="D25" s="217">
        <f>+D5+D9+D15+D19+D24</f>
        <v>0</v>
      </c>
      <c r="E25" s="230">
        <f t="shared" si="4"/>
        <v>56480350</v>
      </c>
      <c r="F25" s="219">
        <f t="shared" si="4"/>
        <v>70489550</v>
      </c>
      <c r="G25" s="219">
        <f t="shared" si="4"/>
        <v>1754194</v>
      </c>
      <c r="H25" s="219">
        <f t="shared" si="4"/>
        <v>2573718</v>
      </c>
      <c r="I25" s="219">
        <f t="shared" si="4"/>
        <v>3338343</v>
      </c>
      <c r="J25" s="219">
        <f t="shared" si="4"/>
        <v>7666255</v>
      </c>
      <c r="K25" s="219">
        <f t="shared" si="4"/>
        <v>3967712</v>
      </c>
      <c r="L25" s="219">
        <f t="shared" si="4"/>
        <v>4812137</v>
      </c>
      <c r="M25" s="219">
        <f t="shared" si="4"/>
        <v>3471666</v>
      </c>
      <c r="N25" s="219">
        <f t="shared" si="4"/>
        <v>12251515</v>
      </c>
      <c r="O25" s="219">
        <f t="shared" si="4"/>
        <v>2182451</v>
      </c>
      <c r="P25" s="219">
        <f t="shared" si="4"/>
        <v>3396869</v>
      </c>
      <c r="Q25" s="219">
        <f t="shared" si="4"/>
        <v>7172246</v>
      </c>
      <c r="R25" s="219">
        <f t="shared" si="4"/>
        <v>12751566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32669336</v>
      </c>
      <c r="X25" s="219">
        <f t="shared" si="4"/>
        <v>52867163</v>
      </c>
      <c r="Y25" s="219">
        <f t="shared" si="4"/>
        <v>-20197827</v>
      </c>
      <c r="Z25" s="231">
        <f>+IF(X25&lt;&gt;0,+(Y25/X25)*100,0)</f>
        <v>-38.20486262900092</v>
      </c>
      <c r="AA25" s="232">
        <f>+AA5+AA9+AA15+AA19+AA24</f>
        <v>70489550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20143049</v>
      </c>
      <c r="D28" s="155"/>
      <c r="E28" s="156">
        <v>30355350</v>
      </c>
      <c r="F28" s="60">
        <v>41259050</v>
      </c>
      <c r="G28" s="60">
        <v>1010755</v>
      </c>
      <c r="H28" s="60">
        <v>680677</v>
      </c>
      <c r="I28" s="60">
        <v>2429311</v>
      </c>
      <c r="J28" s="60">
        <v>4120743</v>
      </c>
      <c r="K28" s="60">
        <v>3886610</v>
      </c>
      <c r="L28" s="60">
        <v>4108868</v>
      </c>
      <c r="M28" s="60">
        <v>3213878</v>
      </c>
      <c r="N28" s="60">
        <v>11209356</v>
      </c>
      <c r="O28" s="60">
        <v>1966551</v>
      </c>
      <c r="P28" s="60">
        <v>2619316</v>
      </c>
      <c r="Q28" s="60">
        <v>4044497</v>
      </c>
      <c r="R28" s="60">
        <v>8630364</v>
      </c>
      <c r="S28" s="60"/>
      <c r="T28" s="60"/>
      <c r="U28" s="60"/>
      <c r="V28" s="60"/>
      <c r="W28" s="60">
        <v>23960463</v>
      </c>
      <c r="X28" s="60">
        <v>30944288</v>
      </c>
      <c r="Y28" s="60">
        <v>-6983825</v>
      </c>
      <c r="Z28" s="140">
        <v>-22.57</v>
      </c>
      <c r="AA28" s="155">
        <v>41259050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20143049</v>
      </c>
      <c r="D32" s="210">
        <f>SUM(D28:D31)</f>
        <v>0</v>
      </c>
      <c r="E32" s="211">
        <f t="shared" si="5"/>
        <v>30355350</v>
      </c>
      <c r="F32" s="77">
        <f t="shared" si="5"/>
        <v>41259050</v>
      </c>
      <c r="G32" s="77">
        <f t="shared" si="5"/>
        <v>1010755</v>
      </c>
      <c r="H32" s="77">
        <f t="shared" si="5"/>
        <v>680677</v>
      </c>
      <c r="I32" s="77">
        <f t="shared" si="5"/>
        <v>2429311</v>
      </c>
      <c r="J32" s="77">
        <f t="shared" si="5"/>
        <v>4120743</v>
      </c>
      <c r="K32" s="77">
        <f t="shared" si="5"/>
        <v>3886610</v>
      </c>
      <c r="L32" s="77">
        <f t="shared" si="5"/>
        <v>4108868</v>
      </c>
      <c r="M32" s="77">
        <f t="shared" si="5"/>
        <v>3213878</v>
      </c>
      <c r="N32" s="77">
        <f t="shared" si="5"/>
        <v>11209356</v>
      </c>
      <c r="O32" s="77">
        <f t="shared" si="5"/>
        <v>1966551</v>
      </c>
      <c r="P32" s="77">
        <f t="shared" si="5"/>
        <v>2619316</v>
      </c>
      <c r="Q32" s="77">
        <f t="shared" si="5"/>
        <v>4044497</v>
      </c>
      <c r="R32" s="77">
        <f t="shared" si="5"/>
        <v>8630364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23960463</v>
      </c>
      <c r="X32" s="77">
        <f t="shared" si="5"/>
        <v>30944288</v>
      </c>
      <c r="Y32" s="77">
        <f t="shared" si="5"/>
        <v>-6983825</v>
      </c>
      <c r="Z32" s="212">
        <f>+IF(X32&lt;&gt;0,+(Y32/X32)*100,0)</f>
        <v>-22.56902792528301</v>
      </c>
      <c r="AA32" s="79">
        <f>SUM(AA28:AA31)</f>
        <v>41259050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17522212</v>
      </c>
      <c r="D35" s="155"/>
      <c r="E35" s="156">
        <v>26125000</v>
      </c>
      <c r="F35" s="60">
        <v>29230500</v>
      </c>
      <c r="G35" s="60">
        <v>743439</v>
      </c>
      <c r="H35" s="60">
        <v>1893041</v>
      </c>
      <c r="I35" s="60">
        <v>909032</v>
      </c>
      <c r="J35" s="60">
        <v>3545512</v>
      </c>
      <c r="K35" s="60">
        <v>81102</v>
      </c>
      <c r="L35" s="60">
        <v>703269</v>
      </c>
      <c r="M35" s="60">
        <v>257788</v>
      </c>
      <c r="N35" s="60">
        <v>1042159</v>
      </c>
      <c r="O35" s="60">
        <v>215900</v>
      </c>
      <c r="P35" s="60">
        <v>777553</v>
      </c>
      <c r="Q35" s="60">
        <v>3127749</v>
      </c>
      <c r="R35" s="60">
        <v>4121202</v>
      </c>
      <c r="S35" s="60"/>
      <c r="T35" s="60"/>
      <c r="U35" s="60"/>
      <c r="V35" s="60"/>
      <c r="W35" s="60">
        <v>8708873</v>
      </c>
      <c r="X35" s="60">
        <v>21922875</v>
      </c>
      <c r="Y35" s="60">
        <v>-13214002</v>
      </c>
      <c r="Z35" s="140">
        <v>-60.27</v>
      </c>
      <c r="AA35" s="62">
        <v>29230500</v>
      </c>
    </row>
    <row r="36" spans="1:27" ht="13.5">
      <c r="A36" s="238" t="s">
        <v>139</v>
      </c>
      <c r="B36" s="149"/>
      <c r="C36" s="222">
        <f aca="true" t="shared" si="6" ref="C36:Y36">SUM(C32:C35)</f>
        <v>37665261</v>
      </c>
      <c r="D36" s="222">
        <f>SUM(D32:D35)</f>
        <v>0</v>
      </c>
      <c r="E36" s="218">
        <f t="shared" si="6"/>
        <v>56480350</v>
      </c>
      <c r="F36" s="220">
        <f t="shared" si="6"/>
        <v>70489550</v>
      </c>
      <c r="G36" s="220">
        <f t="shared" si="6"/>
        <v>1754194</v>
      </c>
      <c r="H36" s="220">
        <f t="shared" si="6"/>
        <v>2573718</v>
      </c>
      <c r="I36" s="220">
        <f t="shared" si="6"/>
        <v>3338343</v>
      </c>
      <c r="J36" s="220">
        <f t="shared" si="6"/>
        <v>7666255</v>
      </c>
      <c r="K36" s="220">
        <f t="shared" si="6"/>
        <v>3967712</v>
      </c>
      <c r="L36" s="220">
        <f t="shared" si="6"/>
        <v>4812137</v>
      </c>
      <c r="M36" s="220">
        <f t="shared" si="6"/>
        <v>3471666</v>
      </c>
      <c r="N36" s="220">
        <f t="shared" si="6"/>
        <v>12251515</v>
      </c>
      <c r="O36" s="220">
        <f t="shared" si="6"/>
        <v>2182451</v>
      </c>
      <c r="P36" s="220">
        <f t="shared" si="6"/>
        <v>3396869</v>
      </c>
      <c r="Q36" s="220">
        <f t="shared" si="6"/>
        <v>7172246</v>
      </c>
      <c r="R36" s="220">
        <f t="shared" si="6"/>
        <v>12751566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32669336</v>
      </c>
      <c r="X36" s="220">
        <f t="shared" si="6"/>
        <v>52867163</v>
      </c>
      <c r="Y36" s="220">
        <f t="shared" si="6"/>
        <v>-20197827</v>
      </c>
      <c r="Z36" s="221">
        <f>+IF(X36&lt;&gt;0,+(Y36/X36)*100,0)</f>
        <v>-38.20486262900092</v>
      </c>
      <c r="AA36" s="239">
        <f>SUM(AA32:AA35)</f>
        <v>70489550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154252933</v>
      </c>
      <c r="D6" s="155"/>
      <c r="E6" s="59">
        <v>500000</v>
      </c>
      <c r="F6" s="60">
        <v>1177230</v>
      </c>
      <c r="G6" s="60">
        <v>7397278</v>
      </c>
      <c r="H6" s="60">
        <v>1161738</v>
      </c>
      <c r="I6" s="60">
        <v>1376264</v>
      </c>
      <c r="J6" s="60">
        <v>1376264</v>
      </c>
      <c r="K6" s="60">
        <v>13596826</v>
      </c>
      <c r="L6" s="60">
        <v>34717349</v>
      </c>
      <c r="M6" s="60">
        <v>794479</v>
      </c>
      <c r="N6" s="60">
        <v>794479</v>
      </c>
      <c r="O6" s="60">
        <v>644940</v>
      </c>
      <c r="P6" s="60">
        <v>271615</v>
      </c>
      <c r="Q6" s="60">
        <v>232665</v>
      </c>
      <c r="R6" s="60">
        <v>232665</v>
      </c>
      <c r="S6" s="60"/>
      <c r="T6" s="60"/>
      <c r="U6" s="60"/>
      <c r="V6" s="60"/>
      <c r="W6" s="60">
        <v>232665</v>
      </c>
      <c r="X6" s="60">
        <v>882923</v>
      </c>
      <c r="Y6" s="60">
        <v>-650258</v>
      </c>
      <c r="Z6" s="140">
        <v>-73.65</v>
      </c>
      <c r="AA6" s="62">
        <v>1177230</v>
      </c>
    </row>
    <row r="7" spans="1:27" ht="13.5">
      <c r="A7" s="249" t="s">
        <v>144</v>
      </c>
      <c r="B7" s="182"/>
      <c r="C7" s="155"/>
      <c r="D7" s="155"/>
      <c r="E7" s="59">
        <v>78345999</v>
      </c>
      <c r="F7" s="60">
        <v>104270736</v>
      </c>
      <c r="G7" s="60">
        <v>35090344</v>
      </c>
      <c r="H7" s="60">
        <v>32168319</v>
      </c>
      <c r="I7" s="60">
        <v>23021773</v>
      </c>
      <c r="J7" s="60">
        <v>23021773</v>
      </c>
      <c r="K7" s="60">
        <v>16347774</v>
      </c>
      <c r="L7" s="60">
        <v>15491850</v>
      </c>
      <c r="M7" s="60">
        <v>195539262</v>
      </c>
      <c r="N7" s="60">
        <v>195539262</v>
      </c>
      <c r="O7" s="60">
        <v>189365988</v>
      </c>
      <c r="P7" s="60">
        <v>188155223</v>
      </c>
      <c r="Q7" s="60">
        <v>205964189</v>
      </c>
      <c r="R7" s="60">
        <v>205964189</v>
      </c>
      <c r="S7" s="60"/>
      <c r="T7" s="60"/>
      <c r="U7" s="60"/>
      <c r="V7" s="60"/>
      <c r="W7" s="60">
        <v>205964189</v>
      </c>
      <c r="X7" s="60">
        <v>78203052</v>
      </c>
      <c r="Y7" s="60">
        <v>127761137</v>
      </c>
      <c r="Z7" s="140">
        <v>163.37</v>
      </c>
      <c r="AA7" s="62">
        <v>104270736</v>
      </c>
    </row>
    <row r="8" spans="1:27" ht="13.5">
      <c r="A8" s="249" t="s">
        <v>145</v>
      </c>
      <c r="B8" s="182"/>
      <c r="C8" s="155">
        <v>13445548</v>
      </c>
      <c r="D8" s="155"/>
      <c r="E8" s="59">
        <v>11866668</v>
      </c>
      <c r="F8" s="60">
        <v>14064063</v>
      </c>
      <c r="G8" s="60">
        <v>1371847</v>
      </c>
      <c r="H8" s="60">
        <v>2080658</v>
      </c>
      <c r="I8" s="60">
        <v>905630</v>
      </c>
      <c r="J8" s="60">
        <v>905630</v>
      </c>
      <c r="K8" s="60">
        <v>1218630</v>
      </c>
      <c r="L8" s="60">
        <v>3716884</v>
      </c>
      <c r="M8" s="60">
        <v>9242980</v>
      </c>
      <c r="N8" s="60">
        <v>9242980</v>
      </c>
      <c r="O8" s="60">
        <v>9922976</v>
      </c>
      <c r="P8" s="60">
        <v>7368175</v>
      </c>
      <c r="Q8" s="60">
        <v>17175366</v>
      </c>
      <c r="R8" s="60">
        <v>17175366</v>
      </c>
      <c r="S8" s="60"/>
      <c r="T8" s="60"/>
      <c r="U8" s="60"/>
      <c r="V8" s="60"/>
      <c r="W8" s="60">
        <v>17175366</v>
      </c>
      <c r="X8" s="60">
        <v>10548047</v>
      </c>
      <c r="Y8" s="60">
        <v>6627319</v>
      </c>
      <c r="Z8" s="140">
        <v>62.83</v>
      </c>
      <c r="AA8" s="62">
        <v>14064063</v>
      </c>
    </row>
    <row r="9" spans="1:27" ht="13.5">
      <c r="A9" s="249" t="s">
        <v>146</v>
      </c>
      <c r="B9" s="182"/>
      <c r="C9" s="155">
        <v>1510022</v>
      </c>
      <c r="D9" s="155"/>
      <c r="E9" s="59">
        <v>7329806</v>
      </c>
      <c r="F9" s="60">
        <v>2322812</v>
      </c>
      <c r="G9" s="60">
        <v>6296703</v>
      </c>
      <c r="H9" s="60">
        <v>6714779</v>
      </c>
      <c r="I9" s="60">
        <v>5635035</v>
      </c>
      <c r="J9" s="60">
        <v>5635035</v>
      </c>
      <c r="K9" s="60">
        <v>6086865</v>
      </c>
      <c r="L9" s="60">
        <v>5464275</v>
      </c>
      <c r="M9" s="60">
        <v>12004144</v>
      </c>
      <c r="N9" s="60">
        <v>12004144</v>
      </c>
      <c r="O9" s="60">
        <v>12302930</v>
      </c>
      <c r="P9" s="60">
        <v>10119561</v>
      </c>
      <c r="Q9" s="60">
        <v>93091</v>
      </c>
      <c r="R9" s="60">
        <v>93091</v>
      </c>
      <c r="S9" s="60"/>
      <c r="T9" s="60"/>
      <c r="U9" s="60"/>
      <c r="V9" s="60"/>
      <c r="W9" s="60">
        <v>93091</v>
      </c>
      <c r="X9" s="60">
        <v>1742109</v>
      </c>
      <c r="Y9" s="60">
        <v>-1649018</v>
      </c>
      <c r="Z9" s="140">
        <v>-94.66</v>
      </c>
      <c r="AA9" s="62">
        <v>2322812</v>
      </c>
    </row>
    <row r="10" spans="1:27" ht="13.5">
      <c r="A10" s="249" t="s">
        <v>147</v>
      </c>
      <c r="B10" s="182"/>
      <c r="C10" s="155">
        <v>83370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3751818</v>
      </c>
      <c r="D11" s="155"/>
      <c r="E11" s="59">
        <v>5040532</v>
      </c>
      <c r="F11" s="60">
        <v>4009561</v>
      </c>
      <c r="G11" s="60"/>
      <c r="H11" s="60"/>
      <c r="I11" s="60"/>
      <c r="J11" s="60"/>
      <c r="K11" s="60"/>
      <c r="L11" s="60"/>
      <c r="M11" s="60">
        <v>3751818</v>
      </c>
      <c r="N11" s="60">
        <v>3751818</v>
      </c>
      <c r="O11" s="60">
        <v>3751818</v>
      </c>
      <c r="P11" s="60">
        <v>3751818</v>
      </c>
      <c r="Q11" s="60">
        <v>3751818</v>
      </c>
      <c r="R11" s="60">
        <v>3751818</v>
      </c>
      <c r="S11" s="60"/>
      <c r="T11" s="60"/>
      <c r="U11" s="60"/>
      <c r="V11" s="60"/>
      <c r="W11" s="60">
        <v>3751818</v>
      </c>
      <c r="X11" s="60">
        <v>3007171</v>
      </c>
      <c r="Y11" s="60">
        <v>744647</v>
      </c>
      <c r="Z11" s="140">
        <v>24.76</v>
      </c>
      <c r="AA11" s="62">
        <v>4009561</v>
      </c>
    </row>
    <row r="12" spans="1:27" ht="13.5">
      <c r="A12" s="250" t="s">
        <v>56</v>
      </c>
      <c r="B12" s="251"/>
      <c r="C12" s="168">
        <f aca="true" t="shared" si="0" ref="C12:Y12">SUM(C6:C11)</f>
        <v>173043691</v>
      </c>
      <c r="D12" s="168">
        <f>SUM(D6:D11)</f>
        <v>0</v>
      </c>
      <c r="E12" s="72">
        <f t="shared" si="0"/>
        <v>103083005</v>
      </c>
      <c r="F12" s="73">
        <f t="shared" si="0"/>
        <v>125844402</v>
      </c>
      <c r="G12" s="73">
        <f t="shared" si="0"/>
        <v>50156172</v>
      </c>
      <c r="H12" s="73">
        <f t="shared" si="0"/>
        <v>42125494</v>
      </c>
      <c r="I12" s="73">
        <f t="shared" si="0"/>
        <v>30938702</v>
      </c>
      <c r="J12" s="73">
        <f t="shared" si="0"/>
        <v>30938702</v>
      </c>
      <c r="K12" s="73">
        <f t="shared" si="0"/>
        <v>37250095</v>
      </c>
      <c r="L12" s="73">
        <f t="shared" si="0"/>
        <v>59390358</v>
      </c>
      <c r="M12" s="73">
        <f t="shared" si="0"/>
        <v>221332683</v>
      </c>
      <c r="N12" s="73">
        <f t="shared" si="0"/>
        <v>221332683</v>
      </c>
      <c r="O12" s="73">
        <f t="shared" si="0"/>
        <v>215988652</v>
      </c>
      <c r="P12" s="73">
        <f t="shared" si="0"/>
        <v>209666392</v>
      </c>
      <c r="Q12" s="73">
        <f t="shared" si="0"/>
        <v>227217129</v>
      </c>
      <c r="R12" s="73">
        <f t="shared" si="0"/>
        <v>227217129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227217129</v>
      </c>
      <c r="X12" s="73">
        <f t="shared" si="0"/>
        <v>94383302</v>
      </c>
      <c r="Y12" s="73">
        <f t="shared" si="0"/>
        <v>132833827</v>
      </c>
      <c r="Z12" s="170">
        <f>+IF(X12&lt;&gt;0,+(Y12/X12)*100,0)</f>
        <v>140.73869443558988</v>
      </c>
      <c r="AA12" s="74">
        <f>SUM(AA6:AA11)</f>
        <v>125844402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10262000</v>
      </c>
      <c r="D17" s="155"/>
      <c r="E17" s="59">
        <v>12548500</v>
      </c>
      <c r="F17" s="60">
        <v>10262000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7696500</v>
      </c>
      <c r="Y17" s="60">
        <v>-7696500</v>
      </c>
      <c r="Z17" s="140">
        <v>-100</v>
      </c>
      <c r="AA17" s="62">
        <v>10262000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201257572</v>
      </c>
      <c r="D19" s="155"/>
      <c r="E19" s="59">
        <v>259362343</v>
      </c>
      <c r="F19" s="60">
        <v>256198802</v>
      </c>
      <c r="G19" s="60"/>
      <c r="H19" s="60"/>
      <c r="I19" s="60"/>
      <c r="J19" s="60"/>
      <c r="K19" s="60"/>
      <c r="L19" s="60"/>
      <c r="M19" s="60">
        <v>204715363</v>
      </c>
      <c r="N19" s="60">
        <v>204715363</v>
      </c>
      <c r="O19" s="60">
        <v>204715363</v>
      </c>
      <c r="P19" s="60">
        <v>204715363</v>
      </c>
      <c r="Q19" s="60">
        <v>204715363</v>
      </c>
      <c r="R19" s="60">
        <v>204715363</v>
      </c>
      <c r="S19" s="60"/>
      <c r="T19" s="60"/>
      <c r="U19" s="60"/>
      <c r="V19" s="60"/>
      <c r="W19" s="60">
        <v>204715363</v>
      </c>
      <c r="X19" s="60">
        <v>192149102</v>
      </c>
      <c r="Y19" s="60">
        <v>12566261</v>
      </c>
      <c r="Z19" s="140">
        <v>6.54</v>
      </c>
      <c r="AA19" s="62">
        <v>256198802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181180</v>
      </c>
      <c r="D22" s="155"/>
      <c r="E22" s="59">
        <v>214833</v>
      </c>
      <c r="F22" s="60">
        <v>181180</v>
      </c>
      <c r="G22" s="60"/>
      <c r="H22" s="60"/>
      <c r="I22" s="60"/>
      <c r="J22" s="60"/>
      <c r="K22" s="60"/>
      <c r="L22" s="60"/>
      <c r="M22" s="60">
        <v>181180</v>
      </c>
      <c r="N22" s="60">
        <v>181180</v>
      </c>
      <c r="O22" s="60">
        <v>179072</v>
      </c>
      <c r="P22" s="60">
        <v>179072</v>
      </c>
      <c r="Q22" s="60">
        <v>179072</v>
      </c>
      <c r="R22" s="60">
        <v>179072</v>
      </c>
      <c r="S22" s="60"/>
      <c r="T22" s="60"/>
      <c r="U22" s="60"/>
      <c r="V22" s="60"/>
      <c r="W22" s="60">
        <v>179072</v>
      </c>
      <c r="X22" s="60">
        <v>135885</v>
      </c>
      <c r="Y22" s="60">
        <v>43187</v>
      </c>
      <c r="Z22" s="140">
        <v>31.78</v>
      </c>
      <c r="AA22" s="62">
        <v>181180</v>
      </c>
    </row>
    <row r="23" spans="1:27" ht="13.5">
      <c r="A23" s="249" t="s">
        <v>158</v>
      </c>
      <c r="B23" s="182"/>
      <c r="C23" s="155">
        <v>1787</v>
      </c>
      <c r="D23" s="155"/>
      <c r="E23" s="59">
        <v>1435721</v>
      </c>
      <c r="F23" s="60"/>
      <c r="G23" s="159"/>
      <c r="H23" s="159"/>
      <c r="I23" s="159"/>
      <c r="J23" s="60"/>
      <c r="K23" s="159">
        <v>-1605</v>
      </c>
      <c r="L23" s="159">
        <v>-1605</v>
      </c>
      <c r="M23" s="60">
        <v>-2108</v>
      </c>
      <c r="N23" s="159">
        <v>-2108</v>
      </c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211702539</v>
      </c>
      <c r="D24" s="168">
        <f>SUM(D15:D23)</f>
        <v>0</v>
      </c>
      <c r="E24" s="76">
        <f t="shared" si="1"/>
        <v>273561397</v>
      </c>
      <c r="F24" s="77">
        <f t="shared" si="1"/>
        <v>266641982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-1605</v>
      </c>
      <c r="L24" s="77">
        <f t="shared" si="1"/>
        <v>-1605</v>
      </c>
      <c r="M24" s="77">
        <f t="shared" si="1"/>
        <v>204894435</v>
      </c>
      <c r="N24" s="77">
        <f t="shared" si="1"/>
        <v>204894435</v>
      </c>
      <c r="O24" s="77">
        <f t="shared" si="1"/>
        <v>204894435</v>
      </c>
      <c r="P24" s="77">
        <f t="shared" si="1"/>
        <v>204894435</v>
      </c>
      <c r="Q24" s="77">
        <f t="shared" si="1"/>
        <v>204894435</v>
      </c>
      <c r="R24" s="77">
        <f t="shared" si="1"/>
        <v>204894435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204894435</v>
      </c>
      <c r="X24" s="77">
        <f t="shared" si="1"/>
        <v>199981487</v>
      </c>
      <c r="Y24" s="77">
        <f t="shared" si="1"/>
        <v>4912948</v>
      </c>
      <c r="Z24" s="212">
        <f>+IF(X24&lt;&gt;0,+(Y24/X24)*100,0)</f>
        <v>2.456701404565514</v>
      </c>
      <c r="AA24" s="79">
        <f>SUM(AA15:AA23)</f>
        <v>266641982</v>
      </c>
    </row>
    <row r="25" spans="1:27" ht="13.5">
      <c r="A25" s="250" t="s">
        <v>159</v>
      </c>
      <c r="B25" s="251"/>
      <c r="C25" s="168">
        <f aca="true" t="shared" si="2" ref="C25:Y25">+C12+C24</f>
        <v>384746230</v>
      </c>
      <c r="D25" s="168">
        <f>+D12+D24</f>
        <v>0</v>
      </c>
      <c r="E25" s="72">
        <f t="shared" si="2"/>
        <v>376644402</v>
      </c>
      <c r="F25" s="73">
        <f t="shared" si="2"/>
        <v>392486384</v>
      </c>
      <c r="G25" s="73">
        <f t="shared" si="2"/>
        <v>50156172</v>
      </c>
      <c r="H25" s="73">
        <f t="shared" si="2"/>
        <v>42125494</v>
      </c>
      <c r="I25" s="73">
        <f t="shared" si="2"/>
        <v>30938702</v>
      </c>
      <c r="J25" s="73">
        <f t="shared" si="2"/>
        <v>30938702</v>
      </c>
      <c r="K25" s="73">
        <f t="shared" si="2"/>
        <v>37248490</v>
      </c>
      <c r="L25" s="73">
        <f t="shared" si="2"/>
        <v>59388753</v>
      </c>
      <c r="M25" s="73">
        <f t="shared" si="2"/>
        <v>426227118</v>
      </c>
      <c r="N25" s="73">
        <f t="shared" si="2"/>
        <v>426227118</v>
      </c>
      <c r="O25" s="73">
        <f t="shared" si="2"/>
        <v>420883087</v>
      </c>
      <c r="P25" s="73">
        <f t="shared" si="2"/>
        <v>414560827</v>
      </c>
      <c r="Q25" s="73">
        <f t="shared" si="2"/>
        <v>432111564</v>
      </c>
      <c r="R25" s="73">
        <f t="shared" si="2"/>
        <v>432111564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432111564</v>
      </c>
      <c r="X25" s="73">
        <f t="shared" si="2"/>
        <v>294364789</v>
      </c>
      <c r="Y25" s="73">
        <f t="shared" si="2"/>
        <v>137746775</v>
      </c>
      <c r="Z25" s="170">
        <f>+IF(X25&lt;&gt;0,+(Y25/X25)*100,0)</f>
        <v>46.79458282627682</v>
      </c>
      <c r="AA25" s="74">
        <f>+AA12+AA24</f>
        <v>392486384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791198</v>
      </c>
      <c r="D30" s="155"/>
      <c r="E30" s="59">
        <v>970964</v>
      </c>
      <c r="F30" s="60">
        <v>827152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620364</v>
      </c>
      <c r="Y30" s="60">
        <v>-620364</v>
      </c>
      <c r="Z30" s="140">
        <v>-100</v>
      </c>
      <c r="AA30" s="62">
        <v>827152</v>
      </c>
    </row>
    <row r="31" spans="1:27" ht="13.5">
      <c r="A31" s="249" t="s">
        <v>163</v>
      </c>
      <c r="B31" s="182"/>
      <c r="C31" s="155">
        <v>949266</v>
      </c>
      <c r="D31" s="155"/>
      <c r="E31" s="59">
        <v>575377</v>
      </c>
      <c r="F31" s="60">
        <v>1024043</v>
      </c>
      <c r="G31" s="60">
        <v>9850</v>
      </c>
      <c r="H31" s="60">
        <v>25250</v>
      </c>
      <c r="I31" s="60">
        <v>72960</v>
      </c>
      <c r="J31" s="60">
        <v>72960</v>
      </c>
      <c r="K31" s="60">
        <v>81960</v>
      </c>
      <c r="L31" s="60">
        <v>86860</v>
      </c>
      <c r="M31" s="60">
        <v>1050126</v>
      </c>
      <c r="N31" s="60">
        <v>1050126</v>
      </c>
      <c r="O31" s="60">
        <v>1062771</v>
      </c>
      <c r="P31" s="60">
        <v>1077031</v>
      </c>
      <c r="Q31" s="60">
        <v>1072381</v>
      </c>
      <c r="R31" s="60">
        <v>1072381</v>
      </c>
      <c r="S31" s="60"/>
      <c r="T31" s="60"/>
      <c r="U31" s="60"/>
      <c r="V31" s="60"/>
      <c r="W31" s="60">
        <v>1072381</v>
      </c>
      <c r="X31" s="60">
        <v>768032</v>
      </c>
      <c r="Y31" s="60">
        <v>304349</v>
      </c>
      <c r="Z31" s="140">
        <v>39.63</v>
      </c>
      <c r="AA31" s="62">
        <v>1024043</v>
      </c>
    </row>
    <row r="32" spans="1:27" ht="13.5">
      <c r="A32" s="249" t="s">
        <v>164</v>
      </c>
      <c r="B32" s="182"/>
      <c r="C32" s="155">
        <v>29470134</v>
      </c>
      <c r="D32" s="155"/>
      <c r="E32" s="59">
        <v>3565278</v>
      </c>
      <c r="F32" s="60">
        <v>1836834</v>
      </c>
      <c r="G32" s="60">
        <v>1821403</v>
      </c>
      <c r="H32" s="60">
        <v>-277967</v>
      </c>
      <c r="I32" s="60">
        <v>-35570</v>
      </c>
      <c r="J32" s="60">
        <v>-35570</v>
      </c>
      <c r="K32" s="60">
        <v>55875</v>
      </c>
      <c r="L32" s="60">
        <v>348776</v>
      </c>
      <c r="M32" s="60">
        <v>1082763</v>
      </c>
      <c r="N32" s="60">
        <v>1082763</v>
      </c>
      <c r="O32" s="60">
        <v>1240630</v>
      </c>
      <c r="P32" s="60">
        <v>2654671</v>
      </c>
      <c r="Q32" s="60">
        <v>2668958</v>
      </c>
      <c r="R32" s="60">
        <v>2668958</v>
      </c>
      <c r="S32" s="60"/>
      <c r="T32" s="60"/>
      <c r="U32" s="60"/>
      <c r="V32" s="60"/>
      <c r="W32" s="60">
        <v>2668958</v>
      </c>
      <c r="X32" s="60">
        <v>1377626</v>
      </c>
      <c r="Y32" s="60">
        <v>1291332</v>
      </c>
      <c r="Z32" s="140">
        <v>93.74</v>
      </c>
      <c r="AA32" s="62">
        <v>1836834</v>
      </c>
    </row>
    <row r="33" spans="1:27" ht="13.5">
      <c r="A33" s="249" t="s">
        <v>165</v>
      </c>
      <c r="B33" s="182"/>
      <c r="C33" s="155">
        <v>5478009</v>
      </c>
      <c r="D33" s="155"/>
      <c r="E33" s="59">
        <v>12424726</v>
      </c>
      <c r="F33" s="60">
        <v>5478009</v>
      </c>
      <c r="G33" s="60">
        <v>6382468</v>
      </c>
      <c r="H33" s="60">
        <v>6409283</v>
      </c>
      <c r="I33" s="60">
        <v>6318875</v>
      </c>
      <c r="J33" s="60">
        <v>6318875</v>
      </c>
      <c r="K33" s="60">
        <v>19689208</v>
      </c>
      <c r="L33" s="60">
        <v>19707558</v>
      </c>
      <c r="M33" s="60">
        <v>31782183</v>
      </c>
      <c r="N33" s="60">
        <v>31782183</v>
      </c>
      <c r="O33" s="60">
        <v>31702045</v>
      </c>
      <c r="P33" s="60">
        <v>31572111</v>
      </c>
      <c r="Q33" s="60">
        <v>38617411</v>
      </c>
      <c r="R33" s="60">
        <v>38617411</v>
      </c>
      <c r="S33" s="60"/>
      <c r="T33" s="60"/>
      <c r="U33" s="60"/>
      <c r="V33" s="60"/>
      <c r="W33" s="60">
        <v>38617411</v>
      </c>
      <c r="X33" s="60">
        <v>4108507</v>
      </c>
      <c r="Y33" s="60">
        <v>34508904</v>
      </c>
      <c r="Z33" s="140">
        <v>839.94</v>
      </c>
      <c r="AA33" s="62">
        <v>5478009</v>
      </c>
    </row>
    <row r="34" spans="1:27" ht="13.5">
      <c r="A34" s="250" t="s">
        <v>58</v>
      </c>
      <c r="B34" s="251"/>
      <c r="C34" s="168">
        <f aca="true" t="shared" si="3" ref="C34:Y34">SUM(C29:C33)</f>
        <v>36688607</v>
      </c>
      <c r="D34" s="168">
        <f>SUM(D29:D33)</f>
        <v>0</v>
      </c>
      <c r="E34" s="72">
        <f t="shared" si="3"/>
        <v>17536345</v>
      </c>
      <c r="F34" s="73">
        <f t="shared" si="3"/>
        <v>9166038</v>
      </c>
      <c r="G34" s="73">
        <f t="shared" si="3"/>
        <v>8213721</v>
      </c>
      <c r="H34" s="73">
        <f t="shared" si="3"/>
        <v>6156566</v>
      </c>
      <c r="I34" s="73">
        <f t="shared" si="3"/>
        <v>6356265</v>
      </c>
      <c r="J34" s="73">
        <f t="shared" si="3"/>
        <v>6356265</v>
      </c>
      <c r="K34" s="73">
        <f t="shared" si="3"/>
        <v>19827043</v>
      </c>
      <c r="L34" s="73">
        <f t="shared" si="3"/>
        <v>20143194</v>
      </c>
      <c r="M34" s="73">
        <f t="shared" si="3"/>
        <v>33915072</v>
      </c>
      <c r="N34" s="73">
        <f t="shared" si="3"/>
        <v>33915072</v>
      </c>
      <c r="O34" s="73">
        <f t="shared" si="3"/>
        <v>34005446</v>
      </c>
      <c r="P34" s="73">
        <f t="shared" si="3"/>
        <v>35303813</v>
      </c>
      <c r="Q34" s="73">
        <f t="shared" si="3"/>
        <v>42358750</v>
      </c>
      <c r="R34" s="73">
        <f t="shared" si="3"/>
        <v>42358750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42358750</v>
      </c>
      <c r="X34" s="73">
        <f t="shared" si="3"/>
        <v>6874529</v>
      </c>
      <c r="Y34" s="73">
        <f t="shared" si="3"/>
        <v>35484221</v>
      </c>
      <c r="Z34" s="170">
        <f>+IF(X34&lt;&gt;0,+(Y34/X34)*100,0)</f>
        <v>516.1694859386002</v>
      </c>
      <c r="AA34" s="74">
        <f>SUM(AA29:AA33)</f>
        <v>9166038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14439371</v>
      </c>
      <c r="D37" s="155"/>
      <c r="E37" s="59">
        <v>13367004</v>
      </c>
      <c r="F37" s="60">
        <v>13612220</v>
      </c>
      <c r="G37" s="60"/>
      <c r="H37" s="60"/>
      <c r="I37" s="60"/>
      <c r="J37" s="60"/>
      <c r="K37" s="60"/>
      <c r="L37" s="60"/>
      <c r="M37" s="60">
        <v>15230570</v>
      </c>
      <c r="N37" s="60">
        <v>15230570</v>
      </c>
      <c r="O37" s="60">
        <v>15230570</v>
      </c>
      <c r="P37" s="60">
        <v>15230570</v>
      </c>
      <c r="Q37" s="60">
        <v>15230570</v>
      </c>
      <c r="R37" s="60">
        <v>15230570</v>
      </c>
      <c r="S37" s="60"/>
      <c r="T37" s="60"/>
      <c r="U37" s="60"/>
      <c r="V37" s="60"/>
      <c r="W37" s="60">
        <v>15230570</v>
      </c>
      <c r="X37" s="60">
        <v>10209165</v>
      </c>
      <c r="Y37" s="60">
        <v>5021405</v>
      </c>
      <c r="Z37" s="140">
        <v>49.19</v>
      </c>
      <c r="AA37" s="62">
        <v>13612220</v>
      </c>
    </row>
    <row r="38" spans="1:27" ht="13.5">
      <c r="A38" s="249" t="s">
        <v>165</v>
      </c>
      <c r="B38" s="182"/>
      <c r="C38" s="155">
        <v>15346187</v>
      </c>
      <c r="D38" s="155"/>
      <c r="E38" s="59">
        <v>18517199</v>
      </c>
      <c r="F38" s="60">
        <v>18327768</v>
      </c>
      <c r="G38" s="60">
        <v>-16777</v>
      </c>
      <c r="H38" s="60">
        <v>-129811</v>
      </c>
      <c r="I38" s="60">
        <v>-155144</v>
      </c>
      <c r="J38" s="60">
        <v>-155144</v>
      </c>
      <c r="K38" s="60">
        <v>-172682</v>
      </c>
      <c r="L38" s="60">
        <v>-196181</v>
      </c>
      <c r="M38" s="60">
        <v>15442671</v>
      </c>
      <c r="N38" s="60">
        <v>15442671</v>
      </c>
      <c r="O38" s="60">
        <v>15421778</v>
      </c>
      <c r="P38" s="60">
        <v>15391174</v>
      </c>
      <c r="Q38" s="60">
        <v>15371396</v>
      </c>
      <c r="R38" s="60">
        <v>15371396</v>
      </c>
      <c r="S38" s="60"/>
      <c r="T38" s="60"/>
      <c r="U38" s="60"/>
      <c r="V38" s="60"/>
      <c r="W38" s="60">
        <v>15371396</v>
      </c>
      <c r="X38" s="60">
        <v>13745826</v>
      </c>
      <c r="Y38" s="60">
        <v>1625570</v>
      </c>
      <c r="Z38" s="140">
        <v>11.83</v>
      </c>
      <c r="AA38" s="62">
        <v>18327768</v>
      </c>
    </row>
    <row r="39" spans="1:27" ht="13.5">
      <c r="A39" s="250" t="s">
        <v>59</v>
      </c>
      <c r="B39" s="253"/>
      <c r="C39" s="168">
        <f aca="true" t="shared" si="4" ref="C39:Y39">SUM(C37:C38)</f>
        <v>29785558</v>
      </c>
      <c r="D39" s="168">
        <f>SUM(D37:D38)</f>
        <v>0</v>
      </c>
      <c r="E39" s="76">
        <f t="shared" si="4"/>
        <v>31884203</v>
      </c>
      <c r="F39" s="77">
        <f t="shared" si="4"/>
        <v>31939988</v>
      </c>
      <c r="G39" s="77">
        <f t="shared" si="4"/>
        <v>-16777</v>
      </c>
      <c r="H39" s="77">
        <f t="shared" si="4"/>
        <v>-129811</v>
      </c>
      <c r="I39" s="77">
        <f t="shared" si="4"/>
        <v>-155144</v>
      </c>
      <c r="J39" s="77">
        <f t="shared" si="4"/>
        <v>-155144</v>
      </c>
      <c r="K39" s="77">
        <f t="shared" si="4"/>
        <v>-172682</v>
      </c>
      <c r="L39" s="77">
        <f t="shared" si="4"/>
        <v>-196181</v>
      </c>
      <c r="M39" s="77">
        <f t="shared" si="4"/>
        <v>30673241</v>
      </c>
      <c r="N39" s="77">
        <f t="shared" si="4"/>
        <v>30673241</v>
      </c>
      <c r="O39" s="77">
        <f t="shared" si="4"/>
        <v>30652348</v>
      </c>
      <c r="P39" s="77">
        <f t="shared" si="4"/>
        <v>30621744</v>
      </c>
      <c r="Q39" s="77">
        <f t="shared" si="4"/>
        <v>30601966</v>
      </c>
      <c r="R39" s="77">
        <f t="shared" si="4"/>
        <v>30601966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30601966</v>
      </c>
      <c r="X39" s="77">
        <f t="shared" si="4"/>
        <v>23954991</v>
      </c>
      <c r="Y39" s="77">
        <f t="shared" si="4"/>
        <v>6646975</v>
      </c>
      <c r="Z39" s="212">
        <f>+IF(X39&lt;&gt;0,+(Y39/X39)*100,0)</f>
        <v>27.74776663451888</v>
      </c>
      <c r="AA39" s="79">
        <f>SUM(AA37:AA38)</f>
        <v>31939988</v>
      </c>
    </row>
    <row r="40" spans="1:27" ht="13.5">
      <c r="A40" s="250" t="s">
        <v>167</v>
      </c>
      <c r="B40" s="251"/>
      <c r="C40" s="168">
        <f aca="true" t="shared" si="5" ref="C40:Y40">+C34+C39</f>
        <v>66474165</v>
      </c>
      <c r="D40" s="168">
        <f>+D34+D39</f>
        <v>0</v>
      </c>
      <c r="E40" s="72">
        <f t="shared" si="5"/>
        <v>49420548</v>
      </c>
      <c r="F40" s="73">
        <f t="shared" si="5"/>
        <v>41106026</v>
      </c>
      <c r="G40" s="73">
        <f t="shared" si="5"/>
        <v>8196944</v>
      </c>
      <c r="H40" s="73">
        <f t="shared" si="5"/>
        <v>6026755</v>
      </c>
      <c r="I40" s="73">
        <f t="shared" si="5"/>
        <v>6201121</v>
      </c>
      <c r="J40" s="73">
        <f t="shared" si="5"/>
        <v>6201121</v>
      </c>
      <c r="K40" s="73">
        <f t="shared" si="5"/>
        <v>19654361</v>
      </c>
      <c r="L40" s="73">
        <f t="shared" si="5"/>
        <v>19947013</v>
      </c>
      <c r="M40" s="73">
        <f t="shared" si="5"/>
        <v>64588313</v>
      </c>
      <c r="N40" s="73">
        <f t="shared" si="5"/>
        <v>64588313</v>
      </c>
      <c r="O40" s="73">
        <f t="shared" si="5"/>
        <v>64657794</v>
      </c>
      <c r="P40" s="73">
        <f t="shared" si="5"/>
        <v>65925557</v>
      </c>
      <c r="Q40" s="73">
        <f t="shared" si="5"/>
        <v>72960716</v>
      </c>
      <c r="R40" s="73">
        <f t="shared" si="5"/>
        <v>72960716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72960716</v>
      </c>
      <c r="X40" s="73">
        <f t="shared" si="5"/>
        <v>30829520</v>
      </c>
      <c r="Y40" s="73">
        <f t="shared" si="5"/>
        <v>42131196</v>
      </c>
      <c r="Z40" s="170">
        <f>+IF(X40&lt;&gt;0,+(Y40/X40)*100,0)</f>
        <v>136.65861810368762</v>
      </c>
      <c r="AA40" s="74">
        <f>+AA34+AA39</f>
        <v>41106026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318272065</v>
      </c>
      <c r="D42" s="257">
        <f>+D25-D40</f>
        <v>0</v>
      </c>
      <c r="E42" s="258">
        <f t="shared" si="6"/>
        <v>327223854</v>
      </c>
      <c r="F42" s="259">
        <f t="shared" si="6"/>
        <v>351380358</v>
      </c>
      <c r="G42" s="259">
        <f t="shared" si="6"/>
        <v>41959228</v>
      </c>
      <c r="H42" s="259">
        <f t="shared" si="6"/>
        <v>36098739</v>
      </c>
      <c r="I42" s="259">
        <f t="shared" si="6"/>
        <v>24737581</v>
      </c>
      <c r="J42" s="259">
        <f t="shared" si="6"/>
        <v>24737581</v>
      </c>
      <c r="K42" s="259">
        <f t="shared" si="6"/>
        <v>17594129</v>
      </c>
      <c r="L42" s="259">
        <f t="shared" si="6"/>
        <v>39441740</v>
      </c>
      <c r="M42" s="259">
        <f t="shared" si="6"/>
        <v>361638805</v>
      </c>
      <c r="N42" s="259">
        <f t="shared" si="6"/>
        <v>361638805</v>
      </c>
      <c r="O42" s="259">
        <f t="shared" si="6"/>
        <v>356225293</v>
      </c>
      <c r="P42" s="259">
        <f t="shared" si="6"/>
        <v>348635270</v>
      </c>
      <c r="Q42" s="259">
        <f t="shared" si="6"/>
        <v>359150848</v>
      </c>
      <c r="R42" s="259">
        <f t="shared" si="6"/>
        <v>359150848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359150848</v>
      </c>
      <c r="X42" s="259">
        <f t="shared" si="6"/>
        <v>263535269</v>
      </c>
      <c r="Y42" s="259">
        <f t="shared" si="6"/>
        <v>95615579</v>
      </c>
      <c r="Z42" s="260">
        <f>+IF(X42&lt;&gt;0,+(Y42/X42)*100,0)</f>
        <v>36.28189098287258</v>
      </c>
      <c r="AA42" s="261">
        <f>+AA25-AA40</f>
        <v>351380358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316629938</v>
      </c>
      <c r="D45" s="155"/>
      <c r="E45" s="59">
        <v>246193536</v>
      </c>
      <c r="F45" s="60">
        <v>235172839</v>
      </c>
      <c r="G45" s="60">
        <v>41959228</v>
      </c>
      <c r="H45" s="60">
        <v>36098740</v>
      </c>
      <c r="I45" s="60">
        <v>24737581</v>
      </c>
      <c r="J45" s="60">
        <v>24737581</v>
      </c>
      <c r="K45" s="60">
        <v>17593182</v>
      </c>
      <c r="L45" s="60">
        <v>39440792</v>
      </c>
      <c r="M45" s="60">
        <v>246499718</v>
      </c>
      <c r="N45" s="60">
        <v>246499718</v>
      </c>
      <c r="O45" s="60">
        <v>241086206</v>
      </c>
      <c r="P45" s="60">
        <v>233496183</v>
      </c>
      <c r="Q45" s="60">
        <v>244011761</v>
      </c>
      <c r="R45" s="60">
        <v>244011761</v>
      </c>
      <c r="S45" s="60"/>
      <c r="T45" s="60"/>
      <c r="U45" s="60"/>
      <c r="V45" s="60"/>
      <c r="W45" s="60">
        <v>244011761</v>
      </c>
      <c r="X45" s="60">
        <v>176379629</v>
      </c>
      <c r="Y45" s="60">
        <v>67632132</v>
      </c>
      <c r="Z45" s="139">
        <v>38.34</v>
      </c>
      <c r="AA45" s="62">
        <v>235172839</v>
      </c>
    </row>
    <row r="46" spans="1:27" ht="13.5">
      <c r="A46" s="249" t="s">
        <v>171</v>
      </c>
      <c r="B46" s="182"/>
      <c r="C46" s="155">
        <v>1642127</v>
      </c>
      <c r="D46" s="155"/>
      <c r="E46" s="59">
        <v>81030318</v>
      </c>
      <c r="F46" s="60">
        <v>116207519</v>
      </c>
      <c r="G46" s="60"/>
      <c r="H46" s="60"/>
      <c r="I46" s="60"/>
      <c r="J46" s="60"/>
      <c r="K46" s="60">
        <v>948</v>
      </c>
      <c r="L46" s="60">
        <v>948</v>
      </c>
      <c r="M46" s="60">
        <v>115139089</v>
      </c>
      <c r="N46" s="60">
        <v>115139089</v>
      </c>
      <c r="O46" s="60">
        <v>115139089</v>
      </c>
      <c r="P46" s="60">
        <v>115139089</v>
      </c>
      <c r="Q46" s="60">
        <v>115139089</v>
      </c>
      <c r="R46" s="60">
        <v>115139089</v>
      </c>
      <c r="S46" s="60"/>
      <c r="T46" s="60"/>
      <c r="U46" s="60"/>
      <c r="V46" s="60"/>
      <c r="W46" s="60">
        <v>115139089</v>
      </c>
      <c r="X46" s="60">
        <v>87155639</v>
      </c>
      <c r="Y46" s="60">
        <v>27983450</v>
      </c>
      <c r="Z46" s="139">
        <v>32.11</v>
      </c>
      <c r="AA46" s="62">
        <v>116207519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318272065</v>
      </c>
      <c r="D48" s="217">
        <f>SUM(D45:D47)</f>
        <v>0</v>
      </c>
      <c r="E48" s="264">
        <f t="shared" si="7"/>
        <v>327223854</v>
      </c>
      <c r="F48" s="219">
        <f t="shared" si="7"/>
        <v>351380358</v>
      </c>
      <c r="G48" s="219">
        <f t="shared" si="7"/>
        <v>41959228</v>
      </c>
      <c r="H48" s="219">
        <f t="shared" si="7"/>
        <v>36098740</v>
      </c>
      <c r="I48" s="219">
        <f t="shared" si="7"/>
        <v>24737581</v>
      </c>
      <c r="J48" s="219">
        <f t="shared" si="7"/>
        <v>24737581</v>
      </c>
      <c r="K48" s="219">
        <f t="shared" si="7"/>
        <v>17594130</v>
      </c>
      <c r="L48" s="219">
        <f t="shared" si="7"/>
        <v>39441740</v>
      </c>
      <c r="M48" s="219">
        <f t="shared" si="7"/>
        <v>361638807</v>
      </c>
      <c r="N48" s="219">
        <f t="shared" si="7"/>
        <v>361638807</v>
      </c>
      <c r="O48" s="219">
        <f t="shared" si="7"/>
        <v>356225295</v>
      </c>
      <c r="P48" s="219">
        <f t="shared" si="7"/>
        <v>348635272</v>
      </c>
      <c r="Q48" s="219">
        <f t="shared" si="7"/>
        <v>359150850</v>
      </c>
      <c r="R48" s="219">
        <f t="shared" si="7"/>
        <v>359150850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359150850</v>
      </c>
      <c r="X48" s="219">
        <f t="shared" si="7"/>
        <v>263535268</v>
      </c>
      <c r="Y48" s="219">
        <f t="shared" si="7"/>
        <v>95615582</v>
      </c>
      <c r="Z48" s="265">
        <f>+IF(X48&lt;&gt;0,+(Y48/X48)*100,0)</f>
        <v>36.2818922589139</v>
      </c>
      <c r="AA48" s="232">
        <f>SUM(AA45:AA47)</f>
        <v>351380358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35066251</v>
      </c>
      <c r="D6" s="155"/>
      <c r="E6" s="59">
        <v>28531499</v>
      </c>
      <c r="F6" s="60">
        <v>26148415</v>
      </c>
      <c r="G6" s="60">
        <v>15893699</v>
      </c>
      <c r="H6" s="60">
        <v>7082258</v>
      </c>
      <c r="I6" s="60">
        <v>20195690</v>
      </c>
      <c r="J6" s="60">
        <v>43171647</v>
      </c>
      <c r="K6" s="60">
        <v>30271976</v>
      </c>
      <c r="L6" s="60">
        <v>7845199</v>
      </c>
      <c r="M6" s="60">
        <v>14781123</v>
      </c>
      <c r="N6" s="60">
        <v>52898298</v>
      </c>
      <c r="O6" s="60">
        <v>9962142</v>
      </c>
      <c r="P6" s="60">
        <v>13272394</v>
      </c>
      <c r="Q6" s="60">
        <v>21302609</v>
      </c>
      <c r="R6" s="60">
        <v>44537145</v>
      </c>
      <c r="S6" s="60"/>
      <c r="T6" s="60"/>
      <c r="U6" s="60"/>
      <c r="V6" s="60"/>
      <c r="W6" s="60">
        <v>140607090</v>
      </c>
      <c r="X6" s="60">
        <v>21314753</v>
      </c>
      <c r="Y6" s="60">
        <v>119292337</v>
      </c>
      <c r="Z6" s="140">
        <v>559.67</v>
      </c>
      <c r="AA6" s="62">
        <v>26148415</v>
      </c>
    </row>
    <row r="7" spans="1:27" ht="13.5">
      <c r="A7" s="249" t="s">
        <v>178</v>
      </c>
      <c r="B7" s="182"/>
      <c r="C7" s="155">
        <v>102171441</v>
      </c>
      <c r="D7" s="155"/>
      <c r="E7" s="59">
        <v>106932150</v>
      </c>
      <c r="F7" s="60">
        <v>109077150</v>
      </c>
      <c r="G7" s="60">
        <v>41189000</v>
      </c>
      <c r="H7" s="60">
        <v>1754000</v>
      </c>
      <c r="I7" s="60"/>
      <c r="J7" s="60">
        <v>42943000</v>
      </c>
      <c r="K7" s="60">
        <v>1523000</v>
      </c>
      <c r="L7" s="60">
        <v>32197000</v>
      </c>
      <c r="M7" s="60"/>
      <c r="N7" s="60">
        <v>33720000</v>
      </c>
      <c r="O7" s="60">
        <v>1200000</v>
      </c>
      <c r="P7" s="60">
        <v>648000</v>
      </c>
      <c r="Q7" s="60">
        <v>24533000</v>
      </c>
      <c r="R7" s="60">
        <v>26381000</v>
      </c>
      <c r="S7" s="60"/>
      <c r="T7" s="60"/>
      <c r="U7" s="60"/>
      <c r="V7" s="60"/>
      <c r="W7" s="60">
        <v>103044000</v>
      </c>
      <c r="X7" s="60">
        <v>107629950</v>
      </c>
      <c r="Y7" s="60">
        <v>-4585950</v>
      </c>
      <c r="Z7" s="140">
        <v>-4.26</v>
      </c>
      <c r="AA7" s="62">
        <v>109077150</v>
      </c>
    </row>
    <row r="8" spans="1:27" ht="13.5">
      <c r="A8" s="249" t="s">
        <v>179</v>
      </c>
      <c r="B8" s="182"/>
      <c r="C8" s="155">
        <v>32218880</v>
      </c>
      <c r="D8" s="155"/>
      <c r="E8" s="59">
        <v>30355351</v>
      </c>
      <c r="F8" s="60">
        <v>42089052</v>
      </c>
      <c r="G8" s="60">
        <v>1250000</v>
      </c>
      <c r="H8" s="60"/>
      <c r="I8" s="60"/>
      <c r="J8" s="60">
        <v>1250000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1250000</v>
      </c>
      <c r="X8" s="60">
        <v>22702897</v>
      </c>
      <c r="Y8" s="60">
        <v>-21452897</v>
      </c>
      <c r="Z8" s="140">
        <v>-94.49</v>
      </c>
      <c r="AA8" s="62">
        <v>42089052</v>
      </c>
    </row>
    <row r="9" spans="1:27" ht="13.5">
      <c r="A9" s="249" t="s">
        <v>180</v>
      </c>
      <c r="B9" s="182"/>
      <c r="C9" s="155">
        <v>7476031</v>
      </c>
      <c r="D9" s="155"/>
      <c r="E9" s="59">
        <v>7843392</v>
      </c>
      <c r="F9" s="60">
        <v>7548203</v>
      </c>
      <c r="G9" s="60">
        <v>791999</v>
      </c>
      <c r="H9" s="60">
        <v>832785</v>
      </c>
      <c r="I9" s="60">
        <v>817874</v>
      </c>
      <c r="J9" s="60">
        <v>2442658</v>
      </c>
      <c r="K9" s="60">
        <v>827421</v>
      </c>
      <c r="L9" s="60">
        <v>781137</v>
      </c>
      <c r="M9" s="60">
        <v>877225</v>
      </c>
      <c r="N9" s="60">
        <v>2485783</v>
      </c>
      <c r="O9" s="60">
        <v>883980</v>
      </c>
      <c r="P9" s="60">
        <v>888534</v>
      </c>
      <c r="Q9" s="60">
        <v>671182</v>
      </c>
      <c r="R9" s="60">
        <v>2443696</v>
      </c>
      <c r="S9" s="60"/>
      <c r="T9" s="60"/>
      <c r="U9" s="60"/>
      <c r="V9" s="60"/>
      <c r="W9" s="60">
        <v>7372137</v>
      </c>
      <c r="X9" s="60">
        <v>6297188</v>
      </c>
      <c r="Y9" s="60">
        <v>1074949</v>
      </c>
      <c r="Z9" s="140">
        <v>17.07</v>
      </c>
      <c r="AA9" s="62">
        <v>7548203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-109279753</v>
      </c>
      <c r="D12" s="155"/>
      <c r="E12" s="59">
        <v>-137130081</v>
      </c>
      <c r="F12" s="60">
        <v>-160488936</v>
      </c>
      <c r="G12" s="60">
        <v>-50885131</v>
      </c>
      <c r="H12" s="60">
        <v>-13330865</v>
      </c>
      <c r="I12" s="60">
        <v>-21760977</v>
      </c>
      <c r="J12" s="60">
        <v>-85976973</v>
      </c>
      <c r="K12" s="60">
        <v>-16434125</v>
      </c>
      <c r="L12" s="60">
        <v>-14890675</v>
      </c>
      <c r="M12" s="60">
        <v>-46109553</v>
      </c>
      <c r="N12" s="60">
        <v>-77434353</v>
      </c>
      <c r="O12" s="60">
        <v>-9947209</v>
      </c>
      <c r="P12" s="60">
        <v>-11567867</v>
      </c>
      <c r="Q12" s="60">
        <v>-39373495</v>
      </c>
      <c r="R12" s="60">
        <v>-60888571</v>
      </c>
      <c r="S12" s="60"/>
      <c r="T12" s="60"/>
      <c r="U12" s="60"/>
      <c r="V12" s="60"/>
      <c r="W12" s="60">
        <v>-224299897</v>
      </c>
      <c r="X12" s="60">
        <v>-112588094</v>
      </c>
      <c r="Y12" s="60">
        <v>-111711803</v>
      </c>
      <c r="Z12" s="140">
        <v>99.22</v>
      </c>
      <c r="AA12" s="62">
        <v>-160488936</v>
      </c>
    </row>
    <row r="13" spans="1:27" ht="13.5">
      <c r="A13" s="249" t="s">
        <v>40</v>
      </c>
      <c r="B13" s="182"/>
      <c r="C13" s="155">
        <v>-1147102</v>
      </c>
      <c r="D13" s="155"/>
      <c r="E13" s="59">
        <v>-1638888</v>
      </c>
      <c r="F13" s="60">
        <v>-1638889</v>
      </c>
      <c r="G13" s="60"/>
      <c r="H13" s="60"/>
      <c r="I13" s="60">
        <v>-557144</v>
      </c>
      <c r="J13" s="60">
        <v>-557144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-557144</v>
      </c>
      <c r="X13" s="60">
        <v>-989842</v>
      </c>
      <c r="Y13" s="60">
        <v>432698</v>
      </c>
      <c r="Z13" s="140">
        <v>-43.71</v>
      </c>
      <c r="AA13" s="62">
        <v>-1638889</v>
      </c>
    </row>
    <row r="14" spans="1:27" ht="13.5">
      <c r="A14" s="249" t="s">
        <v>42</v>
      </c>
      <c r="B14" s="182"/>
      <c r="C14" s="155">
        <v>-333000</v>
      </c>
      <c r="D14" s="155"/>
      <c r="E14" s="59">
        <v>-333996</v>
      </c>
      <c r="F14" s="60">
        <v>-334000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-334000</v>
      </c>
      <c r="Y14" s="60">
        <v>334000</v>
      </c>
      <c r="Z14" s="140">
        <v>-100</v>
      </c>
      <c r="AA14" s="62">
        <v>-334000</v>
      </c>
    </row>
    <row r="15" spans="1:27" ht="13.5">
      <c r="A15" s="250" t="s">
        <v>184</v>
      </c>
      <c r="B15" s="251"/>
      <c r="C15" s="168">
        <f aca="true" t="shared" si="0" ref="C15:Y15">SUM(C6:C14)</f>
        <v>66172748</v>
      </c>
      <c r="D15" s="168">
        <f>SUM(D6:D14)</f>
        <v>0</v>
      </c>
      <c r="E15" s="72">
        <f t="shared" si="0"/>
        <v>34559427</v>
      </c>
      <c r="F15" s="73">
        <f t="shared" si="0"/>
        <v>22400995</v>
      </c>
      <c r="G15" s="73">
        <f t="shared" si="0"/>
        <v>8239567</v>
      </c>
      <c r="H15" s="73">
        <f t="shared" si="0"/>
        <v>-3661822</v>
      </c>
      <c r="I15" s="73">
        <f t="shared" si="0"/>
        <v>-1304557</v>
      </c>
      <c r="J15" s="73">
        <f t="shared" si="0"/>
        <v>3273188</v>
      </c>
      <c r="K15" s="73">
        <f t="shared" si="0"/>
        <v>16188272</v>
      </c>
      <c r="L15" s="73">
        <f t="shared" si="0"/>
        <v>25932661</v>
      </c>
      <c r="M15" s="73">
        <f t="shared" si="0"/>
        <v>-30451205</v>
      </c>
      <c r="N15" s="73">
        <f t="shared" si="0"/>
        <v>11669728</v>
      </c>
      <c r="O15" s="73">
        <f t="shared" si="0"/>
        <v>2098913</v>
      </c>
      <c r="P15" s="73">
        <f t="shared" si="0"/>
        <v>3241061</v>
      </c>
      <c r="Q15" s="73">
        <f t="shared" si="0"/>
        <v>7133296</v>
      </c>
      <c r="R15" s="73">
        <f t="shared" si="0"/>
        <v>12473270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27416186</v>
      </c>
      <c r="X15" s="73">
        <f t="shared" si="0"/>
        <v>44032852</v>
      </c>
      <c r="Y15" s="73">
        <f t="shared" si="0"/>
        <v>-16616666</v>
      </c>
      <c r="Z15" s="170">
        <f>+IF(X15&lt;&gt;0,+(Y15/X15)*100,0)</f>
        <v>-37.73697420280658</v>
      </c>
      <c r="AA15" s="74">
        <f>SUM(AA6:AA14)</f>
        <v>22400995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236209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-37665261</v>
      </c>
      <c r="D24" s="155"/>
      <c r="E24" s="59">
        <v>-56480351</v>
      </c>
      <c r="F24" s="60">
        <v>-70489552</v>
      </c>
      <c r="G24" s="60">
        <v>-1754195</v>
      </c>
      <c r="H24" s="60">
        <v>-2573719</v>
      </c>
      <c r="I24" s="60">
        <v>-3382692</v>
      </c>
      <c r="J24" s="60">
        <v>-7710606</v>
      </c>
      <c r="K24" s="60">
        <v>-3967711</v>
      </c>
      <c r="L24" s="60">
        <v>-4812136</v>
      </c>
      <c r="M24" s="60">
        <v>-3471665</v>
      </c>
      <c r="N24" s="60">
        <v>-12251512</v>
      </c>
      <c r="O24" s="60">
        <v>-2182451</v>
      </c>
      <c r="P24" s="60">
        <v>-3614388</v>
      </c>
      <c r="Q24" s="60">
        <v>-7172246</v>
      </c>
      <c r="R24" s="60">
        <v>-12969085</v>
      </c>
      <c r="S24" s="60"/>
      <c r="T24" s="60"/>
      <c r="U24" s="60"/>
      <c r="V24" s="60"/>
      <c r="W24" s="60">
        <v>-32931203</v>
      </c>
      <c r="X24" s="60">
        <v>-47420301</v>
      </c>
      <c r="Y24" s="60">
        <v>14489098</v>
      </c>
      <c r="Z24" s="140">
        <v>-30.55</v>
      </c>
      <c r="AA24" s="62">
        <v>-70489552</v>
      </c>
    </row>
    <row r="25" spans="1:27" ht="13.5">
      <c r="A25" s="250" t="s">
        <v>191</v>
      </c>
      <c r="B25" s="251"/>
      <c r="C25" s="168">
        <f aca="true" t="shared" si="1" ref="C25:Y25">SUM(C19:C24)</f>
        <v>-37429052</v>
      </c>
      <c r="D25" s="168">
        <f>SUM(D19:D24)</f>
        <v>0</v>
      </c>
      <c r="E25" s="72">
        <f t="shared" si="1"/>
        <v>-56480351</v>
      </c>
      <c r="F25" s="73">
        <f t="shared" si="1"/>
        <v>-70489552</v>
      </c>
      <c r="G25" s="73">
        <f t="shared" si="1"/>
        <v>-1754195</v>
      </c>
      <c r="H25" s="73">
        <f t="shared" si="1"/>
        <v>-2573719</v>
      </c>
      <c r="I25" s="73">
        <f t="shared" si="1"/>
        <v>-3382692</v>
      </c>
      <c r="J25" s="73">
        <f t="shared" si="1"/>
        <v>-7710606</v>
      </c>
      <c r="K25" s="73">
        <f t="shared" si="1"/>
        <v>-3967711</v>
      </c>
      <c r="L25" s="73">
        <f t="shared" si="1"/>
        <v>-4812136</v>
      </c>
      <c r="M25" s="73">
        <f t="shared" si="1"/>
        <v>-3471665</v>
      </c>
      <c r="N25" s="73">
        <f t="shared" si="1"/>
        <v>-12251512</v>
      </c>
      <c r="O25" s="73">
        <f t="shared" si="1"/>
        <v>-2182451</v>
      </c>
      <c r="P25" s="73">
        <f t="shared" si="1"/>
        <v>-3614388</v>
      </c>
      <c r="Q25" s="73">
        <f t="shared" si="1"/>
        <v>-7172246</v>
      </c>
      <c r="R25" s="73">
        <f t="shared" si="1"/>
        <v>-12969085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-32931203</v>
      </c>
      <c r="X25" s="73">
        <f t="shared" si="1"/>
        <v>-47420301</v>
      </c>
      <c r="Y25" s="73">
        <f t="shared" si="1"/>
        <v>14489098</v>
      </c>
      <c r="Z25" s="170">
        <f>+IF(X25&lt;&gt;0,+(Y25/X25)*100,0)</f>
        <v>-30.55463102184864</v>
      </c>
      <c r="AA25" s="74">
        <f>SUM(AA19:AA24)</f>
        <v>-70489552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416509</v>
      </c>
      <c r="D31" s="155"/>
      <c r="E31" s="59">
        <v>42624</v>
      </c>
      <c r="F31" s="60">
        <v>74772</v>
      </c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>
        <v>56079</v>
      </c>
      <c r="Y31" s="60">
        <v>-56079</v>
      </c>
      <c r="Z31" s="140">
        <v>-100</v>
      </c>
      <c r="AA31" s="62">
        <v>74772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-804570</v>
      </c>
      <c r="D33" s="155"/>
      <c r="E33" s="59">
        <v>-899040</v>
      </c>
      <c r="F33" s="60">
        <v>-791198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-791198</v>
      </c>
      <c r="Y33" s="60">
        <v>791198</v>
      </c>
      <c r="Z33" s="140">
        <v>-100</v>
      </c>
      <c r="AA33" s="62">
        <v>-791198</v>
      </c>
    </row>
    <row r="34" spans="1:27" ht="13.5">
      <c r="A34" s="250" t="s">
        <v>197</v>
      </c>
      <c r="B34" s="251"/>
      <c r="C34" s="168">
        <f aca="true" t="shared" si="2" ref="C34:Y34">SUM(C29:C33)</f>
        <v>-388061</v>
      </c>
      <c r="D34" s="168">
        <f>SUM(D29:D33)</f>
        <v>0</v>
      </c>
      <c r="E34" s="72">
        <f t="shared" si="2"/>
        <v>-856416</v>
      </c>
      <c r="F34" s="73">
        <f t="shared" si="2"/>
        <v>-716426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-735119</v>
      </c>
      <c r="Y34" s="73">
        <f t="shared" si="2"/>
        <v>735119</v>
      </c>
      <c r="Z34" s="170">
        <f>+IF(X34&lt;&gt;0,+(Y34/X34)*100,0)</f>
        <v>-100</v>
      </c>
      <c r="AA34" s="74">
        <f>SUM(AA29:AA33)</f>
        <v>-716426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28355635</v>
      </c>
      <c r="D36" s="153">
        <f>+D15+D25+D34</f>
        <v>0</v>
      </c>
      <c r="E36" s="99">
        <f t="shared" si="3"/>
        <v>-22777340</v>
      </c>
      <c r="F36" s="100">
        <f t="shared" si="3"/>
        <v>-48804983</v>
      </c>
      <c r="G36" s="100">
        <f t="shared" si="3"/>
        <v>6485372</v>
      </c>
      <c r="H36" s="100">
        <f t="shared" si="3"/>
        <v>-6235541</v>
      </c>
      <c r="I36" s="100">
        <f t="shared" si="3"/>
        <v>-4687249</v>
      </c>
      <c r="J36" s="100">
        <f t="shared" si="3"/>
        <v>-4437418</v>
      </c>
      <c r="K36" s="100">
        <f t="shared" si="3"/>
        <v>12220561</v>
      </c>
      <c r="L36" s="100">
        <f t="shared" si="3"/>
        <v>21120525</v>
      </c>
      <c r="M36" s="100">
        <f t="shared" si="3"/>
        <v>-33922870</v>
      </c>
      <c r="N36" s="100">
        <f t="shared" si="3"/>
        <v>-581784</v>
      </c>
      <c r="O36" s="100">
        <f t="shared" si="3"/>
        <v>-83538</v>
      </c>
      <c r="P36" s="100">
        <f t="shared" si="3"/>
        <v>-373327</v>
      </c>
      <c r="Q36" s="100">
        <f t="shared" si="3"/>
        <v>-38950</v>
      </c>
      <c r="R36" s="100">
        <f t="shared" si="3"/>
        <v>-495815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-5515017</v>
      </c>
      <c r="X36" s="100">
        <f t="shared" si="3"/>
        <v>-4122568</v>
      </c>
      <c r="Y36" s="100">
        <f t="shared" si="3"/>
        <v>-1392449</v>
      </c>
      <c r="Z36" s="137">
        <f>+IF(X36&lt;&gt;0,+(Y36/X36)*100,0)</f>
        <v>33.77625305392173</v>
      </c>
      <c r="AA36" s="102">
        <f>+AA15+AA25+AA34</f>
        <v>-48804983</v>
      </c>
    </row>
    <row r="37" spans="1:27" ht="13.5">
      <c r="A37" s="249" t="s">
        <v>199</v>
      </c>
      <c r="B37" s="182"/>
      <c r="C37" s="153">
        <v>125897298</v>
      </c>
      <c r="D37" s="153"/>
      <c r="E37" s="99">
        <v>101623354</v>
      </c>
      <c r="F37" s="100">
        <v>154252933</v>
      </c>
      <c r="G37" s="100">
        <v>101623354</v>
      </c>
      <c r="H37" s="100">
        <v>108108726</v>
      </c>
      <c r="I37" s="100">
        <v>101873185</v>
      </c>
      <c r="J37" s="100">
        <v>101623354</v>
      </c>
      <c r="K37" s="100">
        <v>97185936</v>
      </c>
      <c r="L37" s="100">
        <v>109406497</v>
      </c>
      <c r="M37" s="100">
        <v>130527022</v>
      </c>
      <c r="N37" s="100">
        <v>97185936</v>
      </c>
      <c r="O37" s="100">
        <v>96604152</v>
      </c>
      <c r="P37" s="100">
        <v>96520614</v>
      </c>
      <c r="Q37" s="100">
        <v>96147287</v>
      </c>
      <c r="R37" s="100">
        <v>96604152</v>
      </c>
      <c r="S37" s="100"/>
      <c r="T37" s="100"/>
      <c r="U37" s="100"/>
      <c r="V37" s="100"/>
      <c r="W37" s="100">
        <v>101623354</v>
      </c>
      <c r="X37" s="100">
        <v>154252933</v>
      </c>
      <c r="Y37" s="100">
        <v>-52629579</v>
      </c>
      <c r="Z37" s="137">
        <v>-34.12</v>
      </c>
      <c r="AA37" s="102">
        <v>154252933</v>
      </c>
    </row>
    <row r="38" spans="1:27" ht="13.5">
      <c r="A38" s="269" t="s">
        <v>200</v>
      </c>
      <c r="B38" s="256"/>
      <c r="C38" s="257">
        <v>154252933</v>
      </c>
      <c r="D38" s="257"/>
      <c r="E38" s="258">
        <v>78846013</v>
      </c>
      <c r="F38" s="259">
        <v>105447952</v>
      </c>
      <c r="G38" s="259">
        <v>108108726</v>
      </c>
      <c r="H38" s="259">
        <v>101873185</v>
      </c>
      <c r="I38" s="259">
        <v>97185936</v>
      </c>
      <c r="J38" s="259">
        <v>97185936</v>
      </c>
      <c r="K38" s="259">
        <v>109406497</v>
      </c>
      <c r="L38" s="259">
        <v>130527022</v>
      </c>
      <c r="M38" s="259">
        <v>96604152</v>
      </c>
      <c r="N38" s="259">
        <v>96604152</v>
      </c>
      <c r="O38" s="259">
        <v>96520614</v>
      </c>
      <c r="P38" s="259">
        <v>96147287</v>
      </c>
      <c r="Q38" s="259">
        <v>96108337</v>
      </c>
      <c r="R38" s="259">
        <v>96108337</v>
      </c>
      <c r="S38" s="259"/>
      <c r="T38" s="259"/>
      <c r="U38" s="259"/>
      <c r="V38" s="259"/>
      <c r="W38" s="259">
        <v>96108337</v>
      </c>
      <c r="X38" s="259">
        <v>150130367</v>
      </c>
      <c r="Y38" s="259">
        <v>-54022030</v>
      </c>
      <c r="Z38" s="260">
        <v>-35.98</v>
      </c>
      <c r="AA38" s="261">
        <v>105447952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37665261</v>
      </c>
      <c r="D5" s="200">
        <f t="shared" si="0"/>
        <v>0</v>
      </c>
      <c r="E5" s="106">
        <f t="shared" si="0"/>
        <v>52980350</v>
      </c>
      <c r="F5" s="106">
        <f t="shared" si="0"/>
        <v>67489550</v>
      </c>
      <c r="G5" s="106">
        <f t="shared" si="0"/>
        <v>1720527</v>
      </c>
      <c r="H5" s="106">
        <f t="shared" si="0"/>
        <v>2573718</v>
      </c>
      <c r="I5" s="106">
        <f t="shared" si="0"/>
        <v>3338343</v>
      </c>
      <c r="J5" s="106">
        <f t="shared" si="0"/>
        <v>7632588</v>
      </c>
      <c r="K5" s="106">
        <f t="shared" si="0"/>
        <v>3967712</v>
      </c>
      <c r="L5" s="106">
        <f t="shared" si="0"/>
        <v>4812137</v>
      </c>
      <c r="M5" s="106">
        <f t="shared" si="0"/>
        <v>3471666</v>
      </c>
      <c r="N5" s="106">
        <f t="shared" si="0"/>
        <v>12251515</v>
      </c>
      <c r="O5" s="106">
        <f t="shared" si="0"/>
        <v>2182451</v>
      </c>
      <c r="P5" s="106">
        <f t="shared" si="0"/>
        <v>3396869</v>
      </c>
      <c r="Q5" s="106">
        <f t="shared" si="0"/>
        <v>7172246</v>
      </c>
      <c r="R5" s="106">
        <f t="shared" si="0"/>
        <v>12751566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32635669</v>
      </c>
      <c r="X5" s="106">
        <f t="shared" si="0"/>
        <v>50617163</v>
      </c>
      <c r="Y5" s="106">
        <f t="shared" si="0"/>
        <v>-17981494</v>
      </c>
      <c r="Z5" s="201">
        <f>+IF(X5&lt;&gt;0,+(Y5/X5)*100,0)</f>
        <v>-35.5244998618354</v>
      </c>
      <c r="AA5" s="199">
        <f>SUM(AA11:AA18)</f>
        <v>67489550</v>
      </c>
    </row>
    <row r="6" spans="1:27" ht="13.5">
      <c r="A6" s="291" t="s">
        <v>204</v>
      </c>
      <c r="B6" s="142"/>
      <c r="C6" s="62">
        <v>8512241</v>
      </c>
      <c r="D6" s="156"/>
      <c r="E6" s="60">
        <v>19554224</v>
      </c>
      <c r="F6" s="60">
        <v>30764968</v>
      </c>
      <c r="G6" s="60">
        <v>732649</v>
      </c>
      <c r="H6" s="60">
        <v>1305385</v>
      </c>
      <c r="I6" s="60">
        <v>2385180</v>
      </c>
      <c r="J6" s="60">
        <v>4423214</v>
      </c>
      <c r="K6" s="60">
        <v>2843388</v>
      </c>
      <c r="L6" s="60">
        <v>3240957</v>
      </c>
      <c r="M6" s="60">
        <v>3114604</v>
      </c>
      <c r="N6" s="60">
        <v>9198949</v>
      </c>
      <c r="O6" s="60">
        <v>1730252</v>
      </c>
      <c r="P6" s="60">
        <v>2399278</v>
      </c>
      <c r="Q6" s="60">
        <v>3504405</v>
      </c>
      <c r="R6" s="60">
        <v>7633935</v>
      </c>
      <c r="S6" s="60"/>
      <c r="T6" s="60"/>
      <c r="U6" s="60"/>
      <c r="V6" s="60"/>
      <c r="W6" s="60">
        <v>21256098</v>
      </c>
      <c r="X6" s="60">
        <v>23073726</v>
      </c>
      <c r="Y6" s="60">
        <v>-1817628</v>
      </c>
      <c r="Z6" s="140">
        <v>-7.88</v>
      </c>
      <c r="AA6" s="155">
        <v>30764968</v>
      </c>
    </row>
    <row r="7" spans="1:27" ht="13.5">
      <c r="A7" s="291" t="s">
        <v>205</v>
      </c>
      <c r="B7" s="142"/>
      <c r="C7" s="62">
        <v>710581</v>
      </c>
      <c r="D7" s="156"/>
      <c r="E7" s="60">
        <v>4908176</v>
      </c>
      <c r="F7" s="60">
        <v>3710000</v>
      </c>
      <c r="G7" s="60">
        <v>649</v>
      </c>
      <c r="H7" s="60">
        <v>55143</v>
      </c>
      <c r="I7" s="60">
        <v>22627</v>
      </c>
      <c r="J7" s="60">
        <v>78419</v>
      </c>
      <c r="K7" s="60">
        <v>81102</v>
      </c>
      <c r="L7" s="60">
        <v>14516</v>
      </c>
      <c r="M7" s="60"/>
      <c r="N7" s="60">
        <v>95618</v>
      </c>
      <c r="O7" s="60">
        <v>76581</v>
      </c>
      <c r="P7" s="60">
        <v>202200</v>
      </c>
      <c r="Q7" s="60">
        <v>11872</v>
      </c>
      <c r="R7" s="60">
        <v>290653</v>
      </c>
      <c r="S7" s="60"/>
      <c r="T7" s="60"/>
      <c r="U7" s="60"/>
      <c r="V7" s="60"/>
      <c r="W7" s="60">
        <v>464690</v>
      </c>
      <c r="X7" s="60">
        <v>2782500</v>
      </c>
      <c r="Y7" s="60">
        <v>-2317810</v>
      </c>
      <c r="Z7" s="140">
        <v>-83.3</v>
      </c>
      <c r="AA7" s="155">
        <v>3710000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1027478</v>
      </c>
      <c r="D10" s="156"/>
      <c r="E10" s="60">
        <v>1750000</v>
      </c>
      <c r="F10" s="60">
        <v>2549000</v>
      </c>
      <c r="G10" s="60">
        <v>417684</v>
      </c>
      <c r="H10" s="60">
        <v>171077</v>
      </c>
      <c r="I10" s="60">
        <v>182651</v>
      </c>
      <c r="J10" s="60">
        <v>771412</v>
      </c>
      <c r="K10" s="60">
        <v>577835</v>
      </c>
      <c r="L10" s="60">
        <v>80</v>
      </c>
      <c r="M10" s="60"/>
      <c r="N10" s="60">
        <v>577915</v>
      </c>
      <c r="O10" s="60"/>
      <c r="P10" s="60"/>
      <c r="Q10" s="60">
        <v>273313</v>
      </c>
      <c r="R10" s="60">
        <v>273313</v>
      </c>
      <c r="S10" s="60"/>
      <c r="T10" s="60"/>
      <c r="U10" s="60"/>
      <c r="V10" s="60"/>
      <c r="W10" s="60">
        <v>1622640</v>
      </c>
      <c r="X10" s="60">
        <v>1911750</v>
      </c>
      <c r="Y10" s="60">
        <v>-289110</v>
      </c>
      <c r="Z10" s="140">
        <v>-15.12</v>
      </c>
      <c r="AA10" s="155">
        <v>2549000</v>
      </c>
    </row>
    <row r="11" spans="1:27" ht="13.5">
      <c r="A11" s="292" t="s">
        <v>209</v>
      </c>
      <c r="B11" s="142"/>
      <c r="C11" s="293">
        <f aca="true" t="shared" si="1" ref="C11:Y11">SUM(C6:C10)</f>
        <v>10250300</v>
      </c>
      <c r="D11" s="294">
        <f t="shared" si="1"/>
        <v>0</v>
      </c>
      <c r="E11" s="295">
        <f t="shared" si="1"/>
        <v>26212400</v>
      </c>
      <c r="F11" s="295">
        <f t="shared" si="1"/>
        <v>37023968</v>
      </c>
      <c r="G11" s="295">
        <f t="shared" si="1"/>
        <v>1150982</v>
      </c>
      <c r="H11" s="295">
        <f t="shared" si="1"/>
        <v>1531605</v>
      </c>
      <c r="I11" s="295">
        <f t="shared" si="1"/>
        <v>2590458</v>
      </c>
      <c r="J11" s="295">
        <f t="shared" si="1"/>
        <v>5273045</v>
      </c>
      <c r="K11" s="295">
        <f t="shared" si="1"/>
        <v>3502325</v>
      </c>
      <c r="L11" s="295">
        <f t="shared" si="1"/>
        <v>3255553</v>
      </c>
      <c r="M11" s="295">
        <f t="shared" si="1"/>
        <v>3114604</v>
      </c>
      <c r="N11" s="295">
        <f t="shared" si="1"/>
        <v>9872482</v>
      </c>
      <c r="O11" s="295">
        <f t="shared" si="1"/>
        <v>1806833</v>
      </c>
      <c r="P11" s="295">
        <f t="shared" si="1"/>
        <v>2601478</v>
      </c>
      <c r="Q11" s="295">
        <f t="shared" si="1"/>
        <v>3789590</v>
      </c>
      <c r="R11" s="295">
        <f t="shared" si="1"/>
        <v>8197901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23343428</v>
      </c>
      <c r="X11" s="295">
        <f t="shared" si="1"/>
        <v>27767976</v>
      </c>
      <c r="Y11" s="295">
        <f t="shared" si="1"/>
        <v>-4424548</v>
      </c>
      <c r="Z11" s="296">
        <f>+IF(X11&lt;&gt;0,+(Y11/X11)*100,0)</f>
        <v>-15.933995333329301</v>
      </c>
      <c r="AA11" s="297">
        <f>SUM(AA6:AA10)</f>
        <v>37023968</v>
      </c>
    </row>
    <row r="12" spans="1:27" ht="13.5">
      <c r="A12" s="298" t="s">
        <v>210</v>
      </c>
      <c r="B12" s="136"/>
      <c r="C12" s="62">
        <v>12721029</v>
      </c>
      <c r="D12" s="156"/>
      <c r="E12" s="60">
        <v>10442950</v>
      </c>
      <c r="F12" s="60">
        <v>9930582</v>
      </c>
      <c r="G12" s="60">
        <v>278106</v>
      </c>
      <c r="H12" s="60">
        <v>699853</v>
      </c>
      <c r="I12" s="60">
        <v>226935</v>
      </c>
      <c r="J12" s="60">
        <v>1204894</v>
      </c>
      <c r="K12" s="60">
        <v>465387</v>
      </c>
      <c r="L12" s="60">
        <v>599543</v>
      </c>
      <c r="M12" s="60">
        <v>179869</v>
      </c>
      <c r="N12" s="60">
        <v>1244799</v>
      </c>
      <c r="O12" s="60">
        <v>254662</v>
      </c>
      <c r="P12" s="60">
        <v>411763</v>
      </c>
      <c r="Q12" s="60">
        <v>412963</v>
      </c>
      <c r="R12" s="60">
        <v>1079388</v>
      </c>
      <c r="S12" s="60"/>
      <c r="T12" s="60"/>
      <c r="U12" s="60"/>
      <c r="V12" s="60"/>
      <c r="W12" s="60">
        <v>3529081</v>
      </c>
      <c r="X12" s="60">
        <v>7447937</v>
      </c>
      <c r="Y12" s="60">
        <v>-3918856</v>
      </c>
      <c r="Z12" s="140">
        <v>-52.62</v>
      </c>
      <c r="AA12" s="155">
        <v>9930582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14669883</v>
      </c>
      <c r="D15" s="156"/>
      <c r="E15" s="60">
        <v>16325000</v>
      </c>
      <c r="F15" s="60">
        <v>20535000</v>
      </c>
      <c r="G15" s="60">
        <v>291439</v>
      </c>
      <c r="H15" s="60">
        <v>342260</v>
      </c>
      <c r="I15" s="60">
        <v>520950</v>
      </c>
      <c r="J15" s="60">
        <v>1154649</v>
      </c>
      <c r="K15" s="60"/>
      <c r="L15" s="60">
        <v>957041</v>
      </c>
      <c r="M15" s="60">
        <v>177193</v>
      </c>
      <c r="N15" s="60">
        <v>1134234</v>
      </c>
      <c r="O15" s="60">
        <v>120956</v>
      </c>
      <c r="P15" s="60">
        <v>383628</v>
      </c>
      <c r="Q15" s="60">
        <v>2969693</v>
      </c>
      <c r="R15" s="60">
        <v>3474277</v>
      </c>
      <c r="S15" s="60"/>
      <c r="T15" s="60"/>
      <c r="U15" s="60"/>
      <c r="V15" s="60"/>
      <c r="W15" s="60">
        <v>5763160</v>
      </c>
      <c r="X15" s="60">
        <v>15401250</v>
      </c>
      <c r="Y15" s="60">
        <v>-9638090</v>
      </c>
      <c r="Z15" s="140">
        <v>-62.58</v>
      </c>
      <c r="AA15" s="155">
        <v>20535000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24049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3500000</v>
      </c>
      <c r="F20" s="100">
        <f t="shared" si="2"/>
        <v>3000000</v>
      </c>
      <c r="G20" s="100">
        <f t="shared" si="2"/>
        <v>33667</v>
      </c>
      <c r="H20" s="100">
        <f t="shared" si="2"/>
        <v>0</v>
      </c>
      <c r="I20" s="100">
        <f t="shared" si="2"/>
        <v>0</v>
      </c>
      <c r="J20" s="100">
        <f t="shared" si="2"/>
        <v>33667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33667</v>
      </c>
      <c r="X20" s="100">
        <f t="shared" si="2"/>
        <v>2250000</v>
      </c>
      <c r="Y20" s="100">
        <f t="shared" si="2"/>
        <v>-2216333</v>
      </c>
      <c r="Z20" s="137">
        <f>+IF(X20&lt;&gt;0,+(Y20/X20)*100,0)</f>
        <v>-98.50368888888889</v>
      </c>
      <c r="AA20" s="153">
        <f>SUM(AA26:AA33)</f>
        <v>3000000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>
        <v>2100000</v>
      </c>
      <c r="F27" s="60">
        <v>1600000</v>
      </c>
      <c r="G27" s="60">
        <v>33667</v>
      </c>
      <c r="H27" s="60"/>
      <c r="I27" s="60"/>
      <c r="J27" s="60">
        <v>33667</v>
      </c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>
        <v>33667</v>
      </c>
      <c r="X27" s="60">
        <v>1200000</v>
      </c>
      <c r="Y27" s="60">
        <v>-1166333</v>
      </c>
      <c r="Z27" s="140">
        <v>-97.19</v>
      </c>
      <c r="AA27" s="155">
        <v>1600000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1400000</v>
      </c>
      <c r="F30" s="60">
        <v>1400000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1050000</v>
      </c>
      <c r="Y30" s="60">
        <v>-1050000</v>
      </c>
      <c r="Z30" s="140">
        <v>-100</v>
      </c>
      <c r="AA30" s="155">
        <v>1400000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8512241</v>
      </c>
      <c r="D36" s="156">
        <f t="shared" si="4"/>
        <v>0</v>
      </c>
      <c r="E36" s="60">
        <f t="shared" si="4"/>
        <v>19554224</v>
      </c>
      <c r="F36" s="60">
        <f t="shared" si="4"/>
        <v>30764968</v>
      </c>
      <c r="G36" s="60">
        <f t="shared" si="4"/>
        <v>732649</v>
      </c>
      <c r="H36" s="60">
        <f t="shared" si="4"/>
        <v>1305385</v>
      </c>
      <c r="I36" s="60">
        <f t="shared" si="4"/>
        <v>2385180</v>
      </c>
      <c r="J36" s="60">
        <f t="shared" si="4"/>
        <v>4423214</v>
      </c>
      <c r="K36" s="60">
        <f t="shared" si="4"/>
        <v>2843388</v>
      </c>
      <c r="L36" s="60">
        <f t="shared" si="4"/>
        <v>3240957</v>
      </c>
      <c r="M36" s="60">
        <f t="shared" si="4"/>
        <v>3114604</v>
      </c>
      <c r="N36" s="60">
        <f t="shared" si="4"/>
        <v>9198949</v>
      </c>
      <c r="O36" s="60">
        <f t="shared" si="4"/>
        <v>1730252</v>
      </c>
      <c r="P36" s="60">
        <f t="shared" si="4"/>
        <v>2399278</v>
      </c>
      <c r="Q36" s="60">
        <f t="shared" si="4"/>
        <v>3504405</v>
      </c>
      <c r="R36" s="60">
        <f t="shared" si="4"/>
        <v>7633935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21256098</v>
      </c>
      <c r="X36" s="60">
        <f t="shared" si="4"/>
        <v>23073726</v>
      </c>
      <c r="Y36" s="60">
        <f t="shared" si="4"/>
        <v>-1817628</v>
      </c>
      <c r="Z36" s="140">
        <f aca="true" t="shared" si="5" ref="Z36:Z49">+IF(X36&lt;&gt;0,+(Y36/X36)*100,0)</f>
        <v>-7.8774793459885935</v>
      </c>
      <c r="AA36" s="155">
        <f>AA6+AA21</f>
        <v>30764968</v>
      </c>
    </row>
    <row r="37" spans="1:27" ht="13.5">
      <c r="A37" s="291" t="s">
        <v>205</v>
      </c>
      <c r="B37" s="142"/>
      <c r="C37" s="62">
        <f t="shared" si="4"/>
        <v>710581</v>
      </c>
      <c r="D37" s="156">
        <f t="shared" si="4"/>
        <v>0</v>
      </c>
      <c r="E37" s="60">
        <f t="shared" si="4"/>
        <v>4908176</v>
      </c>
      <c r="F37" s="60">
        <f t="shared" si="4"/>
        <v>3710000</v>
      </c>
      <c r="G37" s="60">
        <f t="shared" si="4"/>
        <v>649</v>
      </c>
      <c r="H37" s="60">
        <f t="shared" si="4"/>
        <v>55143</v>
      </c>
      <c r="I37" s="60">
        <f t="shared" si="4"/>
        <v>22627</v>
      </c>
      <c r="J37" s="60">
        <f t="shared" si="4"/>
        <v>78419</v>
      </c>
      <c r="K37" s="60">
        <f t="shared" si="4"/>
        <v>81102</v>
      </c>
      <c r="L37" s="60">
        <f t="shared" si="4"/>
        <v>14516</v>
      </c>
      <c r="M37" s="60">
        <f t="shared" si="4"/>
        <v>0</v>
      </c>
      <c r="N37" s="60">
        <f t="shared" si="4"/>
        <v>95618</v>
      </c>
      <c r="O37" s="60">
        <f t="shared" si="4"/>
        <v>76581</v>
      </c>
      <c r="P37" s="60">
        <f t="shared" si="4"/>
        <v>202200</v>
      </c>
      <c r="Q37" s="60">
        <f t="shared" si="4"/>
        <v>11872</v>
      </c>
      <c r="R37" s="60">
        <f t="shared" si="4"/>
        <v>290653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464690</v>
      </c>
      <c r="X37" s="60">
        <f t="shared" si="4"/>
        <v>2782500</v>
      </c>
      <c r="Y37" s="60">
        <f t="shared" si="4"/>
        <v>-2317810</v>
      </c>
      <c r="Z37" s="140">
        <f t="shared" si="5"/>
        <v>-83.2995507637017</v>
      </c>
      <c r="AA37" s="155">
        <f>AA7+AA22</f>
        <v>3710000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1027478</v>
      </c>
      <c r="D40" s="156">
        <f t="shared" si="4"/>
        <v>0</v>
      </c>
      <c r="E40" s="60">
        <f t="shared" si="4"/>
        <v>1750000</v>
      </c>
      <c r="F40" s="60">
        <f t="shared" si="4"/>
        <v>2549000</v>
      </c>
      <c r="G40" s="60">
        <f t="shared" si="4"/>
        <v>417684</v>
      </c>
      <c r="H40" s="60">
        <f t="shared" si="4"/>
        <v>171077</v>
      </c>
      <c r="I40" s="60">
        <f t="shared" si="4"/>
        <v>182651</v>
      </c>
      <c r="J40" s="60">
        <f t="shared" si="4"/>
        <v>771412</v>
      </c>
      <c r="K40" s="60">
        <f t="shared" si="4"/>
        <v>577835</v>
      </c>
      <c r="L40" s="60">
        <f t="shared" si="4"/>
        <v>80</v>
      </c>
      <c r="M40" s="60">
        <f t="shared" si="4"/>
        <v>0</v>
      </c>
      <c r="N40" s="60">
        <f t="shared" si="4"/>
        <v>577915</v>
      </c>
      <c r="O40" s="60">
        <f t="shared" si="4"/>
        <v>0</v>
      </c>
      <c r="P40" s="60">
        <f t="shared" si="4"/>
        <v>0</v>
      </c>
      <c r="Q40" s="60">
        <f t="shared" si="4"/>
        <v>273313</v>
      </c>
      <c r="R40" s="60">
        <f t="shared" si="4"/>
        <v>273313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1622640</v>
      </c>
      <c r="X40" s="60">
        <f t="shared" si="4"/>
        <v>1911750</v>
      </c>
      <c r="Y40" s="60">
        <f t="shared" si="4"/>
        <v>-289110</v>
      </c>
      <c r="Z40" s="140">
        <f t="shared" si="5"/>
        <v>-15.122793252255788</v>
      </c>
      <c r="AA40" s="155">
        <f>AA10+AA25</f>
        <v>2549000</v>
      </c>
    </row>
    <row r="41" spans="1:27" ht="13.5">
      <c r="A41" s="292" t="s">
        <v>209</v>
      </c>
      <c r="B41" s="142"/>
      <c r="C41" s="293">
        <f aca="true" t="shared" si="6" ref="C41:Y41">SUM(C36:C40)</f>
        <v>10250300</v>
      </c>
      <c r="D41" s="294">
        <f t="shared" si="6"/>
        <v>0</v>
      </c>
      <c r="E41" s="295">
        <f t="shared" si="6"/>
        <v>26212400</v>
      </c>
      <c r="F41" s="295">
        <f t="shared" si="6"/>
        <v>37023968</v>
      </c>
      <c r="G41" s="295">
        <f t="shared" si="6"/>
        <v>1150982</v>
      </c>
      <c r="H41" s="295">
        <f t="shared" si="6"/>
        <v>1531605</v>
      </c>
      <c r="I41" s="295">
        <f t="shared" si="6"/>
        <v>2590458</v>
      </c>
      <c r="J41" s="295">
        <f t="shared" si="6"/>
        <v>5273045</v>
      </c>
      <c r="K41" s="295">
        <f t="shared" si="6"/>
        <v>3502325</v>
      </c>
      <c r="L41" s="295">
        <f t="shared" si="6"/>
        <v>3255553</v>
      </c>
      <c r="M41" s="295">
        <f t="shared" si="6"/>
        <v>3114604</v>
      </c>
      <c r="N41" s="295">
        <f t="shared" si="6"/>
        <v>9872482</v>
      </c>
      <c r="O41" s="295">
        <f t="shared" si="6"/>
        <v>1806833</v>
      </c>
      <c r="P41" s="295">
        <f t="shared" si="6"/>
        <v>2601478</v>
      </c>
      <c r="Q41" s="295">
        <f t="shared" si="6"/>
        <v>3789590</v>
      </c>
      <c r="R41" s="295">
        <f t="shared" si="6"/>
        <v>8197901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23343428</v>
      </c>
      <c r="X41" s="295">
        <f t="shared" si="6"/>
        <v>27767976</v>
      </c>
      <c r="Y41" s="295">
        <f t="shared" si="6"/>
        <v>-4424548</v>
      </c>
      <c r="Z41" s="296">
        <f t="shared" si="5"/>
        <v>-15.933995333329301</v>
      </c>
      <c r="AA41" s="297">
        <f>SUM(AA36:AA40)</f>
        <v>37023968</v>
      </c>
    </row>
    <row r="42" spans="1:27" ht="13.5">
      <c r="A42" s="298" t="s">
        <v>210</v>
      </c>
      <c r="B42" s="136"/>
      <c r="C42" s="95">
        <f aca="true" t="shared" si="7" ref="C42:Y48">C12+C27</f>
        <v>12721029</v>
      </c>
      <c r="D42" s="129">
        <f t="shared" si="7"/>
        <v>0</v>
      </c>
      <c r="E42" s="54">
        <f t="shared" si="7"/>
        <v>12542950</v>
      </c>
      <c r="F42" s="54">
        <f t="shared" si="7"/>
        <v>11530582</v>
      </c>
      <c r="G42" s="54">
        <f t="shared" si="7"/>
        <v>311773</v>
      </c>
      <c r="H42" s="54">
        <f t="shared" si="7"/>
        <v>699853</v>
      </c>
      <c r="I42" s="54">
        <f t="shared" si="7"/>
        <v>226935</v>
      </c>
      <c r="J42" s="54">
        <f t="shared" si="7"/>
        <v>1238561</v>
      </c>
      <c r="K42" s="54">
        <f t="shared" si="7"/>
        <v>465387</v>
      </c>
      <c r="L42" s="54">
        <f t="shared" si="7"/>
        <v>599543</v>
      </c>
      <c r="M42" s="54">
        <f t="shared" si="7"/>
        <v>179869</v>
      </c>
      <c r="N42" s="54">
        <f t="shared" si="7"/>
        <v>1244799</v>
      </c>
      <c r="O42" s="54">
        <f t="shared" si="7"/>
        <v>254662</v>
      </c>
      <c r="P42" s="54">
        <f t="shared" si="7"/>
        <v>411763</v>
      </c>
      <c r="Q42" s="54">
        <f t="shared" si="7"/>
        <v>412963</v>
      </c>
      <c r="R42" s="54">
        <f t="shared" si="7"/>
        <v>1079388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3562748</v>
      </c>
      <c r="X42" s="54">
        <f t="shared" si="7"/>
        <v>8647937</v>
      </c>
      <c r="Y42" s="54">
        <f t="shared" si="7"/>
        <v>-5085189</v>
      </c>
      <c r="Z42" s="184">
        <f t="shared" si="5"/>
        <v>-58.802336325993124</v>
      </c>
      <c r="AA42" s="130">
        <f aca="true" t="shared" si="8" ref="AA42:AA48">AA12+AA27</f>
        <v>11530582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14669883</v>
      </c>
      <c r="D45" s="129">
        <f t="shared" si="7"/>
        <v>0</v>
      </c>
      <c r="E45" s="54">
        <f t="shared" si="7"/>
        <v>17725000</v>
      </c>
      <c r="F45" s="54">
        <f t="shared" si="7"/>
        <v>21935000</v>
      </c>
      <c r="G45" s="54">
        <f t="shared" si="7"/>
        <v>291439</v>
      </c>
      <c r="H45" s="54">
        <f t="shared" si="7"/>
        <v>342260</v>
      </c>
      <c r="I45" s="54">
        <f t="shared" si="7"/>
        <v>520950</v>
      </c>
      <c r="J45" s="54">
        <f t="shared" si="7"/>
        <v>1154649</v>
      </c>
      <c r="K45" s="54">
        <f t="shared" si="7"/>
        <v>0</v>
      </c>
      <c r="L45" s="54">
        <f t="shared" si="7"/>
        <v>957041</v>
      </c>
      <c r="M45" s="54">
        <f t="shared" si="7"/>
        <v>177193</v>
      </c>
      <c r="N45" s="54">
        <f t="shared" si="7"/>
        <v>1134234</v>
      </c>
      <c r="O45" s="54">
        <f t="shared" si="7"/>
        <v>120956</v>
      </c>
      <c r="P45" s="54">
        <f t="shared" si="7"/>
        <v>383628</v>
      </c>
      <c r="Q45" s="54">
        <f t="shared" si="7"/>
        <v>2969693</v>
      </c>
      <c r="R45" s="54">
        <f t="shared" si="7"/>
        <v>3474277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5763160</v>
      </c>
      <c r="X45" s="54">
        <f t="shared" si="7"/>
        <v>16451250</v>
      </c>
      <c r="Y45" s="54">
        <f t="shared" si="7"/>
        <v>-10688090</v>
      </c>
      <c r="Z45" s="184">
        <f t="shared" si="5"/>
        <v>-64.96825469189271</v>
      </c>
      <c r="AA45" s="130">
        <f t="shared" si="8"/>
        <v>21935000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24049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37665261</v>
      </c>
      <c r="D49" s="218">
        <f t="shared" si="9"/>
        <v>0</v>
      </c>
      <c r="E49" s="220">
        <f t="shared" si="9"/>
        <v>56480350</v>
      </c>
      <c r="F49" s="220">
        <f t="shared" si="9"/>
        <v>70489550</v>
      </c>
      <c r="G49" s="220">
        <f t="shared" si="9"/>
        <v>1754194</v>
      </c>
      <c r="H49" s="220">
        <f t="shared" si="9"/>
        <v>2573718</v>
      </c>
      <c r="I49" s="220">
        <f t="shared" si="9"/>
        <v>3338343</v>
      </c>
      <c r="J49" s="220">
        <f t="shared" si="9"/>
        <v>7666255</v>
      </c>
      <c r="K49" s="220">
        <f t="shared" si="9"/>
        <v>3967712</v>
      </c>
      <c r="L49" s="220">
        <f t="shared" si="9"/>
        <v>4812137</v>
      </c>
      <c r="M49" s="220">
        <f t="shared" si="9"/>
        <v>3471666</v>
      </c>
      <c r="N49" s="220">
        <f t="shared" si="9"/>
        <v>12251515</v>
      </c>
      <c r="O49" s="220">
        <f t="shared" si="9"/>
        <v>2182451</v>
      </c>
      <c r="P49" s="220">
        <f t="shared" si="9"/>
        <v>3396869</v>
      </c>
      <c r="Q49" s="220">
        <f t="shared" si="9"/>
        <v>7172246</v>
      </c>
      <c r="R49" s="220">
        <f t="shared" si="9"/>
        <v>12751566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32669336</v>
      </c>
      <c r="X49" s="220">
        <f t="shared" si="9"/>
        <v>52867163</v>
      </c>
      <c r="Y49" s="220">
        <f t="shared" si="9"/>
        <v>-20197827</v>
      </c>
      <c r="Z49" s="221">
        <f t="shared" si="5"/>
        <v>-38.20486262900092</v>
      </c>
      <c r="AA49" s="222">
        <f>SUM(AA41:AA48)</f>
        <v>70489550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2554475</v>
      </c>
      <c r="D51" s="129">
        <f t="shared" si="10"/>
        <v>0</v>
      </c>
      <c r="E51" s="54">
        <f t="shared" si="10"/>
        <v>3177737</v>
      </c>
      <c r="F51" s="54">
        <f t="shared" si="10"/>
        <v>3527256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2645443</v>
      </c>
      <c r="Y51" s="54">
        <f t="shared" si="10"/>
        <v>-2645443</v>
      </c>
      <c r="Z51" s="184">
        <f>+IF(X51&lt;&gt;0,+(Y51/X51)*100,0)</f>
        <v>-100</v>
      </c>
      <c r="AA51" s="130">
        <f>SUM(AA57:AA61)</f>
        <v>3527256</v>
      </c>
    </row>
    <row r="52" spans="1:27" ht="13.5">
      <c r="A52" s="310" t="s">
        <v>204</v>
      </c>
      <c r="B52" s="142"/>
      <c r="C52" s="62">
        <v>577304</v>
      </c>
      <c r="D52" s="156"/>
      <c r="E52" s="60">
        <v>610000</v>
      </c>
      <c r="F52" s="60">
        <v>442468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331851</v>
      </c>
      <c r="Y52" s="60">
        <v>-331851</v>
      </c>
      <c r="Z52" s="140">
        <v>-100</v>
      </c>
      <c r="AA52" s="155">
        <v>442468</v>
      </c>
    </row>
    <row r="53" spans="1:27" ht="13.5">
      <c r="A53" s="310" t="s">
        <v>205</v>
      </c>
      <c r="B53" s="142"/>
      <c r="C53" s="62">
        <v>48192</v>
      </c>
      <c r="D53" s="156"/>
      <c r="E53" s="60">
        <v>495000</v>
      </c>
      <c r="F53" s="60">
        <v>705000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528750</v>
      </c>
      <c r="Y53" s="60">
        <v>-528750</v>
      </c>
      <c r="Z53" s="140">
        <v>-100</v>
      </c>
      <c r="AA53" s="155">
        <v>705000</v>
      </c>
    </row>
    <row r="54" spans="1:27" ht="13.5">
      <c r="A54" s="310" t="s">
        <v>206</v>
      </c>
      <c r="B54" s="142"/>
      <c r="C54" s="62"/>
      <c r="D54" s="156"/>
      <c r="E54" s="60">
        <v>4029</v>
      </c>
      <c r="F54" s="60">
        <v>4030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3023</v>
      </c>
      <c r="Y54" s="60">
        <v>-3023</v>
      </c>
      <c r="Z54" s="140">
        <v>-100</v>
      </c>
      <c r="AA54" s="155">
        <v>4030</v>
      </c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>
        <v>69684</v>
      </c>
      <c r="D56" s="156"/>
      <c r="E56" s="60">
        <v>40000</v>
      </c>
      <c r="F56" s="60">
        <v>57532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43149</v>
      </c>
      <c r="Y56" s="60">
        <v>-43149</v>
      </c>
      <c r="Z56" s="140">
        <v>-100</v>
      </c>
      <c r="AA56" s="155">
        <v>57532</v>
      </c>
    </row>
    <row r="57" spans="1:27" ht="13.5">
      <c r="A57" s="138" t="s">
        <v>209</v>
      </c>
      <c r="B57" s="142"/>
      <c r="C57" s="293">
        <f aca="true" t="shared" si="11" ref="C57:Y57">SUM(C52:C56)</f>
        <v>695180</v>
      </c>
      <c r="D57" s="294">
        <f t="shared" si="11"/>
        <v>0</v>
      </c>
      <c r="E57" s="295">
        <f t="shared" si="11"/>
        <v>1149029</v>
      </c>
      <c r="F57" s="295">
        <f t="shared" si="11"/>
        <v>1209030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906773</v>
      </c>
      <c r="Y57" s="295">
        <f t="shared" si="11"/>
        <v>-906773</v>
      </c>
      <c r="Z57" s="296">
        <f>+IF(X57&lt;&gt;0,+(Y57/X57)*100,0)</f>
        <v>-100</v>
      </c>
      <c r="AA57" s="297">
        <f>SUM(AA52:AA56)</f>
        <v>1209030</v>
      </c>
    </row>
    <row r="58" spans="1:27" ht="13.5">
      <c r="A58" s="311" t="s">
        <v>210</v>
      </c>
      <c r="B58" s="136"/>
      <c r="C58" s="62">
        <v>862746</v>
      </c>
      <c r="D58" s="156"/>
      <c r="E58" s="60">
        <v>73183</v>
      </c>
      <c r="F58" s="60">
        <v>73184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54888</v>
      </c>
      <c r="Y58" s="60">
        <v>-54888</v>
      </c>
      <c r="Z58" s="140">
        <v>-100</v>
      </c>
      <c r="AA58" s="155">
        <v>73184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996549</v>
      </c>
      <c r="D61" s="156"/>
      <c r="E61" s="60">
        <v>1955525</v>
      </c>
      <c r="F61" s="60">
        <v>2245042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1683782</v>
      </c>
      <c r="Y61" s="60">
        <v>-1683782</v>
      </c>
      <c r="Z61" s="140">
        <v>-100</v>
      </c>
      <c r="AA61" s="155">
        <v>2245042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106139</v>
      </c>
      <c r="H68" s="60">
        <v>409021</v>
      </c>
      <c r="I68" s="60">
        <v>96146</v>
      </c>
      <c r="J68" s="60">
        <v>611306</v>
      </c>
      <c r="K68" s="60">
        <v>180224</v>
      </c>
      <c r="L68" s="60">
        <v>223481</v>
      </c>
      <c r="M68" s="60">
        <v>70411</v>
      </c>
      <c r="N68" s="60">
        <v>474116</v>
      </c>
      <c r="O68" s="60">
        <v>229223</v>
      </c>
      <c r="P68" s="60">
        <v>75837</v>
      </c>
      <c r="Q68" s="60">
        <v>354946</v>
      </c>
      <c r="R68" s="60">
        <v>660006</v>
      </c>
      <c r="S68" s="60"/>
      <c r="T68" s="60"/>
      <c r="U68" s="60"/>
      <c r="V68" s="60"/>
      <c r="W68" s="60">
        <v>1745428</v>
      </c>
      <c r="X68" s="60"/>
      <c r="Y68" s="60">
        <v>1745428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106139</v>
      </c>
      <c r="H69" s="220">
        <f t="shared" si="12"/>
        <v>409021</v>
      </c>
      <c r="I69" s="220">
        <f t="shared" si="12"/>
        <v>96146</v>
      </c>
      <c r="J69" s="220">
        <f t="shared" si="12"/>
        <v>611306</v>
      </c>
      <c r="K69" s="220">
        <f t="shared" si="12"/>
        <v>180224</v>
      </c>
      <c r="L69" s="220">
        <f t="shared" si="12"/>
        <v>223481</v>
      </c>
      <c r="M69" s="220">
        <f t="shared" si="12"/>
        <v>70411</v>
      </c>
      <c r="N69" s="220">
        <f t="shared" si="12"/>
        <v>474116</v>
      </c>
      <c r="O69" s="220">
        <f t="shared" si="12"/>
        <v>229223</v>
      </c>
      <c r="P69" s="220">
        <f t="shared" si="12"/>
        <v>75837</v>
      </c>
      <c r="Q69" s="220">
        <f t="shared" si="12"/>
        <v>354946</v>
      </c>
      <c r="R69" s="220">
        <f t="shared" si="12"/>
        <v>660006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1745428</v>
      </c>
      <c r="X69" s="220">
        <f t="shared" si="12"/>
        <v>0</v>
      </c>
      <c r="Y69" s="220">
        <f t="shared" si="12"/>
        <v>1745428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10250300</v>
      </c>
      <c r="D5" s="357">
        <f t="shared" si="0"/>
        <v>0</v>
      </c>
      <c r="E5" s="356">
        <f t="shared" si="0"/>
        <v>26212400</v>
      </c>
      <c r="F5" s="358">
        <f t="shared" si="0"/>
        <v>37023968</v>
      </c>
      <c r="G5" s="358">
        <f t="shared" si="0"/>
        <v>1150982</v>
      </c>
      <c r="H5" s="356">
        <f t="shared" si="0"/>
        <v>1531605</v>
      </c>
      <c r="I5" s="356">
        <f t="shared" si="0"/>
        <v>2590458</v>
      </c>
      <c r="J5" s="358">
        <f t="shared" si="0"/>
        <v>5273045</v>
      </c>
      <c r="K5" s="358">
        <f t="shared" si="0"/>
        <v>3502325</v>
      </c>
      <c r="L5" s="356">
        <f t="shared" si="0"/>
        <v>3255553</v>
      </c>
      <c r="M5" s="356">
        <f t="shared" si="0"/>
        <v>3114604</v>
      </c>
      <c r="N5" s="358">
        <f t="shared" si="0"/>
        <v>9872482</v>
      </c>
      <c r="O5" s="358">
        <f t="shared" si="0"/>
        <v>1806833</v>
      </c>
      <c r="P5" s="356">
        <f t="shared" si="0"/>
        <v>2601478</v>
      </c>
      <c r="Q5" s="356">
        <f t="shared" si="0"/>
        <v>3789590</v>
      </c>
      <c r="R5" s="358">
        <f t="shared" si="0"/>
        <v>8197901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23343428</v>
      </c>
      <c r="X5" s="356">
        <f t="shared" si="0"/>
        <v>27767976</v>
      </c>
      <c r="Y5" s="358">
        <f t="shared" si="0"/>
        <v>-4424548</v>
      </c>
      <c r="Z5" s="359">
        <f>+IF(X5&lt;&gt;0,+(Y5/X5)*100,0)</f>
        <v>-15.933995333329301</v>
      </c>
      <c r="AA5" s="360">
        <f>+AA6+AA8+AA11+AA13+AA15</f>
        <v>37023968</v>
      </c>
    </row>
    <row r="6" spans="1:27" ht="13.5">
      <c r="A6" s="361" t="s">
        <v>204</v>
      </c>
      <c r="B6" s="142"/>
      <c r="C6" s="60">
        <f>+C7</f>
        <v>8512241</v>
      </c>
      <c r="D6" s="340">
        <f aca="true" t="shared" si="1" ref="D6:AA6">+D7</f>
        <v>0</v>
      </c>
      <c r="E6" s="60">
        <f t="shared" si="1"/>
        <v>19554224</v>
      </c>
      <c r="F6" s="59">
        <f t="shared" si="1"/>
        <v>30764968</v>
      </c>
      <c r="G6" s="59">
        <f t="shared" si="1"/>
        <v>732649</v>
      </c>
      <c r="H6" s="60">
        <f t="shared" si="1"/>
        <v>1305385</v>
      </c>
      <c r="I6" s="60">
        <f t="shared" si="1"/>
        <v>2385180</v>
      </c>
      <c r="J6" s="59">
        <f t="shared" si="1"/>
        <v>4423214</v>
      </c>
      <c r="K6" s="59">
        <f t="shared" si="1"/>
        <v>2843388</v>
      </c>
      <c r="L6" s="60">
        <f t="shared" si="1"/>
        <v>3240957</v>
      </c>
      <c r="M6" s="60">
        <f t="shared" si="1"/>
        <v>3114604</v>
      </c>
      <c r="N6" s="59">
        <f t="shared" si="1"/>
        <v>9198949</v>
      </c>
      <c r="O6" s="59">
        <f t="shared" si="1"/>
        <v>1730252</v>
      </c>
      <c r="P6" s="60">
        <f t="shared" si="1"/>
        <v>2399278</v>
      </c>
      <c r="Q6" s="60">
        <f t="shared" si="1"/>
        <v>3504405</v>
      </c>
      <c r="R6" s="59">
        <f t="shared" si="1"/>
        <v>7633935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21256098</v>
      </c>
      <c r="X6" s="60">
        <f t="shared" si="1"/>
        <v>23073726</v>
      </c>
      <c r="Y6" s="59">
        <f t="shared" si="1"/>
        <v>-1817628</v>
      </c>
      <c r="Z6" s="61">
        <f>+IF(X6&lt;&gt;0,+(Y6/X6)*100,0)</f>
        <v>-7.8774793459885935</v>
      </c>
      <c r="AA6" s="62">
        <f t="shared" si="1"/>
        <v>30764968</v>
      </c>
    </row>
    <row r="7" spans="1:27" ht="13.5">
      <c r="A7" s="291" t="s">
        <v>228</v>
      </c>
      <c r="B7" s="142"/>
      <c r="C7" s="60">
        <v>8512241</v>
      </c>
      <c r="D7" s="340"/>
      <c r="E7" s="60">
        <v>19554224</v>
      </c>
      <c r="F7" s="59">
        <v>30764968</v>
      </c>
      <c r="G7" s="59">
        <v>732649</v>
      </c>
      <c r="H7" s="60">
        <v>1305385</v>
      </c>
      <c r="I7" s="60">
        <v>2385180</v>
      </c>
      <c r="J7" s="59">
        <v>4423214</v>
      </c>
      <c r="K7" s="59">
        <v>2843388</v>
      </c>
      <c r="L7" s="60">
        <v>3240957</v>
      </c>
      <c r="M7" s="60">
        <v>3114604</v>
      </c>
      <c r="N7" s="59">
        <v>9198949</v>
      </c>
      <c r="O7" s="59">
        <v>1730252</v>
      </c>
      <c r="P7" s="60">
        <v>2399278</v>
      </c>
      <c r="Q7" s="60">
        <v>3504405</v>
      </c>
      <c r="R7" s="59">
        <v>7633935</v>
      </c>
      <c r="S7" s="59"/>
      <c r="T7" s="60"/>
      <c r="U7" s="60"/>
      <c r="V7" s="59"/>
      <c r="W7" s="59">
        <v>21256098</v>
      </c>
      <c r="X7" s="60">
        <v>23073726</v>
      </c>
      <c r="Y7" s="59">
        <v>-1817628</v>
      </c>
      <c r="Z7" s="61">
        <v>-7.88</v>
      </c>
      <c r="AA7" s="62">
        <v>30764968</v>
      </c>
    </row>
    <row r="8" spans="1:27" ht="13.5">
      <c r="A8" s="361" t="s">
        <v>205</v>
      </c>
      <c r="B8" s="142"/>
      <c r="C8" s="60">
        <f aca="true" t="shared" si="2" ref="C8:Y8">SUM(C9:C10)</f>
        <v>710581</v>
      </c>
      <c r="D8" s="340">
        <f t="shared" si="2"/>
        <v>0</v>
      </c>
      <c r="E8" s="60">
        <f t="shared" si="2"/>
        <v>4908176</v>
      </c>
      <c r="F8" s="59">
        <f t="shared" si="2"/>
        <v>3710000</v>
      </c>
      <c r="G8" s="59">
        <f t="shared" si="2"/>
        <v>649</v>
      </c>
      <c r="H8" s="60">
        <f t="shared" si="2"/>
        <v>55143</v>
      </c>
      <c r="I8" s="60">
        <f t="shared" si="2"/>
        <v>22627</v>
      </c>
      <c r="J8" s="59">
        <f t="shared" si="2"/>
        <v>78419</v>
      </c>
      <c r="K8" s="59">
        <f t="shared" si="2"/>
        <v>81102</v>
      </c>
      <c r="L8" s="60">
        <f t="shared" si="2"/>
        <v>14516</v>
      </c>
      <c r="M8" s="60">
        <f t="shared" si="2"/>
        <v>0</v>
      </c>
      <c r="N8" s="59">
        <f t="shared" si="2"/>
        <v>95618</v>
      </c>
      <c r="O8" s="59">
        <f t="shared" si="2"/>
        <v>76581</v>
      </c>
      <c r="P8" s="60">
        <f t="shared" si="2"/>
        <v>202200</v>
      </c>
      <c r="Q8" s="60">
        <f t="shared" si="2"/>
        <v>11872</v>
      </c>
      <c r="R8" s="59">
        <f t="shared" si="2"/>
        <v>290653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464690</v>
      </c>
      <c r="X8" s="60">
        <f t="shared" si="2"/>
        <v>2782500</v>
      </c>
      <c r="Y8" s="59">
        <f t="shared" si="2"/>
        <v>-2317810</v>
      </c>
      <c r="Z8" s="61">
        <f>+IF(X8&lt;&gt;0,+(Y8/X8)*100,0)</f>
        <v>-83.2995507637017</v>
      </c>
      <c r="AA8" s="62">
        <f>SUM(AA9:AA10)</f>
        <v>3710000</v>
      </c>
    </row>
    <row r="9" spans="1:27" ht="13.5">
      <c r="A9" s="291" t="s">
        <v>229</v>
      </c>
      <c r="B9" s="142"/>
      <c r="C9" s="60">
        <v>710581</v>
      </c>
      <c r="D9" s="340"/>
      <c r="E9" s="60">
        <v>3400000</v>
      </c>
      <c r="F9" s="59">
        <v>3710000</v>
      </c>
      <c r="G9" s="59">
        <v>649</v>
      </c>
      <c r="H9" s="60">
        <v>55143</v>
      </c>
      <c r="I9" s="60">
        <v>22627</v>
      </c>
      <c r="J9" s="59">
        <v>78419</v>
      </c>
      <c r="K9" s="59">
        <v>81102</v>
      </c>
      <c r="L9" s="60">
        <v>14516</v>
      </c>
      <c r="M9" s="60"/>
      <c r="N9" s="59">
        <v>95618</v>
      </c>
      <c r="O9" s="59">
        <v>76581</v>
      </c>
      <c r="P9" s="60">
        <v>202200</v>
      </c>
      <c r="Q9" s="60">
        <v>11872</v>
      </c>
      <c r="R9" s="59">
        <v>290653</v>
      </c>
      <c r="S9" s="59"/>
      <c r="T9" s="60"/>
      <c r="U9" s="60"/>
      <c r="V9" s="59"/>
      <c r="W9" s="59">
        <v>464690</v>
      </c>
      <c r="X9" s="60">
        <v>2782500</v>
      </c>
      <c r="Y9" s="59">
        <v>-2317810</v>
      </c>
      <c r="Z9" s="61">
        <v>-83.3</v>
      </c>
      <c r="AA9" s="62">
        <v>3710000</v>
      </c>
    </row>
    <row r="10" spans="1:27" ht="13.5">
      <c r="A10" s="291" t="s">
        <v>230</v>
      </c>
      <c r="B10" s="142"/>
      <c r="C10" s="60"/>
      <c r="D10" s="340"/>
      <c r="E10" s="60">
        <v>1508176</v>
      </c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1027478</v>
      </c>
      <c r="D15" s="340">
        <f t="shared" si="5"/>
        <v>0</v>
      </c>
      <c r="E15" s="60">
        <f t="shared" si="5"/>
        <v>1750000</v>
      </c>
      <c r="F15" s="59">
        <f t="shared" si="5"/>
        <v>2549000</v>
      </c>
      <c r="G15" s="59">
        <f t="shared" si="5"/>
        <v>417684</v>
      </c>
      <c r="H15" s="60">
        <f t="shared" si="5"/>
        <v>171077</v>
      </c>
      <c r="I15" s="60">
        <f t="shared" si="5"/>
        <v>182651</v>
      </c>
      <c r="J15" s="59">
        <f t="shared" si="5"/>
        <v>771412</v>
      </c>
      <c r="K15" s="59">
        <f t="shared" si="5"/>
        <v>577835</v>
      </c>
      <c r="L15" s="60">
        <f t="shared" si="5"/>
        <v>80</v>
      </c>
      <c r="M15" s="60">
        <f t="shared" si="5"/>
        <v>0</v>
      </c>
      <c r="N15" s="59">
        <f t="shared" si="5"/>
        <v>577915</v>
      </c>
      <c r="O15" s="59">
        <f t="shared" si="5"/>
        <v>0</v>
      </c>
      <c r="P15" s="60">
        <f t="shared" si="5"/>
        <v>0</v>
      </c>
      <c r="Q15" s="60">
        <f t="shared" si="5"/>
        <v>273313</v>
      </c>
      <c r="R15" s="59">
        <f t="shared" si="5"/>
        <v>273313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1622640</v>
      </c>
      <c r="X15" s="60">
        <f t="shared" si="5"/>
        <v>1911750</v>
      </c>
      <c r="Y15" s="59">
        <f t="shared" si="5"/>
        <v>-289110</v>
      </c>
      <c r="Z15" s="61">
        <f>+IF(X15&lt;&gt;0,+(Y15/X15)*100,0)</f>
        <v>-15.122793252255788</v>
      </c>
      <c r="AA15" s="62">
        <f>SUM(AA16:AA20)</f>
        <v>2549000</v>
      </c>
    </row>
    <row r="16" spans="1:27" ht="13.5">
      <c r="A16" s="291" t="s">
        <v>233</v>
      </c>
      <c r="B16" s="300"/>
      <c r="C16" s="60"/>
      <c r="D16" s="340"/>
      <c r="E16" s="60">
        <v>1750000</v>
      </c>
      <c r="F16" s="59">
        <v>1330000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997500</v>
      </c>
      <c r="Y16" s="59">
        <v>-997500</v>
      </c>
      <c r="Z16" s="61">
        <v>-100</v>
      </c>
      <c r="AA16" s="62">
        <v>1330000</v>
      </c>
    </row>
    <row r="17" spans="1:27" ht="13.5">
      <c r="A17" s="291" t="s">
        <v>234</v>
      </c>
      <c r="B17" s="136"/>
      <c r="C17" s="60">
        <v>1027478</v>
      </c>
      <c r="D17" s="340"/>
      <c r="E17" s="60"/>
      <c r="F17" s="59">
        <v>1219000</v>
      </c>
      <c r="G17" s="59">
        <v>417684</v>
      </c>
      <c r="H17" s="60">
        <v>171077</v>
      </c>
      <c r="I17" s="60">
        <v>182651</v>
      </c>
      <c r="J17" s="59">
        <v>771412</v>
      </c>
      <c r="K17" s="59">
        <v>577835</v>
      </c>
      <c r="L17" s="60">
        <v>80</v>
      </c>
      <c r="M17" s="60"/>
      <c r="N17" s="59">
        <v>577915</v>
      </c>
      <c r="O17" s="59"/>
      <c r="P17" s="60"/>
      <c r="Q17" s="60">
        <v>273313</v>
      </c>
      <c r="R17" s="59">
        <v>273313</v>
      </c>
      <c r="S17" s="59"/>
      <c r="T17" s="60"/>
      <c r="U17" s="60"/>
      <c r="V17" s="59"/>
      <c r="W17" s="59">
        <v>1622640</v>
      </c>
      <c r="X17" s="60">
        <v>914250</v>
      </c>
      <c r="Y17" s="59">
        <v>708390</v>
      </c>
      <c r="Z17" s="61">
        <v>77.48</v>
      </c>
      <c r="AA17" s="62">
        <v>1219000</v>
      </c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12721029</v>
      </c>
      <c r="D22" s="344">
        <f t="shared" si="6"/>
        <v>0</v>
      </c>
      <c r="E22" s="343">
        <f t="shared" si="6"/>
        <v>10442950</v>
      </c>
      <c r="F22" s="345">
        <f t="shared" si="6"/>
        <v>9930582</v>
      </c>
      <c r="G22" s="345">
        <f t="shared" si="6"/>
        <v>278106</v>
      </c>
      <c r="H22" s="343">
        <f t="shared" si="6"/>
        <v>699853</v>
      </c>
      <c r="I22" s="343">
        <f t="shared" si="6"/>
        <v>226935</v>
      </c>
      <c r="J22" s="345">
        <f t="shared" si="6"/>
        <v>1204894</v>
      </c>
      <c r="K22" s="345">
        <f t="shared" si="6"/>
        <v>465387</v>
      </c>
      <c r="L22" s="343">
        <f t="shared" si="6"/>
        <v>599543</v>
      </c>
      <c r="M22" s="343">
        <f t="shared" si="6"/>
        <v>179869</v>
      </c>
      <c r="N22" s="345">
        <f t="shared" si="6"/>
        <v>1244799</v>
      </c>
      <c r="O22" s="345">
        <f t="shared" si="6"/>
        <v>254662</v>
      </c>
      <c r="P22" s="343">
        <f t="shared" si="6"/>
        <v>411763</v>
      </c>
      <c r="Q22" s="343">
        <f t="shared" si="6"/>
        <v>412963</v>
      </c>
      <c r="R22" s="345">
        <f t="shared" si="6"/>
        <v>1079388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3529081</v>
      </c>
      <c r="X22" s="343">
        <f t="shared" si="6"/>
        <v>7447937</v>
      </c>
      <c r="Y22" s="345">
        <f t="shared" si="6"/>
        <v>-3918856</v>
      </c>
      <c r="Z22" s="336">
        <f>+IF(X22&lt;&gt;0,+(Y22/X22)*100,0)</f>
        <v>-52.61666418499512</v>
      </c>
      <c r="AA22" s="350">
        <f>SUM(AA23:AA32)</f>
        <v>9930582</v>
      </c>
    </row>
    <row r="23" spans="1:27" ht="13.5">
      <c r="A23" s="361" t="s">
        <v>236</v>
      </c>
      <c r="B23" s="142"/>
      <c r="C23" s="60"/>
      <c r="D23" s="340"/>
      <c r="E23" s="60">
        <v>500000</v>
      </c>
      <c r="F23" s="59">
        <v>400000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300000</v>
      </c>
      <c r="Y23" s="59">
        <v>-300000</v>
      </c>
      <c r="Z23" s="61">
        <v>-100</v>
      </c>
      <c r="AA23" s="62">
        <v>400000</v>
      </c>
    </row>
    <row r="24" spans="1:27" ht="13.5">
      <c r="A24" s="361" t="s">
        <v>237</v>
      </c>
      <c r="B24" s="142"/>
      <c r="C24" s="60">
        <v>2780560</v>
      </c>
      <c r="D24" s="340"/>
      <c r="E24" s="60">
        <v>4792950</v>
      </c>
      <c r="F24" s="59">
        <v>5366000</v>
      </c>
      <c r="G24" s="59">
        <v>278106</v>
      </c>
      <c r="H24" s="60">
        <v>253613</v>
      </c>
      <c r="I24" s="60">
        <v>44131</v>
      </c>
      <c r="J24" s="59">
        <v>575850</v>
      </c>
      <c r="K24" s="59"/>
      <c r="L24" s="60">
        <v>44482</v>
      </c>
      <c r="M24" s="60"/>
      <c r="N24" s="59">
        <v>44482</v>
      </c>
      <c r="O24" s="59">
        <v>59522</v>
      </c>
      <c r="P24" s="60"/>
      <c r="Q24" s="60"/>
      <c r="R24" s="59">
        <v>59522</v>
      </c>
      <c r="S24" s="59"/>
      <c r="T24" s="60"/>
      <c r="U24" s="60"/>
      <c r="V24" s="59"/>
      <c r="W24" s="59">
        <v>679854</v>
      </c>
      <c r="X24" s="60">
        <v>4024500</v>
      </c>
      <c r="Y24" s="59">
        <v>-3344646</v>
      </c>
      <c r="Z24" s="61">
        <v>-83.11</v>
      </c>
      <c r="AA24" s="62">
        <v>5366000</v>
      </c>
    </row>
    <row r="25" spans="1:27" ht="13.5">
      <c r="A25" s="361" t="s">
        <v>238</v>
      </c>
      <c r="B25" s="142"/>
      <c r="C25" s="60">
        <v>2380722</v>
      </c>
      <c r="D25" s="340"/>
      <c r="E25" s="60">
        <v>2850000</v>
      </c>
      <c r="F25" s="59">
        <v>1796582</v>
      </c>
      <c r="G25" s="59"/>
      <c r="H25" s="60">
        <v>314876</v>
      </c>
      <c r="I25" s="60">
        <v>182804</v>
      </c>
      <c r="J25" s="59">
        <v>497680</v>
      </c>
      <c r="K25" s="59">
        <v>242581</v>
      </c>
      <c r="L25" s="60">
        <v>205770</v>
      </c>
      <c r="M25" s="60">
        <v>118953</v>
      </c>
      <c r="N25" s="59">
        <v>567304</v>
      </c>
      <c r="O25" s="59">
        <v>195140</v>
      </c>
      <c r="P25" s="60">
        <v>401768</v>
      </c>
      <c r="Q25" s="60">
        <v>354144</v>
      </c>
      <c r="R25" s="59">
        <v>951052</v>
      </c>
      <c r="S25" s="59"/>
      <c r="T25" s="60"/>
      <c r="U25" s="60"/>
      <c r="V25" s="59"/>
      <c r="W25" s="59">
        <v>2016036</v>
      </c>
      <c r="X25" s="60">
        <v>1347437</v>
      </c>
      <c r="Y25" s="59">
        <v>668599</v>
      </c>
      <c r="Z25" s="61">
        <v>49.62</v>
      </c>
      <c r="AA25" s="62">
        <v>1796582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7273915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285832</v>
      </c>
      <c r="D32" s="340"/>
      <c r="E32" s="60">
        <v>2300000</v>
      </c>
      <c r="F32" s="59">
        <v>2368000</v>
      </c>
      <c r="G32" s="59"/>
      <c r="H32" s="60">
        <v>131364</v>
      </c>
      <c r="I32" s="60"/>
      <c r="J32" s="59">
        <v>131364</v>
      </c>
      <c r="K32" s="59">
        <v>222806</v>
      </c>
      <c r="L32" s="60">
        <v>349291</v>
      </c>
      <c r="M32" s="60">
        <v>60916</v>
      </c>
      <c r="N32" s="59">
        <v>633013</v>
      </c>
      <c r="O32" s="59"/>
      <c r="P32" s="60">
        <v>9995</v>
      </c>
      <c r="Q32" s="60">
        <v>58819</v>
      </c>
      <c r="R32" s="59">
        <v>68814</v>
      </c>
      <c r="S32" s="59"/>
      <c r="T32" s="60"/>
      <c r="U32" s="60"/>
      <c r="V32" s="59"/>
      <c r="W32" s="59">
        <v>833191</v>
      </c>
      <c r="X32" s="60">
        <v>1776000</v>
      </c>
      <c r="Y32" s="59">
        <v>-942809</v>
      </c>
      <c r="Z32" s="61">
        <v>-53.09</v>
      </c>
      <c r="AA32" s="62">
        <v>2368000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14669883</v>
      </c>
      <c r="D40" s="344">
        <f t="shared" si="9"/>
        <v>0</v>
      </c>
      <c r="E40" s="343">
        <f t="shared" si="9"/>
        <v>16325000</v>
      </c>
      <c r="F40" s="345">
        <f t="shared" si="9"/>
        <v>20535000</v>
      </c>
      <c r="G40" s="345">
        <f t="shared" si="9"/>
        <v>291439</v>
      </c>
      <c r="H40" s="343">
        <f t="shared" si="9"/>
        <v>342260</v>
      </c>
      <c r="I40" s="343">
        <f t="shared" si="9"/>
        <v>520950</v>
      </c>
      <c r="J40" s="345">
        <f t="shared" si="9"/>
        <v>1154649</v>
      </c>
      <c r="K40" s="345">
        <f t="shared" si="9"/>
        <v>0</v>
      </c>
      <c r="L40" s="343">
        <f t="shared" si="9"/>
        <v>957041</v>
      </c>
      <c r="M40" s="343">
        <f t="shared" si="9"/>
        <v>177193</v>
      </c>
      <c r="N40" s="345">
        <f t="shared" si="9"/>
        <v>1134234</v>
      </c>
      <c r="O40" s="345">
        <f t="shared" si="9"/>
        <v>120956</v>
      </c>
      <c r="P40" s="343">
        <f t="shared" si="9"/>
        <v>383628</v>
      </c>
      <c r="Q40" s="343">
        <f t="shared" si="9"/>
        <v>2969693</v>
      </c>
      <c r="R40" s="345">
        <f t="shared" si="9"/>
        <v>3474277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5763160</v>
      </c>
      <c r="X40" s="343">
        <f t="shared" si="9"/>
        <v>15401250</v>
      </c>
      <c r="Y40" s="345">
        <f t="shared" si="9"/>
        <v>-9638090</v>
      </c>
      <c r="Z40" s="336">
        <f>+IF(X40&lt;&gt;0,+(Y40/X40)*100,0)</f>
        <v>-62.579920461001535</v>
      </c>
      <c r="AA40" s="350">
        <f>SUM(AA41:AA49)</f>
        <v>20535000</v>
      </c>
    </row>
    <row r="41" spans="1:27" ht="13.5">
      <c r="A41" s="361" t="s">
        <v>247</v>
      </c>
      <c r="B41" s="142"/>
      <c r="C41" s="362">
        <v>675124</v>
      </c>
      <c r="D41" s="363"/>
      <c r="E41" s="362">
        <v>8500000</v>
      </c>
      <c r="F41" s="364">
        <v>6830000</v>
      </c>
      <c r="G41" s="364">
        <v>762</v>
      </c>
      <c r="H41" s="362"/>
      <c r="I41" s="362"/>
      <c r="J41" s="364">
        <v>762</v>
      </c>
      <c r="K41" s="364"/>
      <c r="L41" s="362">
        <v>865195</v>
      </c>
      <c r="M41" s="362">
        <v>175439</v>
      </c>
      <c r="N41" s="364">
        <v>1040634</v>
      </c>
      <c r="O41" s="364"/>
      <c r="P41" s="362"/>
      <c r="Q41" s="362">
        <v>2156994</v>
      </c>
      <c r="R41" s="364">
        <v>2156994</v>
      </c>
      <c r="S41" s="364"/>
      <c r="T41" s="362"/>
      <c r="U41" s="362"/>
      <c r="V41" s="364"/>
      <c r="W41" s="364">
        <v>3198390</v>
      </c>
      <c r="X41" s="362">
        <v>5122500</v>
      </c>
      <c r="Y41" s="364">
        <v>-1924110</v>
      </c>
      <c r="Z41" s="365">
        <v>-37.56</v>
      </c>
      <c r="AA41" s="366">
        <v>6830000</v>
      </c>
    </row>
    <row r="42" spans="1:27" ht="13.5">
      <c r="A42" s="361" t="s">
        <v>248</v>
      </c>
      <c r="B42" s="136"/>
      <c r="C42" s="60">
        <f aca="true" t="shared" si="10" ref="C42:Y42">+C62</f>
        <v>1736842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8740726</v>
      </c>
      <c r="D43" s="369"/>
      <c r="E43" s="305">
        <v>60000</v>
      </c>
      <c r="F43" s="370">
        <v>870000</v>
      </c>
      <c r="G43" s="370"/>
      <c r="H43" s="305"/>
      <c r="I43" s="305"/>
      <c r="J43" s="370"/>
      <c r="K43" s="370"/>
      <c r="L43" s="305">
        <v>175</v>
      </c>
      <c r="M43" s="305"/>
      <c r="N43" s="370">
        <v>175</v>
      </c>
      <c r="O43" s="370">
        <v>22500</v>
      </c>
      <c r="P43" s="305"/>
      <c r="Q43" s="305">
        <v>671</v>
      </c>
      <c r="R43" s="370">
        <v>23171</v>
      </c>
      <c r="S43" s="370"/>
      <c r="T43" s="305"/>
      <c r="U43" s="305"/>
      <c r="V43" s="370"/>
      <c r="W43" s="370">
        <v>23346</v>
      </c>
      <c r="X43" s="305">
        <v>652500</v>
      </c>
      <c r="Y43" s="370">
        <v>-629154</v>
      </c>
      <c r="Z43" s="371">
        <v>-96.42</v>
      </c>
      <c r="AA43" s="303">
        <v>870000</v>
      </c>
    </row>
    <row r="44" spans="1:27" ht="13.5">
      <c r="A44" s="361" t="s">
        <v>250</v>
      </c>
      <c r="B44" s="136"/>
      <c r="C44" s="60">
        <v>719636</v>
      </c>
      <c r="D44" s="368"/>
      <c r="E44" s="54">
        <v>2665000</v>
      </c>
      <c r="F44" s="53">
        <v>2135000</v>
      </c>
      <c r="G44" s="53"/>
      <c r="H44" s="54">
        <v>27987</v>
      </c>
      <c r="I44" s="54">
        <v>4712</v>
      </c>
      <c r="J44" s="53">
        <v>32699</v>
      </c>
      <c r="K44" s="53"/>
      <c r="L44" s="54">
        <v>52172</v>
      </c>
      <c r="M44" s="54">
        <v>1754</v>
      </c>
      <c r="N44" s="53">
        <v>53926</v>
      </c>
      <c r="O44" s="53">
        <v>59562</v>
      </c>
      <c r="P44" s="54">
        <v>61953</v>
      </c>
      <c r="Q44" s="54">
        <v>170236</v>
      </c>
      <c r="R44" s="53">
        <v>291751</v>
      </c>
      <c r="S44" s="53"/>
      <c r="T44" s="54"/>
      <c r="U44" s="54"/>
      <c r="V44" s="53"/>
      <c r="W44" s="53">
        <v>378376</v>
      </c>
      <c r="X44" s="54">
        <v>1601250</v>
      </c>
      <c r="Y44" s="53">
        <v>-1222874</v>
      </c>
      <c r="Z44" s="94">
        <v>-76.37</v>
      </c>
      <c r="AA44" s="95">
        <v>2135000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2797555</v>
      </c>
      <c r="D47" s="368"/>
      <c r="E47" s="54">
        <v>4000000</v>
      </c>
      <c r="F47" s="53">
        <v>9000000</v>
      </c>
      <c r="G47" s="53"/>
      <c r="H47" s="54">
        <v>255613</v>
      </c>
      <c r="I47" s="54">
        <v>372503</v>
      </c>
      <c r="J47" s="53">
        <v>628116</v>
      </c>
      <c r="K47" s="53"/>
      <c r="L47" s="54">
        <v>39499</v>
      </c>
      <c r="M47" s="54"/>
      <c r="N47" s="53">
        <v>39499</v>
      </c>
      <c r="O47" s="53"/>
      <c r="P47" s="54">
        <v>169029</v>
      </c>
      <c r="Q47" s="54">
        <v>449408</v>
      </c>
      <c r="R47" s="53">
        <v>618437</v>
      </c>
      <c r="S47" s="53"/>
      <c r="T47" s="54"/>
      <c r="U47" s="54"/>
      <c r="V47" s="53"/>
      <c r="W47" s="53">
        <v>1286052</v>
      </c>
      <c r="X47" s="54">
        <v>6750000</v>
      </c>
      <c r="Y47" s="53">
        <v>-5463948</v>
      </c>
      <c r="Z47" s="94">
        <v>-80.95</v>
      </c>
      <c r="AA47" s="95">
        <v>9000000</v>
      </c>
    </row>
    <row r="48" spans="1:27" ht="13.5">
      <c r="A48" s="361" t="s">
        <v>254</v>
      </c>
      <c r="B48" s="136"/>
      <c r="C48" s="60"/>
      <c r="D48" s="368"/>
      <c r="E48" s="54">
        <v>1100000</v>
      </c>
      <c r="F48" s="53">
        <v>1700000</v>
      </c>
      <c r="G48" s="53">
        <v>290677</v>
      </c>
      <c r="H48" s="54">
        <v>58660</v>
      </c>
      <c r="I48" s="54">
        <v>143735</v>
      </c>
      <c r="J48" s="53">
        <v>493072</v>
      </c>
      <c r="K48" s="53"/>
      <c r="L48" s="54"/>
      <c r="M48" s="54"/>
      <c r="N48" s="53"/>
      <c r="O48" s="53">
        <v>38894</v>
      </c>
      <c r="P48" s="54">
        <v>152646</v>
      </c>
      <c r="Q48" s="54">
        <v>192384</v>
      </c>
      <c r="R48" s="53">
        <v>383924</v>
      </c>
      <c r="S48" s="53"/>
      <c r="T48" s="54"/>
      <c r="U48" s="54"/>
      <c r="V48" s="53"/>
      <c r="W48" s="53">
        <v>876996</v>
      </c>
      <c r="X48" s="54">
        <v>1275000</v>
      </c>
      <c r="Y48" s="53">
        <v>-398004</v>
      </c>
      <c r="Z48" s="94">
        <v>-31.22</v>
      </c>
      <c r="AA48" s="95">
        <v>1700000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24049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24049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37665261</v>
      </c>
      <c r="D60" s="346">
        <f t="shared" si="14"/>
        <v>0</v>
      </c>
      <c r="E60" s="219">
        <f t="shared" si="14"/>
        <v>52980350</v>
      </c>
      <c r="F60" s="264">
        <f t="shared" si="14"/>
        <v>67489550</v>
      </c>
      <c r="G60" s="264">
        <f t="shared" si="14"/>
        <v>1720527</v>
      </c>
      <c r="H60" s="219">
        <f t="shared" si="14"/>
        <v>2573718</v>
      </c>
      <c r="I60" s="219">
        <f t="shared" si="14"/>
        <v>3338343</v>
      </c>
      <c r="J60" s="264">
        <f t="shared" si="14"/>
        <v>7632588</v>
      </c>
      <c r="K60" s="264">
        <f t="shared" si="14"/>
        <v>3967712</v>
      </c>
      <c r="L60" s="219">
        <f t="shared" si="14"/>
        <v>4812137</v>
      </c>
      <c r="M60" s="219">
        <f t="shared" si="14"/>
        <v>3471666</v>
      </c>
      <c r="N60" s="264">
        <f t="shared" si="14"/>
        <v>12251515</v>
      </c>
      <c r="O60" s="264">
        <f t="shared" si="14"/>
        <v>2182451</v>
      </c>
      <c r="P60" s="219">
        <f t="shared" si="14"/>
        <v>3396869</v>
      </c>
      <c r="Q60" s="219">
        <f t="shared" si="14"/>
        <v>7172246</v>
      </c>
      <c r="R60" s="264">
        <f t="shared" si="14"/>
        <v>12751566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32635669</v>
      </c>
      <c r="X60" s="219">
        <f t="shared" si="14"/>
        <v>50617163</v>
      </c>
      <c r="Y60" s="264">
        <f t="shared" si="14"/>
        <v>-17981494</v>
      </c>
      <c r="Z60" s="337">
        <f>+IF(X60&lt;&gt;0,+(Y60/X60)*100,0)</f>
        <v>-35.5244998618354</v>
      </c>
      <c r="AA60" s="232">
        <f>+AA57+AA54+AA51+AA40+AA37+AA34+AA22+AA5</f>
        <v>67489550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1736842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>
        <v>1736842</v>
      </c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2100000</v>
      </c>
      <c r="F22" s="345">
        <f t="shared" si="6"/>
        <v>1600000</v>
      </c>
      <c r="G22" s="345">
        <f t="shared" si="6"/>
        <v>33667</v>
      </c>
      <c r="H22" s="343">
        <f t="shared" si="6"/>
        <v>0</v>
      </c>
      <c r="I22" s="343">
        <f t="shared" si="6"/>
        <v>0</v>
      </c>
      <c r="J22" s="345">
        <f t="shared" si="6"/>
        <v>33667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33667</v>
      </c>
      <c r="X22" s="343">
        <f t="shared" si="6"/>
        <v>1200000</v>
      </c>
      <c r="Y22" s="345">
        <f t="shared" si="6"/>
        <v>-1166333</v>
      </c>
      <c r="Z22" s="336">
        <f>+IF(X22&lt;&gt;0,+(Y22/X22)*100,0)</f>
        <v>-97.19441666666667</v>
      </c>
      <c r="AA22" s="350">
        <f>SUM(AA23:AA32)</f>
        <v>1600000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2100000</v>
      </c>
      <c r="F25" s="59">
        <v>1600000</v>
      </c>
      <c r="G25" s="59">
        <v>33667</v>
      </c>
      <c r="H25" s="60"/>
      <c r="I25" s="60"/>
      <c r="J25" s="59">
        <v>33667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33667</v>
      </c>
      <c r="X25" s="60">
        <v>1200000</v>
      </c>
      <c r="Y25" s="59">
        <v>-1166333</v>
      </c>
      <c r="Z25" s="61">
        <v>-97.19</v>
      </c>
      <c r="AA25" s="62">
        <v>1600000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1400000</v>
      </c>
      <c r="F40" s="345">
        <f t="shared" si="9"/>
        <v>1400000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1050000</v>
      </c>
      <c r="Y40" s="345">
        <f t="shared" si="9"/>
        <v>-1050000</v>
      </c>
      <c r="Z40" s="336">
        <f>+IF(X40&lt;&gt;0,+(Y40/X40)*100,0)</f>
        <v>-100</v>
      </c>
      <c r="AA40" s="350">
        <f>SUM(AA41:AA49)</f>
        <v>1400000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>
        <v>1400000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1050000</v>
      </c>
      <c r="Y48" s="53">
        <v>-1050000</v>
      </c>
      <c r="Z48" s="94">
        <v>-100</v>
      </c>
      <c r="AA48" s="95">
        <v>1400000</v>
      </c>
    </row>
    <row r="49" spans="1:27" ht="13.5">
      <c r="A49" s="361" t="s">
        <v>93</v>
      </c>
      <c r="B49" s="136"/>
      <c r="C49" s="54"/>
      <c r="D49" s="368"/>
      <c r="E49" s="54">
        <v>1400000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3500000</v>
      </c>
      <c r="F60" s="264">
        <f t="shared" si="14"/>
        <v>3000000</v>
      </c>
      <c r="G60" s="264">
        <f t="shared" si="14"/>
        <v>33667</v>
      </c>
      <c r="H60" s="219">
        <f t="shared" si="14"/>
        <v>0</v>
      </c>
      <c r="I60" s="219">
        <f t="shared" si="14"/>
        <v>0</v>
      </c>
      <c r="J60" s="264">
        <f t="shared" si="14"/>
        <v>33667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33667</v>
      </c>
      <c r="X60" s="219">
        <f t="shared" si="14"/>
        <v>2250000</v>
      </c>
      <c r="Y60" s="264">
        <f t="shared" si="14"/>
        <v>-2216333</v>
      </c>
      <c r="Z60" s="337">
        <f>+IF(X60&lt;&gt;0,+(Y60/X60)*100,0)</f>
        <v>-98.50368888888889</v>
      </c>
      <c r="AA60" s="232">
        <f>+AA57+AA54+AA51+AA40+AA37+AA34+AA22+AA5</f>
        <v>3000000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2014-05-13T11:48:54Z</dcterms:created>
  <dcterms:modified xsi:type="dcterms:W3CDTF">2014-05-13T11:48:57Z</dcterms:modified>
  <cp:category/>
  <cp:version/>
  <cp:contentType/>
  <cp:contentStatus/>
</cp:coreProperties>
</file>