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<sst xmlns="http://schemas.openxmlformats.org/spreadsheetml/2006/main" count="855" uniqueCount="302">
  <si>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Ngquza Hills(EC153)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</si>
  <si>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</si>
  <si>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</si>
  <si>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</si>
  <si>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</si>
  <si>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</si>
  <si>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</si>
  <si>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</si>
  <si>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</si>
  <si>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</si>
  <si>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</si>
  <si>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</si>
  <si>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</si>
  <si>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</si>
  <si>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</si>
  <si>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</si>
  <si>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</si>
  <si>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</si>
  <si>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</si>
  <si>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</si>
  <si>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</si>
  <si>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</si>
  <si>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</si>
  <si>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</si>
  <si>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</si>
  <si>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</si>
  <si>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</si>
  <si>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</si>
  <si>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</si>
  <si>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</si>
  <si>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</si>
  <si>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</si>
  <si>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</si>
  <si>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</si>
  <si>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</si>
  <si>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</si>
  <si>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</si>
  <si>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</si>
  <si>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</si>
  <si>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</si>
  <si>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</si>
  <si>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</si>
  <si>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</si>
  <si>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</si>
  <si>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</si>
  <si>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</si>
  <si>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</si>
  <si>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</si>
  <si>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</si>
  <si>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</si>
  <si>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</si>
  <si>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</si>
  <si>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</si>
  <si>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</si>
  <si>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</si>
  <si>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</si>
  <si>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</si>
  <si>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</si>
  <si>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</si>
  <si>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</si>
  <si>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</si>
  <si>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</si>
  <si>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</si>
  <si>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</si>
  <si>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</si>
  <si>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</si>
  <si>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</si>
  <si>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</si>
  <si>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</si>
  <si>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</si>
  <si>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Ngquza Hills(EC153)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</si>
  <si>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</si>
  <si>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</si>
  <si>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</si>
  <si>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</si>
  <si>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</si>
  <si>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</si>
  <si>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</si>
  <si>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</si>
  <si>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</si>
  <si>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</si>
  <si>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</si>
  <si>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</si>
  <si>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</si>
  <si>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</si>
  <si>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</si>
  <si>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</si>
  <si>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</si>
  <si>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</si>
  <si>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</si>
  <si>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</si>
  <si>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</si>
  <si>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</si>
  <si>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</si>
  <si>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</si>
  <si>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</si>
  <si>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</si>
  <si>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</si>
  <si>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</si>
  <si>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</si>
  <si>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Ngquza Hills(EC153)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</si>
  <si>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</si>
  <si>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</si>
  <si>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</si>
  <si>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</si>
  <si>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</si>
  <si>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</si>
  <si>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</si>
  <si>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</si>
  <si>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</si>
  <si>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</si>
  <si>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</si>
  <si>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</si>
  <si>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</si>
  <si>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</si>
  <si>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</si>
  <si>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</si>
  <si>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</si>
  <si>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</si>
  <si>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</si>
  <si>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</si>
  <si>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</si>
  <si>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</si>
  <si>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</si>
  <si>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</si>
  <si>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</si>
  <si>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</si>
  <si>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</si>
  <si>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</si>
  <si>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Ngquza Hills(EC153)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</si>
  <si>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</si>
  <si>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</si>
  <si>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</si>
  <si>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</si>
  <si>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</si>
  <si>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</si>
  <si>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</si>
  <si>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</si>
  <si>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</si>
  <si>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</si>
  <si>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Ngquza Hills(EC153)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</si>
  <si>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</si>
  <si>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</si>
  <si>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</si>
  <si>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</si>
  <si>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</si>
  <si>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</si>
  <si>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</si>
  <si>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</si>
  <si>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</si>
  <si>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</si>
  <si>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</si>
  <si>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</si>
  <si>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</si>
  <si>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</si>
  <si>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</si>
  <si>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</si>
  <si>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</si>
  <si>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</si>
  <si>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</si>
  <si>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</si>
  <si>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</si>
  <si>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</si>
  <si>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</si>
  <si>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</si>
  <si>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</si>
  <si>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</si>
  <si>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</si>
  <si>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</si>
  <si>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</si>
  <si>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</si>
  <si>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</si>
  <si>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</si>
  <si>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</si>
  <si>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Ngquza Hills(EC153)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</si>
  <si>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</si>
  <si>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</si>
  <si>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</si>
  <si>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</si>
  <si>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</si>
  <si>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</si>
  <si>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</si>
  <si>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</si>
  <si>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</si>
  <si>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</si>
  <si>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</si>
  <si>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</si>
  <si>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</si>
  <si>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</si>
  <si>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</si>
  <si>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</si>
  <si>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</si>
  <si>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</si>
  <si>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</si>
  <si>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</si>
  <si>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</si>
  <si>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</si>
  <si>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</si>
  <si>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</si>
  <si>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</si>
  <si>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</si>
  <si>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Ngquza Hills(EC153)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</si>
  <si>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</si>
  <si>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</si>
  <si>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</si>
  <si>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</si>
  <si>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</si>
  <si>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</si>
  <si>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</si>
  <si>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</si>
  <si>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</si>
  <si>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</si>
  <si>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</si>
  <si>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</si>
  <si>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</si>
  <si>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</si>
  <si>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</si>
  <si>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</si>
  <si>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</si>
  <si>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</si>
  <si>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</si>
  <si>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</si>
  <si>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</si>
  <si>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</si>
  <si>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</si>
  <si>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</si>
  <si>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Ngquza Hills(EC153)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</si>
  <si>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</si>
  <si>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</si>
  <si>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</si>
  <si>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</si>
  <si>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</si>
  <si>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</si>
  <si>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</si>
  <si>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</si>
  <si>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</si>
  <si>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</si>
  <si>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</si>
  <si>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</si>
  <si>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</si>
  <si>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</si>
  <si>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</si>
  <si>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</si>
  <si>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</si>
  <si>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</si>
  <si>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</si>
  <si>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</si>
  <si>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</si>
  <si>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</si>
  <si>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</si>
  <si>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</si>
  <si>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</si>
  <si>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</si>
  <si>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</si>
  <si>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</si>
  <si>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</si>
  <si>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</si>
  <si>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</si>
  <si>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</si>
  <si>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</si>
  <si>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</si>
  <si>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</si>
  <si>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Ngquza Hills(EC153)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</si>
  <si>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</si>
  <si>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</si>
  <si>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Ngquza Hills(EC153)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</si>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</sst>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6616066</v>
      </c>
      <c r="E5" s="60">
        <v>7333819</v>
      </c>
      <c r="F5" s="60">
        <v>201899</v>
      </c>
      <c r="G5" s="60">
        <v>311781</v>
      </c>
      <c r="H5" s="60">
        <v>586809</v>
      </c>
      <c r="I5" s="60">
        <v>1100489</v>
      </c>
      <c r="J5" s="60">
        <v>1322521</v>
      </c>
      <c r="K5" s="60">
        <v>227695</v>
      </c>
      <c r="L5" s="60">
        <v>219102</v>
      </c>
      <c r="M5" s="60">
        <v>1769318</v>
      </c>
      <c r="N5" s="60">
        <v>335367</v>
      </c>
      <c r="O5" s="60">
        <v>793754</v>
      </c>
      <c r="P5" s="60">
        <v>1028530</v>
      </c>
      <c r="Q5" s="60">
        <v>2157651</v>
      </c>
      <c r="R5" s="60">
        <v>0</v>
      </c>
      <c r="S5" s="60">
        <v>0</v>
      </c>
      <c r="T5" s="60">
        <v>0</v>
      </c>
      <c r="U5" s="60">
        <v>0</v>
      </c>
      <c r="V5" s="60">
        <v>5027458</v>
      </c>
      <c r="W5" s="60">
        <v>5500364</v>
      </c>
      <c r="X5" s="60">
        <v>-472906</v>
      </c>
      <c r="Y5" s="61">
        <v>-8.6</v>
      </c>
      <c r="Z5" s="62">
        <v>7333819</v>
      </c>
    </row>
    <row r="6" spans="1:26" ht="13.5">
      <c r="A6" s="58" t="s">
        <v>32</v>
      </c>
      <c r="B6" s="19">
        <v>0</v>
      </c>
      <c r="C6" s="19">
        <v>0</v>
      </c>
      <c r="D6" s="59">
        <v>989242</v>
      </c>
      <c r="E6" s="60">
        <v>518987</v>
      </c>
      <c r="F6" s="60">
        <v>1094</v>
      </c>
      <c r="G6" s="60">
        <v>2329</v>
      </c>
      <c r="H6" s="60">
        <v>300</v>
      </c>
      <c r="I6" s="60">
        <v>3723</v>
      </c>
      <c r="J6" s="60">
        <v>1108</v>
      </c>
      <c r="K6" s="60">
        <v>6190</v>
      </c>
      <c r="L6" s="60">
        <v>787</v>
      </c>
      <c r="M6" s="60">
        <v>8085</v>
      </c>
      <c r="N6" s="60">
        <v>4213</v>
      </c>
      <c r="O6" s="60">
        <v>68233</v>
      </c>
      <c r="P6" s="60">
        <v>61950</v>
      </c>
      <c r="Q6" s="60">
        <v>134396</v>
      </c>
      <c r="R6" s="60">
        <v>0</v>
      </c>
      <c r="S6" s="60">
        <v>0</v>
      </c>
      <c r="T6" s="60">
        <v>0</v>
      </c>
      <c r="U6" s="60">
        <v>0</v>
      </c>
      <c r="V6" s="60">
        <v>146204</v>
      </c>
      <c r="W6" s="60">
        <v>389240</v>
      </c>
      <c r="X6" s="60">
        <v>-243036</v>
      </c>
      <c r="Y6" s="61">
        <v>-62.44</v>
      </c>
      <c r="Z6" s="62">
        <v>518987</v>
      </c>
    </row>
    <row r="7" spans="1:26" ht="13.5">
      <c r="A7" s="58" t="s">
        <v>33</v>
      </c>
      <c r="B7" s="19">
        <v>0</v>
      </c>
      <c r="C7" s="19">
        <v>0</v>
      </c>
      <c r="D7" s="59">
        <v>2877290</v>
      </c>
      <c r="E7" s="60">
        <v>0</v>
      </c>
      <c r="F7" s="60">
        <v>186072</v>
      </c>
      <c r="G7" s="60">
        <v>264125</v>
      </c>
      <c r="H7" s="60">
        <v>268689</v>
      </c>
      <c r="I7" s="60">
        <v>718886</v>
      </c>
      <c r="J7" s="60">
        <v>212954</v>
      </c>
      <c r="K7" s="60">
        <v>199826</v>
      </c>
      <c r="L7" s="60">
        <v>210035</v>
      </c>
      <c r="M7" s="60">
        <v>622815</v>
      </c>
      <c r="N7" s="60">
        <v>268740</v>
      </c>
      <c r="O7" s="60">
        <v>347821</v>
      </c>
      <c r="P7" s="60">
        <v>283734</v>
      </c>
      <c r="Q7" s="60">
        <v>900295</v>
      </c>
      <c r="R7" s="60">
        <v>0</v>
      </c>
      <c r="S7" s="60">
        <v>0</v>
      </c>
      <c r="T7" s="60">
        <v>0</v>
      </c>
      <c r="U7" s="60">
        <v>0</v>
      </c>
      <c r="V7" s="60">
        <v>2241996</v>
      </c>
      <c r="W7" s="60">
        <v>0</v>
      </c>
      <c r="X7" s="60">
        <v>2241996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111465000</v>
      </c>
      <c r="E8" s="60">
        <v>97939158</v>
      </c>
      <c r="F8" s="60">
        <v>54458000</v>
      </c>
      <c r="G8" s="60">
        <v>400000</v>
      </c>
      <c r="H8" s="60">
        <v>0</v>
      </c>
      <c r="I8" s="60">
        <v>54858000</v>
      </c>
      <c r="J8" s="60">
        <v>0</v>
      </c>
      <c r="K8" s="60">
        <v>42228000</v>
      </c>
      <c r="L8" s="60">
        <v>0</v>
      </c>
      <c r="M8" s="60">
        <v>42228000</v>
      </c>
      <c r="N8" s="60">
        <v>0</v>
      </c>
      <c r="O8" s="60">
        <v>300000</v>
      </c>
      <c r="P8" s="60">
        <v>31745000</v>
      </c>
      <c r="Q8" s="60">
        <v>32045000</v>
      </c>
      <c r="R8" s="60">
        <v>0</v>
      </c>
      <c r="S8" s="60">
        <v>0</v>
      </c>
      <c r="T8" s="60">
        <v>0</v>
      </c>
      <c r="U8" s="60">
        <v>0</v>
      </c>
      <c r="V8" s="60">
        <v>129131000</v>
      </c>
      <c r="W8" s="60">
        <v>73454369</v>
      </c>
      <c r="X8" s="60">
        <v>55676631</v>
      </c>
      <c r="Y8" s="61">
        <v>75.8</v>
      </c>
      <c r="Z8" s="62">
        <v>97939158</v>
      </c>
    </row>
    <row r="9" spans="1:26" ht="13.5">
      <c r="A9" s="58" t="s">
        <v>35</v>
      </c>
      <c r="B9" s="19">
        <v>0</v>
      </c>
      <c r="C9" s="19">
        <v>0</v>
      </c>
      <c r="D9" s="59">
        <v>10376397</v>
      </c>
      <c r="E9" s="60">
        <v>10654555</v>
      </c>
      <c r="F9" s="60">
        <v>563594</v>
      </c>
      <c r="G9" s="60">
        <v>488830</v>
      </c>
      <c r="H9" s="60">
        <v>818858</v>
      </c>
      <c r="I9" s="60">
        <v>1871282</v>
      </c>
      <c r="J9" s="60">
        <v>467969</v>
      </c>
      <c r="K9" s="60">
        <v>2633105</v>
      </c>
      <c r="L9" s="60">
        <v>1678155</v>
      </c>
      <c r="M9" s="60">
        <v>4779229</v>
      </c>
      <c r="N9" s="60">
        <v>2768602</v>
      </c>
      <c r="O9" s="60">
        <v>340342</v>
      </c>
      <c r="P9" s="60">
        <v>1983332</v>
      </c>
      <c r="Q9" s="60">
        <v>5092276</v>
      </c>
      <c r="R9" s="60">
        <v>0</v>
      </c>
      <c r="S9" s="60">
        <v>0</v>
      </c>
      <c r="T9" s="60">
        <v>0</v>
      </c>
      <c r="U9" s="60">
        <v>0</v>
      </c>
      <c r="V9" s="60">
        <v>11742787</v>
      </c>
      <c r="W9" s="60">
        <v>7990916</v>
      </c>
      <c r="X9" s="60">
        <v>3751871</v>
      </c>
      <c r="Y9" s="61">
        <v>46.95</v>
      </c>
      <c r="Z9" s="62">
        <v>10654555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132323995</v>
      </c>
      <c r="E10" s="66">
        <f t="shared" si="0"/>
        <v>116446519</v>
      </c>
      <c r="F10" s="66">
        <f t="shared" si="0"/>
        <v>55410659</v>
      </c>
      <c r="G10" s="66">
        <f t="shared" si="0"/>
        <v>1467065</v>
      </c>
      <c r="H10" s="66">
        <f t="shared" si="0"/>
        <v>1674656</v>
      </c>
      <c r="I10" s="66">
        <f t="shared" si="0"/>
        <v>58552380</v>
      </c>
      <c r="J10" s="66">
        <f t="shared" si="0"/>
        <v>2004552</v>
      </c>
      <c r="K10" s="66">
        <f t="shared" si="0"/>
        <v>45294816</v>
      </c>
      <c r="L10" s="66">
        <f t="shared" si="0"/>
        <v>2108079</v>
      </c>
      <c r="M10" s="66">
        <f t="shared" si="0"/>
        <v>49407447</v>
      </c>
      <c r="N10" s="66">
        <f t="shared" si="0"/>
        <v>3376922</v>
      </c>
      <c r="O10" s="66">
        <f t="shared" si="0"/>
        <v>1850150</v>
      </c>
      <c r="P10" s="66">
        <f t="shared" si="0"/>
        <v>35102546</v>
      </c>
      <c r="Q10" s="66">
        <f t="shared" si="0"/>
        <v>40329618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148289445</v>
      </c>
      <c r="W10" s="66">
        <f t="shared" si="0"/>
        <v>87334889</v>
      </c>
      <c r="X10" s="66">
        <f t="shared" si="0"/>
        <v>60954556</v>
      </c>
      <c r="Y10" s="67">
        <f>+IF(W10&lt;&gt;0,(X10/W10)*100,0)</f>
        <v>69.79404988995864</v>
      </c>
      <c r="Z10" s="68">
        <f t="shared" si="0"/>
        <v>116446519</v>
      </c>
    </row>
    <row r="11" spans="1:26" ht="13.5">
      <c r="A11" s="58" t="s">
        <v>37</v>
      </c>
      <c r="B11" s="19">
        <v>0</v>
      </c>
      <c r="C11" s="19">
        <v>0</v>
      </c>
      <c r="D11" s="59">
        <v>57466963</v>
      </c>
      <c r="E11" s="60">
        <v>45158563</v>
      </c>
      <c r="F11" s="60">
        <v>5461208</v>
      </c>
      <c r="G11" s="60">
        <v>5714950</v>
      </c>
      <c r="H11" s="60">
        <v>5193910</v>
      </c>
      <c r="I11" s="60">
        <v>16370068</v>
      </c>
      <c r="J11" s="60">
        <v>5031394</v>
      </c>
      <c r="K11" s="60">
        <v>5678993</v>
      </c>
      <c r="L11" s="60">
        <v>5025978</v>
      </c>
      <c r="M11" s="60">
        <v>15736365</v>
      </c>
      <c r="N11" s="60">
        <v>4745166</v>
      </c>
      <c r="O11" s="60">
        <v>5334925</v>
      </c>
      <c r="P11" s="60">
        <v>5255495</v>
      </c>
      <c r="Q11" s="60">
        <v>15335586</v>
      </c>
      <c r="R11" s="60">
        <v>0</v>
      </c>
      <c r="S11" s="60">
        <v>0</v>
      </c>
      <c r="T11" s="60">
        <v>0</v>
      </c>
      <c r="U11" s="60">
        <v>0</v>
      </c>
      <c r="V11" s="60">
        <v>47442019</v>
      </c>
      <c r="W11" s="60">
        <v>33868922</v>
      </c>
      <c r="X11" s="60">
        <v>13573097</v>
      </c>
      <c r="Y11" s="61">
        <v>40.08</v>
      </c>
      <c r="Z11" s="62">
        <v>45158563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1222733</v>
      </c>
      <c r="G12" s="60">
        <v>1214034</v>
      </c>
      <c r="H12" s="60">
        <v>1196862</v>
      </c>
      <c r="I12" s="60">
        <v>3633629</v>
      </c>
      <c r="J12" s="60">
        <v>1196862</v>
      </c>
      <c r="K12" s="60">
        <v>1176261</v>
      </c>
      <c r="L12" s="60">
        <v>1176261</v>
      </c>
      <c r="M12" s="60">
        <v>3549384</v>
      </c>
      <c r="N12" s="60">
        <v>1176261</v>
      </c>
      <c r="O12" s="60">
        <v>1992282</v>
      </c>
      <c r="P12" s="60">
        <v>1176261</v>
      </c>
      <c r="Q12" s="60">
        <v>4344804</v>
      </c>
      <c r="R12" s="60">
        <v>0</v>
      </c>
      <c r="S12" s="60">
        <v>0</v>
      </c>
      <c r="T12" s="60">
        <v>0</v>
      </c>
      <c r="U12" s="60">
        <v>0</v>
      </c>
      <c r="V12" s="60">
        <v>11527817</v>
      </c>
      <c r="W12" s="60">
        <v>0</v>
      </c>
      <c r="X12" s="60">
        <v>11527817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16814889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12611167</v>
      </c>
      <c r="X16" s="60">
        <v>-12611167</v>
      </c>
      <c r="Y16" s="61">
        <v>-100</v>
      </c>
      <c r="Z16" s="62">
        <v>16814889</v>
      </c>
    </row>
    <row r="17" spans="1:26" ht="13.5">
      <c r="A17" s="58" t="s">
        <v>43</v>
      </c>
      <c r="B17" s="19">
        <v>0</v>
      </c>
      <c r="C17" s="19">
        <v>0</v>
      </c>
      <c r="D17" s="59">
        <v>75354306</v>
      </c>
      <c r="E17" s="60">
        <v>45505371</v>
      </c>
      <c r="F17" s="60">
        <v>3660504</v>
      </c>
      <c r="G17" s="60">
        <v>5576370</v>
      </c>
      <c r="H17" s="60">
        <v>6310132</v>
      </c>
      <c r="I17" s="60">
        <v>15547006</v>
      </c>
      <c r="J17" s="60">
        <v>3084950</v>
      </c>
      <c r="K17" s="60">
        <v>3388198</v>
      </c>
      <c r="L17" s="60">
        <v>5794172</v>
      </c>
      <c r="M17" s="60">
        <v>12267320</v>
      </c>
      <c r="N17" s="60">
        <v>2981963</v>
      </c>
      <c r="O17" s="60">
        <v>12907621</v>
      </c>
      <c r="P17" s="60">
        <v>4404332</v>
      </c>
      <c r="Q17" s="60">
        <v>20293916</v>
      </c>
      <c r="R17" s="60">
        <v>0</v>
      </c>
      <c r="S17" s="60">
        <v>0</v>
      </c>
      <c r="T17" s="60">
        <v>0</v>
      </c>
      <c r="U17" s="60">
        <v>0</v>
      </c>
      <c r="V17" s="60">
        <v>48108242</v>
      </c>
      <c r="W17" s="60">
        <v>34129028</v>
      </c>
      <c r="X17" s="60">
        <v>13979214</v>
      </c>
      <c r="Y17" s="61">
        <v>40.96</v>
      </c>
      <c r="Z17" s="62">
        <v>45505371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132821269</v>
      </c>
      <c r="E18" s="73">
        <f t="shared" si="1"/>
        <v>107478823</v>
      </c>
      <c r="F18" s="73">
        <f t="shared" si="1"/>
        <v>10344445</v>
      </c>
      <c r="G18" s="73">
        <f t="shared" si="1"/>
        <v>12505354</v>
      </c>
      <c r="H18" s="73">
        <f t="shared" si="1"/>
        <v>12700904</v>
      </c>
      <c r="I18" s="73">
        <f t="shared" si="1"/>
        <v>35550703</v>
      </c>
      <c r="J18" s="73">
        <f t="shared" si="1"/>
        <v>9313206</v>
      </c>
      <c r="K18" s="73">
        <f t="shared" si="1"/>
        <v>10243452</v>
      </c>
      <c r="L18" s="73">
        <f t="shared" si="1"/>
        <v>11996411</v>
      </c>
      <c r="M18" s="73">
        <f t="shared" si="1"/>
        <v>31553069</v>
      </c>
      <c r="N18" s="73">
        <f t="shared" si="1"/>
        <v>8903390</v>
      </c>
      <c r="O18" s="73">
        <f t="shared" si="1"/>
        <v>20234828</v>
      </c>
      <c r="P18" s="73">
        <f t="shared" si="1"/>
        <v>10836088</v>
      </c>
      <c r="Q18" s="73">
        <f t="shared" si="1"/>
        <v>39974306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107078078</v>
      </c>
      <c r="W18" s="73">
        <f t="shared" si="1"/>
        <v>80609117</v>
      </c>
      <c r="X18" s="73">
        <f t="shared" si="1"/>
        <v>26468961</v>
      </c>
      <c r="Y18" s="67">
        <f>+IF(W18&lt;&gt;0,(X18/W18)*100,0)</f>
        <v>32.836187747844946</v>
      </c>
      <c r="Z18" s="74">
        <f t="shared" si="1"/>
        <v>107478823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-497274</v>
      </c>
      <c r="E19" s="77">
        <f t="shared" si="2"/>
        <v>8967696</v>
      </c>
      <c r="F19" s="77">
        <f t="shared" si="2"/>
        <v>45066214</v>
      </c>
      <c r="G19" s="77">
        <f t="shared" si="2"/>
        <v>-11038289</v>
      </c>
      <c r="H19" s="77">
        <f t="shared" si="2"/>
        <v>-11026248</v>
      </c>
      <c r="I19" s="77">
        <f t="shared" si="2"/>
        <v>23001677</v>
      </c>
      <c r="J19" s="77">
        <f t="shared" si="2"/>
        <v>-7308654</v>
      </c>
      <c r="K19" s="77">
        <f t="shared" si="2"/>
        <v>35051364</v>
      </c>
      <c r="L19" s="77">
        <f t="shared" si="2"/>
        <v>-9888332</v>
      </c>
      <c r="M19" s="77">
        <f t="shared" si="2"/>
        <v>17854378</v>
      </c>
      <c r="N19" s="77">
        <f t="shared" si="2"/>
        <v>-5526468</v>
      </c>
      <c r="O19" s="77">
        <f t="shared" si="2"/>
        <v>-18384678</v>
      </c>
      <c r="P19" s="77">
        <f t="shared" si="2"/>
        <v>24266458</v>
      </c>
      <c r="Q19" s="77">
        <f t="shared" si="2"/>
        <v>355312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41211367</v>
      </c>
      <c r="W19" s="77">
        <f>IF(E10=E18,0,W10-W18)</f>
        <v>6725772</v>
      </c>
      <c r="X19" s="77">
        <f t="shared" si="2"/>
        <v>34485595</v>
      </c>
      <c r="Y19" s="78">
        <f>+IF(W19&lt;&gt;0,(X19/W19)*100,0)</f>
        <v>512.738091627251</v>
      </c>
      <c r="Z19" s="79">
        <f t="shared" si="2"/>
        <v>8967696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57378000</v>
      </c>
      <c r="F20" s="60">
        <v>12907000</v>
      </c>
      <c r="G20" s="60">
        <v>4000000</v>
      </c>
      <c r="H20" s="60">
        <v>4000000</v>
      </c>
      <c r="I20" s="60">
        <v>20907000</v>
      </c>
      <c r="J20" s="60">
        <v>2000000</v>
      </c>
      <c r="K20" s="60">
        <v>6000000</v>
      </c>
      <c r="L20" s="60">
        <v>26471000</v>
      </c>
      <c r="M20" s="60">
        <v>34471000</v>
      </c>
      <c r="N20" s="60">
        <v>26471000</v>
      </c>
      <c r="O20" s="60">
        <v>0</v>
      </c>
      <c r="P20" s="60">
        <v>7213000</v>
      </c>
      <c r="Q20" s="60">
        <v>33684000</v>
      </c>
      <c r="R20" s="60">
        <v>0</v>
      </c>
      <c r="S20" s="60">
        <v>0</v>
      </c>
      <c r="T20" s="60">
        <v>0</v>
      </c>
      <c r="U20" s="60">
        <v>0</v>
      </c>
      <c r="V20" s="60">
        <v>89062000</v>
      </c>
      <c r="W20" s="60">
        <v>43033500</v>
      </c>
      <c r="X20" s="60">
        <v>46028500</v>
      </c>
      <c r="Y20" s="61">
        <v>106.96</v>
      </c>
      <c r="Z20" s="62">
        <v>57378000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-497274</v>
      </c>
      <c r="E22" s="88">
        <f t="shared" si="3"/>
        <v>66345696</v>
      </c>
      <c r="F22" s="88">
        <f t="shared" si="3"/>
        <v>57973214</v>
      </c>
      <c r="G22" s="88">
        <f t="shared" si="3"/>
        <v>-7038289</v>
      </c>
      <c r="H22" s="88">
        <f t="shared" si="3"/>
        <v>-7026248</v>
      </c>
      <c r="I22" s="88">
        <f t="shared" si="3"/>
        <v>43908677</v>
      </c>
      <c r="J22" s="88">
        <f t="shared" si="3"/>
        <v>-5308654</v>
      </c>
      <c r="K22" s="88">
        <f t="shared" si="3"/>
        <v>41051364</v>
      </c>
      <c r="L22" s="88">
        <f t="shared" si="3"/>
        <v>16582668</v>
      </c>
      <c r="M22" s="88">
        <f t="shared" si="3"/>
        <v>52325378</v>
      </c>
      <c r="N22" s="88">
        <f t="shared" si="3"/>
        <v>20944532</v>
      </c>
      <c r="O22" s="88">
        <f t="shared" si="3"/>
        <v>-18384678</v>
      </c>
      <c r="P22" s="88">
        <f t="shared" si="3"/>
        <v>31479458</v>
      </c>
      <c r="Q22" s="88">
        <f t="shared" si="3"/>
        <v>34039312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130273367</v>
      </c>
      <c r="W22" s="88">
        <f t="shared" si="3"/>
        <v>49759272</v>
      </c>
      <c r="X22" s="88">
        <f t="shared" si="3"/>
        <v>80514095</v>
      </c>
      <c r="Y22" s="89">
        <f>+IF(W22&lt;&gt;0,(X22/W22)*100,0)</f>
        <v>161.80722057187654</v>
      </c>
      <c r="Z22" s="90">
        <f t="shared" si="3"/>
        <v>66345696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-497274</v>
      </c>
      <c r="E24" s="77">
        <f t="shared" si="4"/>
        <v>66345696</v>
      </c>
      <c r="F24" s="77">
        <f t="shared" si="4"/>
        <v>57973214</v>
      </c>
      <c r="G24" s="77">
        <f t="shared" si="4"/>
        <v>-7038289</v>
      </c>
      <c r="H24" s="77">
        <f t="shared" si="4"/>
        <v>-7026248</v>
      </c>
      <c r="I24" s="77">
        <f t="shared" si="4"/>
        <v>43908677</v>
      </c>
      <c r="J24" s="77">
        <f t="shared" si="4"/>
        <v>-5308654</v>
      </c>
      <c r="K24" s="77">
        <f t="shared" si="4"/>
        <v>41051364</v>
      </c>
      <c r="L24" s="77">
        <f t="shared" si="4"/>
        <v>16582668</v>
      </c>
      <c r="M24" s="77">
        <f t="shared" si="4"/>
        <v>52325378</v>
      </c>
      <c r="N24" s="77">
        <f t="shared" si="4"/>
        <v>20944532</v>
      </c>
      <c r="O24" s="77">
        <f t="shared" si="4"/>
        <v>-18384678</v>
      </c>
      <c r="P24" s="77">
        <f t="shared" si="4"/>
        <v>31479458</v>
      </c>
      <c r="Q24" s="77">
        <f t="shared" si="4"/>
        <v>34039312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130273367</v>
      </c>
      <c r="W24" s="77">
        <f t="shared" si="4"/>
        <v>49759272</v>
      </c>
      <c r="X24" s="77">
        <f t="shared" si="4"/>
        <v>80514095</v>
      </c>
      <c r="Y24" s="78">
        <f>+IF(W24&lt;&gt;0,(X24/W24)*100,0)</f>
        <v>161.80722057187654</v>
      </c>
      <c r="Z24" s="79">
        <f t="shared" si="4"/>
        <v>66345696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8677998</v>
      </c>
      <c r="E27" s="100">
        <v>3482000</v>
      </c>
      <c r="F27" s="100">
        <v>3806426</v>
      </c>
      <c r="G27" s="100">
        <v>5015411</v>
      </c>
      <c r="H27" s="100">
        <v>3299429</v>
      </c>
      <c r="I27" s="100">
        <v>12121266</v>
      </c>
      <c r="J27" s="100">
        <v>4628491</v>
      </c>
      <c r="K27" s="100">
        <v>0</v>
      </c>
      <c r="L27" s="100">
        <v>4626297</v>
      </c>
      <c r="M27" s="100">
        <v>9254788</v>
      </c>
      <c r="N27" s="100">
        <v>5639517</v>
      </c>
      <c r="O27" s="100">
        <v>7766906</v>
      </c>
      <c r="P27" s="100">
        <v>8160423</v>
      </c>
      <c r="Q27" s="100">
        <v>21566846</v>
      </c>
      <c r="R27" s="100">
        <v>0</v>
      </c>
      <c r="S27" s="100">
        <v>0</v>
      </c>
      <c r="T27" s="100">
        <v>0</v>
      </c>
      <c r="U27" s="100">
        <v>0</v>
      </c>
      <c r="V27" s="100">
        <v>42942900</v>
      </c>
      <c r="W27" s="100">
        <v>2611500</v>
      </c>
      <c r="X27" s="100">
        <v>40331400</v>
      </c>
      <c r="Y27" s="101">
        <v>1544.38</v>
      </c>
      <c r="Z27" s="102">
        <v>3482000</v>
      </c>
    </row>
    <row r="28" spans="1:26" ht="13.5">
      <c r="A28" s="103" t="s">
        <v>46</v>
      </c>
      <c r="B28" s="19">
        <v>0</v>
      </c>
      <c r="C28" s="19">
        <v>0</v>
      </c>
      <c r="D28" s="59">
        <v>7251879</v>
      </c>
      <c r="E28" s="60">
        <v>4482000</v>
      </c>
      <c r="F28" s="60">
        <v>3283148</v>
      </c>
      <c r="G28" s="60">
        <v>4429194</v>
      </c>
      <c r="H28" s="60">
        <v>3299429</v>
      </c>
      <c r="I28" s="60">
        <v>11011771</v>
      </c>
      <c r="J28" s="60">
        <v>4628491</v>
      </c>
      <c r="K28" s="60">
        <v>0</v>
      </c>
      <c r="L28" s="60">
        <v>4626297</v>
      </c>
      <c r="M28" s="60">
        <v>9254788</v>
      </c>
      <c r="N28" s="60">
        <v>5639517</v>
      </c>
      <c r="O28" s="60">
        <v>7766906</v>
      </c>
      <c r="P28" s="60">
        <v>8160423</v>
      </c>
      <c r="Q28" s="60">
        <v>21566846</v>
      </c>
      <c r="R28" s="60">
        <v>0</v>
      </c>
      <c r="S28" s="60">
        <v>0</v>
      </c>
      <c r="T28" s="60">
        <v>0</v>
      </c>
      <c r="U28" s="60">
        <v>0</v>
      </c>
      <c r="V28" s="60">
        <v>41833405</v>
      </c>
      <c r="W28" s="60">
        <v>3361500</v>
      </c>
      <c r="X28" s="60">
        <v>38471905</v>
      </c>
      <c r="Y28" s="61">
        <v>1144.49</v>
      </c>
      <c r="Z28" s="62">
        <v>4482000</v>
      </c>
    </row>
    <row r="29" spans="1:26" ht="13.5">
      <c r="A29" s="58" t="s">
        <v>282</v>
      </c>
      <c r="B29" s="19">
        <v>0</v>
      </c>
      <c r="C29" s="19">
        <v>0</v>
      </c>
      <c r="D29" s="59">
        <v>1426119</v>
      </c>
      <c r="E29" s="60">
        <v>-1000000</v>
      </c>
      <c r="F29" s="60">
        <v>523278</v>
      </c>
      <c r="G29" s="60">
        <v>586217</v>
      </c>
      <c r="H29" s="60">
        <v>0</v>
      </c>
      <c r="I29" s="60">
        <v>1109495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1109495</v>
      </c>
      <c r="W29" s="60">
        <v>-750000</v>
      </c>
      <c r="X29" s="60">
        <v>1859495</v>
      </c>
      <c r="Y29" s="61">
        <v>-247.93</v>
      </c>
      <c r="Z29" s="62">
        <v>-1000000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8677998</v>
      </c>
      <c r="E32" s="100">
        <f t="shared" si="5"/>
        <v>3482000</v>
      </c>
      <c r="F32" s="100">
        <f t="shared" si="5"/>
        <v>3806426</v>
      </c>
      <c r="G32" s="100">
        <f t="shared" si="5"/>
        <v>5015411</v>
      </c>
      <c r="H32" s="100">
        <f t="shared" si="5"/>
        <v>3299429</v>
      </c>
      <c r="I32" s="100">
        <f t="shared" si="5"/>
        <v>12121266</v>
      </c>
      <c r="J32" s="100">
        <f t="shared" si="5"/>
        <v>4628491</v>
      </c>
      <c r="K32" s="100">
        <f t="shared" si="5"/>
        <v>0</v>
      </c>
      <c r="L32" s="100">
        <f t="shared" si="5"/>
        <v>4626297</v>
      </c>
      <c r="M32" s="100">
        <f t="shared" si="5"/>
        <v>9254788</v>
      </c>
      <c r="N32" s="100">
        <f t="shared" si="5"/>
        <v>5639517</v>
      </c>
      <c r="O32" s="100">
        <f t="shared" si="5"/>
        <v>7766906</v>
      </c>
      <c r="P32" s="100">
        <f t="shared" si="5"/>
        <v>8160423</v>
      </c>
      <c r="Q32" s="100">
        <f t="shared" si="5"/>
        <v>21566846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42942900</v>
      </c>
      <c r="W32" s="100">
        <f t="shared" si="5"/>
        <v>2611500</v>
      </c>
      <c r="X32" s="100">
        <f t="shared" si="5"/>
        <v>40331400</v>
      </c>
      <c r="Y32" s="101">
        <f>+IF(W32&lt;&gt;0,(X32/W32)*100,0)</f>
        <v>1544.3767949454336</v>
      </c>
      <c r="Z32" s="102">
        <f t="shared" si="5"/>
        <v>3482000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143988035</v>
      </c>
      <c r="E35" s="60">
        <v>184416529</v>
      </c>
      <c r="F35" s="60">
        <v>173250426</v>
      </c>
      <c r="G35" s="60">
        <v>168943332</v>
      </c>
      <c r="H35" s="60">
        <v>152848932</v>
      </c>
      <c r="I35" s="60">
        <v>152848932</v>
      </c>
      <c r="J35" s="60">
        <v>143161141</v>
      </c>
      <c r="K35" s="60">
        <v>126614373</v>
      </c>
      <c r="L35" s="60">
        <v>196630756</v>
      </c>
      <c r="M35" s="60">
        <v>196630756</v>
      </c>
      <c r="N35" s="60">
        <v>184407068</v>
      </c>
      <c r="O35" s="60">
        <v>159915703</v>
      </c>
      <c r="P35" s="60">
        <v>188240799</v>
      </c>
      <c r="Q35" s="60">
        <v>188240799</v>
      </c>
      <c r="R35" s="60">
        <v>0</v>
      </c>
      <c r="S35" s="60">
        <v>0</v>
      </c>
      <c r="T35" s="60">
        <v>0</v>
      </c>
      <c r="U35" s="60">
        <v>0</v>
      </c>
      <c r="V35" s="60">
        <v>188240799</v>
      </c>
      <c r="W35" s="60">
        <v>138312397</v>
      </c>
      <c r="X35" s="60">
        <v>49928402</v>
      </c>
      <c r="Y35" s="61">
        <v>36.1</v>
      </c>
      <c r="Z35" s="62">
        <v>184416529</v>
      </c>
    </row>
    <row r="36" spans="1:26" ht="13.5">
      <c r="A36" s="58" t="s">
        <v>57</v>
      </c>
      <c r="B36" s="19">
        <v>0</v>
      </c>
      <c r="C36" s="19">
        <v>0</v>
      </c>
      <c r="D36" s="59">
        <v>585962919</v>
      </c>
      <c r="E36" s="60">
        <v>777640148</v>
      </c>
      <c r="F36" s="60">
        <v>777640061</v>
      </c>
      <c r="G36" s="60">
        <v>777640146</v>
      </c>
      <c r="H36" s="60">
        <v>777640149</v>
      </c>
      <c r="I36" s="60">
        <v>777640149</v>
      </c>
      <c r="J36" s="60">
        <v>777640149</v>
      </c>
      <c r="K36" s="60">
        <v>829323621</v>
      </c>
      <c r="L36" s="60">
        <v>777640148</v>
      </c>
      <c r="M36" s="60">
        <v>777640148</v>
      </c>
      <c r="N36" s="60">
        <v>777640148</v>
      </c>
      <c r="O36" s="60">
        <v>777640148</v>
      </c>
      <c r="P36" s="60">
        <v>777640149</v>
      </c>
      <c r="Q36" s="60">
        <v>777640149</v>
      </c>
      <c r="R36" s="60">
        <v>0</v>
      </c>
      <c r="S36" s="60">
        <v>0</v>
      </c>
      <c r="T36" s="60">
        <v>0</v>
      </c>
      <c r="U36" s="60">
        <v>0</v>
      </c>
      <c r="V36" s="60">
        <v>777640149</v>
      </c>
      <c r="W36" s="60">
        <v>583230111</v>
      </c>
      <c r="X36" s="60">
        <v>194410038</v>
      </c>
      <c r="Y36" s="61">
        <v>33.33</v>
      </c>
      <c r="Z36" s="62">
        <v>777640148</v>
      </c>
    </row>
    <row r="37" spans="1:26" ht="13.5">
      <c r="A37" s="58" t="s">
        <v>58</v>
      </c>
      <c r="B37" s="19">
        <v>0</v>
      </c>
      <c r="C37" s="19">
        <v>0</v>
      </c>
      <c r="D37" s="59">
        <v>105005686</v>
      </c>
      <c r="E37" s="60">
        <v>65568181</v>
      </c>
      <c r="F37" s="60">
        <v>68131120</v>
      </c>
      <c r="G37" s="60">
        <v>23521476</v>
      </c>
      <c r="H37" s="60">
        <v>23921038</v>
      </c>
      <c r="I37" s="60">
        <v>23921038</v>
      </c>
      <c r="J37" s="60">
        <v>26447217</v>
      </c>
      <c r="K37" s="60">
        <v>28330942</v>
      </c>
      <c r="L37" s="60">
        <v>24685368</v>
      </c>
      <c r="M37" s="60">
        <v>24685368</v>
      </c>
      <c r="N37" s="60">
        <v>24731623</v>
      </c>
      <c r="O37" s="60">
        <v>26192087</v>
      </c>
      <c r="P37" s="60">
        <v>69117858</v>
      </c>
      <c r="Q37" s="60">
        <v>69117858</v>
      </c>
      <c r="R37" s="60">
        <v>0</v>
      </c>
      <c r="S37" s="60">
        <v>0</v>
      </c>
      <c r="T37" s="60">
        <v>0</v>
      </c>
      <c r="U37" s="60">
        <v>0</v>
      </c>
      <c r="V37" s="60">
        <v>69117858</v>
      </c>
      <c r="W37" s="60">
        <v>49176136</v>
      </c>
      <c r="X37" s="60">
        <v>19941722</v>
      </c>
      <c r="Y37" s="61">
        <v>40.55</v>
      </c>
      <c r="Z37" s="62">
        <v>65568181</v>
      </c>
    </row>
    <row r="38" spans="1:26" ht="13.5">
      <c r="A38" s="58" t="s">
        <v>59</v>
      </c>
      <c r="B38" s="19">
        <v>0</v>
      </c>
      <c r="C38" s="19">
        <v>0</v>
      </c>
      <c r="D38" s="59">
        <v>6825840</v>
      </c>
      <c r="E38" s="60">
        <v>6825840</v>
      </c>
      <c r="F38" s="60">
        <v>6825840</v>
      </c>
      <c r="G38" s="60">
        <v>51492372</v>
      </c>
      <c r="H38" s="60">
        <v>51492372</v>
      </c>
      <c r="I38" s="60">
        <v>51492372</v>
      </c>
      <c r="J38" s="60">
        <v>51492372</v>
      </c>
      <c r="K38" s="60">
        <v>51492372</v>
      </c>
      <c r="L38" s="60">
        <v>51492373</v>
      </c>
      <c r="M38" s="60">
        <v>51492373</v>
      </c>
      <c r="N38" s="60">
        <v>51492373</v>
      </c>
      <c r="O38" s="60">
        <v>51492372</v>
      </c>
      <c r="P38" s="60">
        <v>6825840</v>
      </c>
      <c r="Q38" s="60">
        <v>6825840</v>
      </c>
      <c r="R38" s="60">
        <v>0</v>
      </c>
      <c r="S38" s="60">
        <v>0</v>
      </c>
      <c r="T38" s="60">
        <v>0</v>
      </c>
      <c r="U38" s="60">
        <v>0</v>
      </c>
      <c r="V38" s="60">
        <v>6825840</v>
      </c>
      <c r="W38" s="60">
        <v>5119380</v>
      </c>
      <c r="X38" s="60">
        <v>1706460</v>
      </c>
      <c r="Y38" s="61">
        <v>33.33</v>
      </c>
      <c r="Z38" s="62">
        <v>6825840</v>
      </c>
    </row>
    <row r="39" spans="1:26" ht="13.5">
      <c r="A39" s="58" t="s">
        <v>60</v>
      </c>
      <c r="B39" s="19">
        <v>0</v>
      </c>
      <c r="C39" s="19">
        <v>0</v>
      </c>
      <c r="D39" s="59">
        <v>618119428</v>
      </c>
      <c r="E39" s="60">
        <v>889662656</v>
      </c>
      <c r="F39" s="60">
        <v>875933527</v>
      </c>
      <c r="G39" s="60">
        <v>871569630</v>
      </c>
      <c r="H39" s="60">
        <v>855075671</v>
      </c>
      <c r="I39" s="60">
        <v>855075671</v>
      </c>
      <c r="J39" s="60">
        <v>842861701</v>
      </c>
      <c r="K39" s="60">
        <v>876114680</v>
      </c>
      <c r="L39" s="60">
        <v>898093163</v>
      </c>
      <c r="M39" s="60">
        <v>898093163</v>
      </c>
      <c r="N39" s="60">
        <v>885823220</v>
      </c>
      <c r="O39" s="60">
        <v>859871392</v>
      </c>
      <c r="P39" s="60">
        <v>889937250</v>
      </c>
      <c r="Q39" s="60">
        <v>889937250</v>
      </c>
      <c r="R39" s="60">
        <v>0</v>
      </c>
      <c r="S39" s="60">
        <v>0</v>
      </c>
      <c r="T39" s="60">
        <v>0</v>
      </c>
      <c r="U39" s="60">
        <v>0</v>
      </c>
      <c r="V39" s="60">
        <v>889937250</v>
      </c>
      <c r="W39" s="60">
        <v>667246992</v>
      </c>
      <c r="X39" s="60">
        <v>222690258</v>
      </c>
      <c r="Y39" s="61">
        <v>33.37</v>
      </c>
      <c r="Z39" s="62">
        <v>889662656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97395204</v>
      </c>
      <c r="E42" s="60">
        <v>97395204</v>
      </c>
      <c r="F42" s="60">
        <v>53199248</v>
      </c>
      <c r="G42" s="60">
        <v>-7525443</v>
      </c>
      <c r="H42" s="60">
        <v>-6725242</v>
      </c>
      <c r="I42" s="60">
        <v>38948563</v>
      </c>
      <c r="J42" s="60">
        <v>-5667670</v>
      </c>
      <c r="K42" s="60">
        <v>40292769</v>
      </c>
      <c r="L42" s="60">
        <v>16049687</v>
      </c>
      <c r="M42" s="60">
        <v>50674786</v>
      </c>
      <c r="N42" s="60">
        <v>-4548663</v>
      </c>
      <c r="O42" s="60">
        <v>1851475</v>
      </c>
      <c r="P42" s="60">
        <v>29647320</v>
      </c>
      <c r="Q42" s="60">
        <v>26950132</v>
      </c>
      <c r="R42" s="60">
        <v>0</v>
      </c>
      <c r="S42" s="60">
        <v>0</v>
      </c>
      <c r="T42" s="60">
        <v>0</v>
      </c>
      <c r="U42" s="60">
        <v>0</v>
      </c>
      <c r="V42" s="60">
        <v>116573481</v>
      </c>
      <c r="W42" s="60">
        <v>73046403</v>
      </c>
      <c r="X42" s="60">
        <v>43527078</v>
      </c>
      <c r="Y42" s="61">
        <v>59.59</v>
      </c>
      <c r="Z42" s="62">
        <v>97395204</v>
      </c>
    </row>
    <row r="43" spans="1:26" ht="13.5">
      <c r="A43" s="58" t="s">
        <v>63</v>
      </c>
      <c r="B43" s="19">
        <v>0</v>
      </c>
      <c r="C43" s="19">
        <v>0</v>
      </c>
      <c r="D43" s="59">
        <v>-97395276</v>
      </c>
      <c r="E43" s="60">
        <v>-97395276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-73046457</v>
      </c>
      <c r="X43" s="60">
        <v>73046457</v>
      </c>
      <c r="Y43" s="61">
        <v>-100</v>
      </c>
      <c r="Z43" s="62">
        <v>-97395276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-72</v>
      </c>
      <c r="E45" s="100">
        <v>-72</v>
      </c>
      <c r="F45" s="100">
        <v>53199248</v>
      </c>
      <c r="G45" s="100">
        <v>45673805</v>
      </c>
      <c r="H45" s="100">
        <v>38948563</v>
      </c>
      <c r="I45" s="100">
        <v>38948563</v>
      </c>
      <c r="J45" s="100">
        <v>33280893</v>
      </c>
      <c r="K45" s="100">
        <v>73573662</v>
      </c>
      <c r="L45" s="100">
        <v>89623349</v>
      </c>
      <c r="M45" s="100">
        <v>89623349</v>
      </c>
      <c r="N45" s="100">
        <v>85074686</v>
      </c>
      <c r="O45" s="100">
        <v>86926161</v>
      </c>
      <c r="P45" s="100">
        <v>116573481</v>
      </c>
      <c r="Q45" s="100">
        <v>116573481</v>
      </c>
      <c r="R45" s="100">
        <v>0</v>
      </c>
      <c r="S45" s="100">
        <v>0</v>
      </c>
      <c r="T45" s="100">
        <v>0</v>
      </c>
      <c r="U45" s="100">
        <v>0</v>
      </c>
      <c r="V45" s="100">
        <v>116573481</v>
      </c>
      <c r="W45" s="100">
        <v>-54</v>
      </c>
      <c r="X45" s="100">
        <v>116573535</v>
      </c>
      <c r="Y45" s="101">
        <v>-215876916.67</v>
      </c>
      <c r="Z45" s="102">
        <v>-72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181282</v>
      </c>
      <c r="C49" s="52">
        <v>0</v>
      </c>
      <c r="D49" s="129">
        <v>118848</v>
      </c>
      <c r="E49" s="54">
        <v>100375</v>
      </c>
      <c r="F49" s="54">
        <v>0</v>
      </c>
      <c r="G49" s="54">
        <v>0</v>
      </c>
      <c r="H49" s="54">
        <v>0</v>
      </c>
      <c r="I49" s="54">
        <v>42916540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43317045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521078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585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521663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116.8165707424341</v>
      </c>
      <c r="E58" s="7">
        <f t="shared" si="6"/>
        <v>93.88430946803584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100.06044174680129</v>
      </c>
      <c r="P58" s="7">
        <f t="shared" si="6"/>
        <v>100</v>
      </c>
      <c r="Q58" s="7">
        <f t="shared" si="6"/>
        <v>100.0227307729728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100.01007023651721</v>
      </c>
      <c r="W58" s="7">
        <f t="shared" si="6"/>
        <v>93.88431277510695</v>
      </c>
      <c r="X58" s="7">
        <f t="shared" si="6"/>
        <v>0</v>
      </c>
      <c r="Y58" s="7">
        <f t="shared" si="6"/>
        <v>0</v>
      </c>
      <c r="Z58" s="8">
        <f t="shared" si="6"/>
        <v>93.88430946803584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120.91783848589176</v>
      </c>
      <c r="E59" s="10">
        <f t="shared" si="7"/>
        <v>109.08373931780973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109.08374427583338</v>
      </c>
      <c r="X59" s="10">
        <f t="shared" si="7"/>
        <v>0</v>
      </c>
      <c r="Y59" s="10">
        <f t="shared" si="7"/>
        <v>0</v>
      </c>
      <c r="Z59" s="11">
        <f t="shared" si="7"/>
        <v>109.08373931780973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9.097874938589344</v>
      </c>
      <c r="E60" s="13">
        <f t="shared" si="7"/>
        <v>17.341474834629768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100.7635601541776</v>
      </c>
      <c r="P60" s="13">
        <f t="shared" si="7"/>
        <v>100</v>
      </c>
      <c r="Q60" s="13">
        <f t="shared" si="7"/>
        <v>100.38766034703414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100.35635139941452</v>
      </c>
      <c r="W60" s="13">
        <f t="shared" si="7"/>
        <v>17.34148597266468</v>
      </c>
      <c r="X60" s="13">
        <f t="shared" si="7"/>
        <v>0</v>
      </c>
      <c r="Y60" s="13">
        <f t="shared" si="7"/>
        <v>0</v>
      </c>
      <c r="Z60" s="14">
        <f t="shared" si="7"/>
        <v>17.341474834629768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100.7635601541776</v>
      </c>
      <c r="P65" s="13">
        <f t="shared" si="7"/>
        <v>100</v>
      </c>
      <c r="Q65" s="13">
        <f t="shared" si="7"/>
        <v>100.38766034703414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100.35635139941452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49.327125335598915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49.32711512409369</v>
      </c>
      <c r="X66" s="16">
        <f t="shared" si="7"/>
        <v>0</v>
      </c>
      <c r="Y66" s="16">
        <f t="shared" si="7"/>
        <v>0</v>
      </c>
      <c r="Z66" s="17">
        <f t="shared" si="7"/>
        <v>49.327125335598915</v>
      </c>
    </row>
    <row r="67" spans="1:26" ht="13.5" hidden="1">
      <c r="A67" s="41" t="s">
        <v>285</v>
      </c>
      <c r="B67" s="24"/>
      <c r="C67" s="24"/>
      <c r="D67" s="25">
        <v>7605308</v>
      </c>
      <c r="E67" s="26">
        <v>9462987</v>
      </c>
      <c r="F67" s="26">
        <v>202993</v>
      </c>
      <c r="G67" s="26">
        <v>314110</v>
      </c>
      <c r="H67" s="26">
        <v>587109</v>
      </c>
      <c r="I67" s="26">
        <v>1104212</v>
      </c>
      <c r="J67" s="26">
        <v>1323629</v>
      </c>
      <c r="K67" s="26">
        <v>233885</v>
      </c>
      <c r="L67" s="26">
        <v>219889</v>
      </c>
      <c r="M67" s="26">
        <v>1777403</v>
      </c>
      <c r="N67" s="26">
        <v>339580</v>
      </c>
      <c r="O67" s="26">
        <v>861987</v>
      </c>
      <c r="P67" s="26">
        <v>1090480</v>
      </c>
      <c r="Q67" s="26">
        <v>2292047</v>
      </c>
      <c r="R67" s="26"/>
      <c r="S67" s="26"/>
      <c r="T67" s="26"/>
      <c r="U67" s="26"/>
      <c r="V67" s="26">
        <v>5173662</v>
      </c>
      <c r="W67" s="26">
        <v>7097240</v>
      </c>
      <c r="X67" s="26"/>
      <c r="Y67" s="25"/>
      <c r="Z67" s="27">
        <v>9462987</v>
      </c>
    </row>
    <row r="68" spans="1:26" ht="13.5" hidden="1">
      <c r="A68" s="37" t="s">
        <v>31</v>
      </c>
      <c r="B68" s="19"/>
      <c r="C68" s="19"/>
      <c r="D68" s="20">
        <v>6616066</v>
      </c>
      <c r="E68" s="21">
        <v>7333819</v>
      </c>
      <c r="F68" s="21">
        <v>201899</v>
      </c>
      <c r="G68" s="21">
        <v>311781</v>
      </c>
      <c r="H68" s="21">
        <v>586809</v>
      </c>
      <c r="I68" s="21">
        <v>1100489</v>
      </c>
      <c r="J68" s="21">
        <v>1322521</v>
      </c>
      <c r="K68" s="21">
        <v>227695</v>
      </c>
      <c r="L68" s="21">
        <v>219102</v>
      </c>
      <c r="M68" s="21">
        <v>1769318</v>
      </c>
      <c r="N68" s="21">
        <v>335367</v>
      </c>
      <c r="O68" s="21">
        <v>793754</v>
      </c>
      <c r="P68" s="21">
        <v>1028530</v>
      </c>
      <c r="Q68" s="21">
        <v>2157651</v>
      </c>
      <c r="R68" s="21"/>
      <c r="S68" s="21"/>
      <c r="T68" s="21"/>
      <c r="U68" s="21"/>
      <c r="V68" s="21">
        <v>5027458</v>
      </c>
      <c r="W68" s="21">
        <v>5500364</v>
      </c>
      <c r="X68" s="21"/>
      <c r="Y68" s="20"/>
      <c r="Z68" s="23">
        <v>7333819</v>
      </c>
    </row>
    <row r="69" spans="1:26" ht="13.5" hidden="1">
      <c r="A69" s="38" t="s">
        <v>32</v>
      </c>
      <c r="B69" s="19"/>
      <c r="C69" s="19"/>
      <c r="D69" s="20">
        <v>989242</v>
      </c>
      <c r="E69" s="21">
        <v>518987</v>
      </c>
      <c r="F69" s="21">
        <v>1094</v>
      </c>
      <c r="G69" s="21">
        <v>2329</v>
      </c>
      <c r="H69" s="21">
        <v>300</v>
      </c>
      <c r="I69" s="21">
        <v>3723</v>
      </c>
      <c r="J69" s="21">
        <v>1108</v>
      </c>
      <c r="K69" s="21">
        <v>6190</v>
      </c>
      <c r="L69" s="21">
        <v>787</v>
      </c>
      <c r="M69" s="21">
        <v>8085</v>
      </c>
      <c r="N69" s="21">
        <v>4213</v>
      </c>
      <c r="O69" s="21">
        <v>68233</v>
      </c>
      <c r="P69" s="21">
        <v>61950</v>
      </c>
      <c r="Q69" s="21">
        <v>134396</v>
      </c>
      <c r="R69" s="21"/>
      <c r="S69" s="21"/>
      <c r="T69" s="21"/>
      <c r="U69" s="21"/>
      <c r="V69" s="21">
        <v>146204</v>
      </c>
      <c r="W69" s="21">
        <v>389240</v>
      </c>
      <c r="X69" s="21"/>
      <c r="Y69" s="20"/>
      <c r="Z69" s="23">
        <v>518987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989242</v>
      </c>
      <c r="E74" s="21">
        <v>518987</v>
      </c>
      <c r="F74" s="21">
        <v>1094</v>
      </c>
      <c r="G74" s="21">
        <v>2329</v>
      </c>
      <c r="H74" s="21">
        <v>300</v>
      </c>
      <c r="I74" s="21">
        <v>3723</v>
      </c>
      <c r="J74" s="21">
        <v>1108</v>
      </c>
      <c r="K74" s="21">
        <v>6190</v>
      </c>
      <c r="L74" s="21">
        <v>787</v>
      </c>
      <c r="M74" s="21">
        <v>8085</v>
      </c>
      <c r="N74" s="21">
        <v>4213</v>
      </c>
      <c r="O74" s="21">
        <v>68233</v>
      </c>
      <c r="P74" s="21">
        <v>61950</v>
      </c>
      <c r="Q74" s="21">
        <v>134396</v>
      </c>
      <c r="R74" s="21"/>
      <c r="S74" s="21"/>
      <c r="T74" s="21"/>
      <c r="U74" s="21"/>
      <c r="V74" s="21">
        <v>146204</v>
      </c>
      <c r="W74" s="21">
        <v>389240</v>
      </c>
      <c r="X74" s="21"/>
      <c r="Y74" s="20"/>
      <c r="Z74" s="23">
        <v>518987</v>
      </c>
    </row>
    <row r="75" spans="1:26" ht="13.5" hidden="1">
      <c r="A75" s="40" t="s">
        <v>110</v>
      </c>
      <c r="B75" s="28"/>
      <c r="C75" s="28"/>
      <c r="D75" s="29"/>
      <c r="E75" s="30">
        <v>1610181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1207636</v>
      </c>
      <c r="X75" s="30"/>
      <c r="Y75" s="29"/>
      <c r="Z75" s="31">
        <v>1610181</v>
      </c>
    </row>
    <row r="76" spans="1:26" ht="13.5" hidden="1">
      <c r="A76" s="42" t="s">
        <v>286</v>
      </c>
      <c r="B76" s="32"/>
      <c r="C76" s="32"/>
      <c r="D76" s="33">
        <v>8884260</v>
      </c>
      <c r="E76" s="34">
        <v>8884260</v>
      </c>
      <c r="F76" s="34">
        <v>202993</v>
      </c>
      <c r="G76" s="34">
        <v>314110</v>
      </c>
      <c r="H76" s="34">
        <v>587109</v>
      </c>
      <c r="I76" s="34">
        <v>1104212</v>
      </c>
      <c r="J76" s="34">
        <v>1323629</v>
      </c>
      <c r="K76" s="34">
        <v>233885</v>
      </c>
      <c r="L76" s="34">
        <v>219889</v>
      </c>
      <c r="M76" s="34">
        <v>1777403</v>
      </c>
      <c r="N76" s="34">
        <v>339580</v>
      </c>
      <c r="O76" s="34">
        <v>862508</v>
      </c>
      <c r="P76" s="34">
        <v>1090480</v>
      </c>
      <c r="Q76" s="34">
        <v>2292568</v>
      </c>
      <c r="R76" s="34"/>
      <c r="S76" s="34"/>
      <c r="T76" s="34"/>
      <c r="U76" s="34"/>
      <c r="V76" s="34">
        <v>5174183</v>
      </c>
      <c r="W76" s="34">
        <v>6663195</v>
      </c>
      <c r="X76" s="34"/>
      <c r="Y76" s="33"/>
      <c r="Z76" s="35">
        <v>8884260</v>
      </c>
    </row>
    <row r="77" spans="1:26" ht="13.5" hidden="1">
      <c r="A77" s="37" t="s">
        <v>31</v>
      </c>
      <c r="B77" s="19"/>
      <c r="C77" s="19"/>
      <c r="D77" s="20">
        <v>8000004</v>
      </c>
      <c r="E77" s="21">
        <v>8000004</v>
      </c>
      <c r="F77" s="21">
        <v>201899</v>
      </c>
      <c r="G77" s="21">
        <v>311781</v>
      </c>
      <c r="H77" s="21">
        <v>586809</v>
      </c>
      <c r="I77" s="21">
        <v>1100489</v>
      </c>
      <c r="J77" s="21">
        <v>1322521</v>
      </c>
      <c r="K77" s="21">
        <v>227695</v>
      </c>
      <c r="L77" s="21">
        <v>219102</v>
      </c>
      <c r="M77" s="21">
        <v>1769318</v>
      </c>
      <c r="N77" s="21">
        <v>335367</v>
      </c>
      <c r="O77" s="21">
        <v>793754</v>
      </c>
      <c r="P77" s="21">
        <v>1028530</v>
      </c>
      <c r="Q77" s="21">
        <v>2157651</v>
      </c>
      <c r="R77" s="21"/>
      <c r="S77" s="21"/>
      <c r="T77" s="21"/>
      <c r="U77" s="21"/>
      <c r="V77" s="21">
        <v>5027458</v>
      </c>
      <c r="W77" s="21">
        <v>6000003</v>
      </c>
      <c r="X77" s="21"/>
      <c r="Y77" s="20"/>
      <c r="Z77" s="23">
        <v>8000004</v>
      </c>
    </row>
    <row r="78" spans="1:26" ht="13.5" hidden="1">
      <c r="A78" s="38" t="s">
        <v>32</v>
      </c>
      <c r="B78" s="19"/>
      <c r="C78" s="19"/>
      <c r="D78" s="20">
        <v>90000</v>
      </c>
      <c r="E78" s="21">
        <v>90000</v>
      </c>
      <c r="F78" s="21">
        <v>1094</v>
      </c>
      <c r="G78" s="21">
        <v>2329</v>
      </c>
      <c r="H78" s="21">
        <v>300</v>
      </c>
      <c r="I78" s="21">
        <v>3723</v>
      </c>
      <c r="J78" s="21">
        <v>1108</v>
      </c>
      <c r="K78" s="21">
        <v>6190</v>
      </c>
      <c r="L78" s="21">
        <v>787</v>
      </c>
      <c r="M78" s="21">
        <v>8085</v>
      </c>
      <c r="N78" s="21">
        <v>4213</v>
      </c>
      <c r="O78" s="21">
        <v>68754</v>
      </c>
      <c r="P78" s="21">
        <v>61950</v>
      </c>
      <c r="Q78" s="21">
        <v>134917</v>
      </c>
      <c r="R78" s="21"/>
      <c r="S78" s="21"/>
      <c r="T78" s="21"/>
      <c r="U78" s="21"/>
      <c r="V78" s="21">
        <v>146725</v>
      </c>
      <c r="W78" s="21">
        <v>67500</v>
      </c>
      <c r="X78" s="21"/>
      <c r="Y78" s="20"/>
      <c r="Z78" s="23">
        <v>90000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90000</v>
      </c>
      <c r="E82" s="21">
        <v>90000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67500</v>
      </c>
      <c r="X82" s="21"/>
      <c r="Y82" s="20"/>
      <c r="Z82" s="23">
        <v>90000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1094</v>
      </c>
      <c r="G83" s="21">
        <v>2329</v>
      </c>
      <c r="H83" s="21">
        <v>300</v>
      </c>
      <c r="I83" s="21">
        <v>3723</v>
      </c>
      <c r="J83" s="21">
        <v>1108</v>
      </c>
      <c r="K83" s="21">
        <v>6190</v>
      </c>
      <c r="L83" s="21">
        <v>787</v>
      </c>
      <c r="M83" s="21">
        <v>8085</v>
      </c>
      <c r="N83" s="21">
        <v>4213</v>
      </c>
      <c r="O83" s="21">
        <v>68754</v>
      </c>
      <c r="P83" s="21">
        <v>61950</v>
      </c>
      <c r="Q83" s="21">
        <v>134917</v>
      </c>
      <c r="R83" s="21"/>
      <c r="S83" s="21"/>
      <c r="T83" s="21"/>
      <c r="U83" s="21"/>
      <c r="V83" s="21">
        <v>146725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794256</v>
      </c>
      <c r="E84" s="30">
        <v>794256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595692</v>
      </c>
      <c r="X84" s="30"/>
      <c r="Y84" s="29"/>
      <c r="Z84" s="31">
        <v>794256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123534979</v>
      </c>
      <c r="F5" s="100">
        <f t="shared" si="0"/>
        <v>111854887</v>
      </c>
      <c r="G5" s="100">
        <f t="shared" si="0"/>
        <v>54850646</v>
      </c>
      <c r="H5" s="100">
        <f t="shared" si="0"/>
        <v>685358</v>
      </c>
      <c r="I5" s="100">
        <f t="shared" si="0"/>
        <v>975412</v>
      </c>
      <c r="J5" s="100">
        <f t="shared" si="0"/>
        <v>56511416</v>
      </c>
      <c r="K5" s="100">
        <f t="shared" si="0"/>
        <v>1624484</v>
      </c>
      <c r="L5" s="100">
        <f t="shared" si="0"/>
        <v>43956518</v>
      </c>
      <c r="M5" s="100">
        <f t="shared" si="0"/>
        <v>1777755</v>
      </c>
      <c r="N5" s="100">
        <f t="shared" si="0"/>
        <v>47358757</v>
      </c>
      <c r="O5" s="100">
        <f t="shared" si="0"/>
        <v>2967569</v>
      </c>
      <c r="P5" s="100">
        <f t="shared" si="0"/>
        <v>1156733</v>
      </c>
      <c r="Q5" s="100">
        <f t="shared" si="0"/>
        <v>34709046</v>
      </c>
      <c r="R5" s="100">
        <f t="shared" si="0"/>
        <v>38833348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142703521</v>
      </c>
      <c r="X5" s="100">
        <f t="shared" si="0"/>
        <v>83891165</v>
      </c>
      <c r="Y5" s="100">
        <f t="shared" si="0"/>
        <v>58812356</v>
      </c>
      <c r="Z5" s="137">
        <f>+IF(X5&lt;&gt;0,+(Y5/X5)*100,0)</f>
        <v>70.10554210327155</v>
      </c>
      <c r="AA5" s="153">
        <f>SUM(AA6:AA8)</f>
        <v>111854887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123502732</v>
      </c>
      <c r="F7" s="159">
        <v>111854887</v>
      </c>
      <c r="G7" s="159">
        <v>54850646</v>
      </c>
      <c r="H7" s="159">
        <v>685358</v>
      </c>
      <c r="I7" s="159">
        <v>975412</v>
      </c>
      <c r="J7" s="159">
        <v>56511416</v>
      </c>
      <c r="K7" s="159">
        <v>1624484</v>
      </c>
      <c r="L7" s="159">
        <v>43956518</v>
      </c>
      <c r="M7" s="159">
        <v>1777755</v>
      </c>
      <c r="N7" s="159">
        <v>47358757</v>
      </c>
      <c r="O7" s="159">
        <v>2967569</v>
      </c>
      <c r="P7" s="159">
        <v>1156733</v>
      </c>
      <c r="Q7" s="159">
        <v>34709046</v>
      </c>
      <c r="R7" s="159">
        <v>38833348</v>
      </c>
      <c r="S7" s="159"/>
      <c r="T7" s="159"/>
      <c r="U7" s="159"/>
      <c r="V7" s="159"/>
      <c r="W7" s="159">
        <v>142703521</v>
      </c>
      <c r="X7" s="159">
        <v>83891165</v>
      </c>
      <c r="Y7" s="159">
        <v>58812356</v>
      </c>
      <c r="Z7" s="141">
        <v>70.11</v>
      </c>
      <c r="AA7" s="157">
        <v>111854887</v>
      </c>
    </row>
    <row r="8" spans="1:27" ht="13.5">
      <c r="A8" s="138" t="s">
        <v>77</v>
      </c>
      <c r="B8" s="136"/>
      <c r="C8" s="155"/>
      <c r="D8" s="155"/>
      <c r="E8" s="156">
        <v>32247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6399379</v>
      </c>
      <c r="F9" s="100">
        <f t="shared" si="1"/>
        <v>3587436</v>
      </c>
      <c r="G9" s="100">
        <f t="shared" si="1"/>
        <v>455827</v>
      </c>
      <c r="H9" s="100">
        <f t="shared" si="1"/>
        <v>704285</v>
      </c>
      <c r="I9" s="100">
        <f t="shared" si="1"/>
        <v>193232</v>
      </c>
      <c r="J9" s="100">
        <f t="shared" si="1"/>
        <v>1353344</v>
      </c>
      <c r="K9" s="100">
        <f t="shared" si="1"/>
        <v>269281</v>
      </c>
      <c r="L9" s="100">
        <f t="shared" si="1"/>
        <v>1277644</v>
      </c>
      <c r="M9" s="100">
        <f t="shared" si="1"/>
        <v>258943</v>
      </c>
      <c r="N9" s="100">
        <f t="shared" si="1"/>
        <v>1805868</v>
      </c>
      <c r="O9" s="100">
        <f t="shared" si="1"/>
        <v>296989</v>
      </c>
      <c r="P9" s="100">
        <f t="shared" si="1"/>
        <v>650727</v>
      </c>
      <c r="Q9" s="100">
        <f t="shared" si="1"/>
        <v>299312</v>
      </c>
      <c r="R9" s="100">
        <f t="shared" si="1"/>
        <v>1247028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4406240</v>
      </c>
      <c r="X9" s="100">
        <f t="shared" si="1"/>
        <v>2690577</v>
      </c>
      <c r="Y9" s="100">
        <f t="shared" si="1"/>
        <v>1715663</v>
      </c>
      <c r="Z9" s="137">
        <f>+IF(X9&lt;&gt;0,+(Y9/X9)*100,0)</f>
        <v>63.76561607417294</v>
      </c>
      <c r="AA9" s="153">
        <f>SUM(AA10:AA14)</f>
        <v>3587436</v>
      </c>
    </row>
    <row r="10" spans="1:27" ht="13.5">
      <c r="A10" s="138" t="s">
        <v>79</v>
      </c>
      <c r="B10" s="136"/>
      <c r="C10" s="155"/>
      <c r="D10" s="155"/>
      <c r="E10" s="156">
        <v>6399379</v>
      </c>
      <c r="F10" s="60">
        <v>3587436</v>
      </c>
      <c r="G10" s="60">
        <v>455827</v>
      </c>
      <c r="H10" s="60">
        <v>704285</v>
      </c>
      <c r="I10" s="60">
        <v>193232</v>
      </c>
      <c r="J10" s="60">
        <v>1353344</v>
      </c>
      <c r="K10" s="60">
        <v>269281</v>
      </c>
      <c r="L10" s="60">
        <v>1277644</v>
      </c>
      <c r="M10" s="60">
        <v>258943</v>
      </c>
      <c r="N10" s="60">
        <v>1805868</v>
      </c>
      <c r="O10" s="60">
        <v>296989</v>
      </c>
      <c r="P10" s="60">
        <v>650727</v>
      </c>
      <c r="Q10" s="60">
        <v>299312</v>
      </c>
      <c r="R10" s="60">
        <v>1247028</v>
      </c>
      <c r="S10" s="60"/>
      <c r="T10" s="60"/>
      <c r="U10" s="60"/>
      <c r="V10" s="60"/>
      <c r="W10" s="60">
        <v>4406240</v>
      </c>
      <c r="X10" s="60">
        <v>2690577</v>
      </c>
      <c r="Y10" s="60">
        <v>1715663</v>
      </c>
      <c r="Z10" s="140">
        <v>63.77</v>
      </c>
      <c r="AA10" s="155">
        <v>3587436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2389637</v>
      </c>
      <c r="F15" s="100">
        <f t="shared" si="2"/>
        <v>901459</v>
      </c>
      <c r="G15" s="100">
        <f t="shared" si="2"/>
        <v>104186</v>
      </c>
      <c r="H15" s="100">
        <f t="shared" si="2"/>
        <v>56706</v>
      </c>
      <c r="I15" s="100">
        <f t="shared" si="2"/>
        <v>471812</v>
      </c>
      <c r="J15" s="100">
        <f t="shared" si="2"/>
        <v>632704</v>
      </c>
      <c r="K15" s="100">
        <f t="shared" si="2"/>
        <v>89887</v>
      </c>
      <c r="L15" s="100">
        <f t="shared" si="2"/>
        <v>36304</v>
      </c>
      <c r="M15" s="100">
        <f t="shared" si="2"/>
        <v>54781</v>
      </c>
      <c r="N15" s="100">
        <f t="shared" si="2"/>
        <v>180972</v>
      </c>
      <c r="O15" s="100">
        <f t="shared" si="2"/>
        <v>95764</v>
      </c>
      <c r="P15" s="100">
        <f t="shared" si="2"/>
        <v>36090</v>
      </c>
      <c r="Q15" s="100">
        <f t="shared" si="2"/>
        <v>53605</v>
      </c>
      <c r="R15" s="100">
        <f t="shared" si="2"/>
        <v>185459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999135</v>
      </c>
      <c r="X15" s="100">
        <f t="shared" si="2"/>
        <v>676094</v>
      </c>
      <c r="Y15" s="100">
        <f t="shared" si="2"/>
        <v>323041</v>
      </c>
      <c r="Z15" s="137">
        <f>+IF(X15&lt;&gt;0,+(Y15/X15)*100,0)</f>
        <v>47.78048614541765</v>
      </c>
      <c r="AA15" s="153">
        <f>SUM(AA16:AA18)</f>
        <v>901459</v>
      </c>
    </row>
    <row r="16" spans="1:27" ht="13.5">
      <c r="A16" s="138" t="s">
        <v>85</v>
      </c>
      <c r="B16" s="136"/>
      <c r="C16" s="155"/>
      <c r="D16" s="155"/>
      <c r="E16" s="156">
        <v>487430</v>
      </c>
      <c r="F16" s="60">
        <v>901459</v>
      </c>
      <c r="G16" s="60">
        <v>104186</v>
      </c>
      <c r="H16" s="60">
        <v>56706</v>
      </c>
      <c r="I16" s="60">
        <v>471812</v>
      </c>
      <c r="J16" s="60">
        <v>632704</v>
      </c>
      <c r="K16" s="60">
        <v>89887</v>
      </c>
      <c r="L16" s="60">
        <v>36304</v>
      </c>
      <c r="M16" s="60">
        <v>54781</v>
      </c>
      <c r="N16" s="60">
        <v>180972</v>
      </c>
      <c r="O16" s="60">
        <v>95764</v>
      </c>
      <c r="P16" s="60">
        <v>36090</v>
      </c>
      <c r="Q16" s="60">
        <v>53605</v>
      </c>
      <c r="R16" s="60">
        <v>185459</v>
      </c>
      <c r="S16" s="60"/>
      <c r="T16" s="60"/>
      <c r="U16" s="60"/>
      <c r="V16" s="60"/>
      <c r="W16" s="60">
        <v>999135</v>
      </c>
      <c r="X16" s="60">
        <v>676094</v>
      </c>
      <c r="Y16" s="60">
        <v>323041</v>
      </c>
      <c r="Z16" s="140">
        <v>47.78</v>
      </c>
      <c r="AA16" s="155">
        <v>901459</v>
      </c>
    </row>
    <row r="17" spans="1:27" ht="13.5">
      <c r="A17" s="138" t="s">
        <v>86</v>
      </c>
      <c r="B17" s="136"/>
      <c r="C17" s="155"/>
      <c r="D17" s="155"/>
      <c r="E17" s="156">
        <v>1902207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57480737</v>
      </c>
      <c r="G19" s="100">
        <f t="shared" si="3"/>
        <v>12907000</v>
      </c>
      <c r="H19" s="100">
        <f t="shared" si="3"/>
        <v>4020716</v>
      </c>
      <c r="I19" s="100">
        <f t="shared" si="3"/>
        <v>4034200</v>
      </c>
      <c r="J19" s="100">
        <f t="shared" si="3"/>
        <v>20961916</v>
      </c>
      <c r="K19" s="100">
        <f t="shared" si="3"/>
        <v>2020900</v>
      </c>
      <c r="L19" s="100">
        <f t="shared" si="3"/>
        <v>6024350</v>
      </c>
      <c r="M19" s="100">
        <f t="shared" si="3"/>
        <v>26487600</v>
      </c>
      <c r="N19" s="100">
        <f t="shared" si="3"/>
        <v>34532850</v>
      </c>
      <c r="O19" s="100">
        <f t="shared" si="3"/>
        <v>26487600</v>
      </c>
      <c r="P19" s="100">
        <f t="shared" si="3"/>
        <v>6600</v>
      </c>
      <c r="Q19" s="100">
        <f t="shared" si="3"/>
        <v>7253583</v>
      </c>
      <c r="R19" s="100">
        <f t="shared" si="3"/>
        <v>33747783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89242549</v>
      </c>
      <c r="X19" s="100">
        <f t="shared" si="3"/>
        <v>43110553</v>
      </c>
      <c r="Y19" s="100">
        <f t="shared" si="3"/>
        <v>46131996</v>
      </c>
      <c r="Z19" s="137">
        <f>+IF(X19&lt;&gt;0,+(Y19/X19)*100,0)</f>
        <v>107.00859253649564</v>
      </c>
      <c r="AA19" s="153">
        <f>SUM(AA20:AA23)</f>
        <v>57480737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>
        <v>57480737</v>
      </c>
      <c r="G23" s="60">
        <v>12907000</v>
      </c>
      <c r="H23" s="60">
        <v>4020716</v>
      </c>
      <c r="I23" s="60">
        <v>4034200</v>
      </c>
      <c r="J23" s="60">
        <v>20961916</v>
      </c>
      <c r="K23" s="60">
        <v>2020900</v>
      </c>
      <c r="L23" s="60">
        <v>6024350</v>
      </c>
      <c r="M23" s="60">
        <v>26487600</v>
      </c>
      <c r="N23" s="60">
        <v>34532850</v>
      </c>
      <c r="O23" s="60">
        <v>26487600</v>
      </c>
      <c r="P23" s="60">
        <v>6600</v>
      </c>
      <c r="Q23" s="60">
        <v>7253583</v>
      </c>
      <c r="R23" s="60">
        <v>33747783</v>
      </c>
      <c r="S23" s="60"/>
      <c r="T23" s="60"/>
      <c r="U23" s="60"/>
      <c r="V23" s="60"/>
      <c r="W23" s="60">
        <v>89242549</v>
      </c>
      <c r="X23" s="60">
        <v>43110553</v>
      </c>
      <c r="Y23" s="60">
        <v>46131996</v>
      </c>
      <c r="Z23" s="140">
        <v>107.01</v>
      </c>
      <c r="AA23" s="155">
        <v>57480737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132323995</v>
      </c>
      <c r="F25" s="73">
        <f t="shared" si="4"/>
        <v>173824519</v>
      </c>
      <c r="G25" s="73">
        <f t="shared" si="4"/>
        <v>68317659</v>
      </c>
      <c r="H25" s="73">
        <f t="shared" si="4"/>
        <v>5467065</v>
      </c>
      <c r="I25" s="73">
        <f t="shared" si="4"/>
        <v>5674656</v>
      </c>
      <c r="J25" s="73">
        <f t="shared" si="4"/>
        <v>79459380</v>
      </c>
      <c r="K25" s="73">
        <f t="shared" si="4"/>
        <v>4004552</v>
      </c>
      <c r="L25" s="73">
        <f t="shared" si="4"/>
        <v>51294816</v>
      </c>
      <c r="M25" s="73">
        <f t="shared" si="4"/>
        <v>28579079</v>
      </c>
      <c r="N25" s="73">
        <f t="shared" si="4"/>
        <v>83878447</v>
      </c>
      <c r="O25" s="73">
        <f t="shared" si="4"/>
        <v>29847922</v>
      </c>
      <c r="P25" s="73">
        <f t="shared" si="4"/>
        <v>1850150</v>
      </c>
      <c r="Q25" s="73">
        <f t="shared" si="4"/>
        <v>42315546</v>
      </c>
      <c r="R25" s="73">
        <f t="shared" si="4"/>
        <v>74013618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237351445</v>
      </c>
      <c r="X25" s="73">
        <f t="shared" si="4"/>
        <v>130368389</v>
      </c>
      <c r="Y25" s="73">
        <f t="shared" si="4"/>
        <v>106983056</v>
      </c>
      <c r="Z25" s="170">
        <f>+IF(X25&lt;&gt;0,+(Y25/X25)*100,0)</f>
        <v>82.0621139991229</v>
      </c>
      <c r="AA25" s="168">
        <f>+AA5+AA9+AA15+AA19+AA24</f>
        <v>173824519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51694525</v>
      </c>
      <c r="F28" s="100">
        <f t="shared" si="5"/>
        <v>46727565</v>
      </c>
      <c r="G28" s="100">
        <f t="shared" si="5"/>
        <v>7815352</v>
      </c>
      <c r="H28" s="100">
        <f t="shared" si="5"/>
        <v>6214600</v>
      </c>
      <c r="I28" s="100">
        <f t="shared" si="5"/>
        <v>6489362</v>
      </c>
      <c r="J28" s="100">
        <f t="shared" si="5"/>
        <v>20519314</v>
      </c>
      <c r="K28" s="100">
        <f t="shared" si="5"/>
        <v>4944348</v>
      </c>
      <c r="L28" s="100">
        <f t="shared" si="5"/>
        <v>5501458</v>
      </c>
      <c r="M28" s="100">
        <f t="shared" si="5"/>
        <v>7914102</v>
      </c>
      <c r="N28" s="100">
        <f t="shared" si="5"/>
        <v>18359908</v>
      </c>
      <c r="O28" s="100">
        <f t="shared" si="5"/>
        <v>5504970</v>
      </c>
      <c r="P28" s="100">
        <f t="shared" si="5"/>
        <v>6463684</v>
      </c>
      <c r="Q28" s="100">
        <f t="shared" si="5"/>
        <v>5580084</v>
      </c>
      <c r="R28" s="100">
        <f t="shared" si="5"/>
        <v>17548738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56427960</v>
      </c>
      <c r="X28" s="100">
        <f t="shared" si="5"/>
        <v>35045675</v>
      </c>
      <c r="Y28" s="100">
        <f t="shared" si="5"/>
        <v>21382285</v>
      </c>
      <c r="Z28" s="137">
        <f>+IF(X28&lt;&gt;0,+(Y28/X28)*100,0)</f>
        <v>61.012621386233825</v>
      </c>
      <c r="AA28" s="153">
        <f>SUM(AA29:AA31)</f>
        <v>46727565</v>
      </c>
    </row>
    <row r="29" spans="1:27" ht="13.5">
      <c r="A29" s="138" t="s">
        <v>75</v>
      </c>
      <c r="B29" s="136"/>
      <c r="C29" s="155"/>
      <c r="D29" s="155"/>
      <c r="E29" s="156">
        <v>24187556</v>
      </c>
      <c r="F29" s="60">
        <v>19471158</v>
      </c>
      <c r="G29" s="60">
        <v>2715409</v>
      </c>
      <c r="H29" s="60">
        <v>2525818</v>
      </c>
      <c r="I29" s="60">
        <v>3536504</v>
      </c>
      <c r="J29" s="60">
        <v>8777731</v>
      </c>
      <c r="K29" s="60">
        <v>2271795</v>
      </c>
      <c r="L29" s="60">
        <v>2339375</v>
      </c>
      <c r="M29" s="60">
        <v>3513979</v>
      </c>
      <c r="N29" s="60">
        <v>8125149</v>
      </c>
      <c r="O29" s="60">
        <v>2403659</v>
      </c>
      <c r="P29" s="60">
        <v>3741877</v>
      </c>
      <c r="Q29" s="60">
        <v>2270280</v>
      </c>
      <c r="R29" s="60">
        <v>8415816</v>
      </c>
      <c r="S29" s="60"/>
      <c r="T29" s="60"/>
      <c r="U29" s="60"/>
      <c r="V29" s="60"/>
      <c r="W29" s="60">
        <v>25318696</v>
      </c>
      <c r="X29" s="60">
        <v>14603369</v>
      </c>
      <c r="Y29" s="60">
        <v>10715327</v>
      </c>
      <c r="Z29" s="140">
        <v>73.38</v>
      </c>
      <c r="AA29" s="155">
        <v>19471158</v>
      </c>
    </row>
    <row r="30" spans="1:27" ht="13.5">
      <c r="A30" s="138" t="s">
        <v>76</v>
      </c>
      <c r="B30" s="136"/>
      <c r="C30" s="157"/>
      <c r="D30" s="157"/>
      <c r="E30" s="158">
        <v>13221620</v>
      </c>
      <c r="F30" s="159">
        <v>11158229</v>
      </c>
      <c r="G30" s="159">
        <v>2056428</v>
      </c>
      <c r="H30" s="159">
        <v>2275945</v>
      </c>
      <c r="I30" s="159">
        <v>1221889</v>
      </c>
      <c r="J30" s="159">
        <v>5554262</v>
      </c>
      <c r="K30" s="159">
        <v>876126</v>
      </c>
      <c r="L30" s="159">
        <v>1368703</v>
      </c>
      <c r="M30" s="159">
        <v>2379357</v>
      </c>
      <c r="N30" s="159">
        <v>4624186</v>
      </c>
      <c r="O30" s="159">
        <v>1601074</v>
      </c>
      <c r="P30" s="159">
        <v>876569</v>
      </c>
      <c r="Q30" s="159">
        <v>1544291</v>
      </c>
      <c r="R30" s="159">
        <v>4021934</v>
      </c>
      <c r="S30" s="159"/>
      <c r="T30" s="159"/>
      <c r="U30" s="159"/>
      <c r="V30" s="159"/>
      <c r="W30" s="159">
        <v>14200382</v>
      </c>
      <c r="X30" s="159">
        <v>8368672</v>
      </c>
      <c r="Y30" s="159">
        <v>5831710</v>
      </c>
      <c r="Z30" s="141">
        <v>69.69</v>
      </c>
      <c r="AA30" s="157">
        <v>11158229</v>
      </c>
    </row>
    <row r="31" spans="1:27" ht="13.5">
      <c r="A31" s="138" t="s">
        <v>77</v>
      </c>
      <c r="B31" s="136"/>
      <c r="C31" s="155"/>
      <c r="D31" s="155"/>
      <c r="E31" s="156">
        <v>14285349</v>
      </c>
      <c r="F31" s="60">
        <v>16098178</v>
      </c>
      <c r="G31" s="60">
        <v>3043515</v>
      </c>
      <c r="H31" s="60">
        <v>1412837</v>
      </c>
      <c r="I31" s="60">
        <v>1730969</v>
      </c>
      <c r="J31" s="60">
        <v>6187321</v>
      </c>
      <c r="K31" s="60">
        <v>1796427</v>
      </c>
      <c r="L31" s="60">
        <v>1793380</v>
      </c>
      <c r="M31" s="60">
        <v>2020766</v>
      </c>
      <c r="N31" s="60">
        <v>5610573</v>
      </c>
      <c r="O31" s="60">
        <v>1500237</v>
      </c>
      <c r="P31" s="60">
        <v>1845238</v>
      </c>
      <c r="Q31" s="60">
        <v>1765513</v>
      </c>
      <c r="R31" s="60">
        <v>5110988</v>
      </c>
      <c r="S31" s="60"/>
      <c r="T31" s="60"/>
      <c r="U31" s="60"/>
      <c r="V31" s="60"/>
      <c r="W31" s="60">
        <v>16908882</v>
      </c>
      <c r="X31" s="60">
        <v>12073634</v>
      </c>
      <c r="Y31" s="60">
        <v>4835248</v>
      </c>
      <c r="Z31" s="140">
        <v>40.05</v>
      </c>
      <c r="AA31" s="155">
        <v>16098178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17817466</v>
      </c>
      <c r="F32" s="100">
        <f t="shared" si="6"/>
        <v>16439215</v>
      </c>
      <c r="G32" s="100">
        <f t="shared" si="6"/>
        <v>1830902</v>
      </c>
      <c r="H32" s="100">
        <f t="shared" si="6"/>
        <v>1905727</v>
      </c>
      <c r="I32" s="100">
        <f t="shared" si="6"/>
        <v>2239154</v>
      </c>
      <c r="J32" s="100">
        <f t="shared" si="6"/>
        <v>5975783</v>
      </c>
      <c r="K32" s="100">
        <f t="shared" si="6"/>
        <v>2010469</v>
      </c>
      <c r="L32" s="100">
        <f t="shared" si="6"/>
        <v>2428861</v>
      </c>
      <c r="M32" s="100">
        <f t="shared" si="6"/>
        <v>1966668</v>
      </c>
      <c r="N32" s="100">
        <f t="shared" si="6"/>
        <v>6405998</v>
      </c>
      <c r="O32" s="100">
        <f t="shared" si="6"/>
        <v>1418417</v>
      </c>
      <c r="P32" s="100">
        <f t="shared" si="6"/>
        <v>1980007</v>
      </c>
      <c r="Q32" s="100">
        <f t="shared" si="6"/>
        <v>2278874</v>
      </c>
      <c r="R32" s="100">
        <f t="shared" si="6"/>
        <v>5677298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18059079</v>
      </c>
      <c r="X32" s="100">
        <f t="shared" si="6"/>
        <v>12329411</v>
      </c>
      <c r="Y32" s="100">
        <f t="shared" si="6"/>
        <v>5729668</v>
      </c>
      <c r="Z32" s="137">
        <f>+IF(X32&lt;&gt;0,+(Y32/X32)*100,0)</f>
        <v>46.47154677542991</v>
      </c>
      <c r="AA32" s="153">
        <f>SUM(AA33:AA37)</f>
        <v>16439215</v>
      </c>
    </row>
    <row r="33" spans="1:27" ht="13.5">
      <c r="A33" s="138" t="s">
        <v>79</v>
      </c>
      <c r="B33" s="136"/>
      <c r="C33" s="155"/>
      <c r="D33" s="155"/>
      <c r="E33" s="156">
        <v>17817466</v>
      </c>
      <c r="F33" s="60">
        <v>16439215</v>
      </c>
      <c r="G33" s="60">
        <v>1830902</v>
      </c>
      <c r="H33" s="60">
        <v>1905727</v>
      </c>
      <c r="I33" s="60">
        <v>2239154</v>
      </c>
      <c r="J33" s="60">
        <v>5975783</v>
      </c>
      <c r="K33" s="60">
        <v>2010469</v>
      </c>
      <c r="L33" s="60">
        <v>2428861</v>
      </c>
      <c r="M33" s="60">
        <v>1966668</v>
      </c>
      <c r="N33" s="60">
        <v>6405998</v>
      </c>
      <c r="O33" s="60">
        <v>1418417</v>
      </c>
      <c r="P33" s="60">
        <v>1980007</v>
      </c>
      <c r="Q33" s="60">
        <v>2278874</v>
      </c>
      <c r="R33" s="60">
        <v>5677298</v>
      </c>
      <c r="S33" s="60"/>
      <c r="T33" s="60"/>
      <c r="U33" s="60"/>
      <c r="V33" s="60"/>
      <c r="W33" s="60">
        <v>18059079</v>
      </c>
      <c r="X33" s="60">
        <v>12329411</v>
      </c>
      <c r="Y33" s="60">
        <v>5729668</v>
      </c>
      <c r="Z33" s="140">
        <v>46.47</v>
      </c>
      <c r="AA33" s="155">
        <v>16439215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63309278</v>
      </c>
      <c r="F38" s="100">
        <f t="shared" si="7"/>
        <v>8299384</v>
      </c>
      <c r="G38" s="100">
        <f t="shared" si="7"/>
        <v>698191</v>
      </c>
      <c r="H38" s="100">
        <f t="shared" si="7"/>
        <v>607816</v>
      </c>
      <c r="I38" s="100">
        <f t="shared" si="7"/>
        <v>927872</v>
      </c>
      <c r="J38" s="100">
        <f t="shared" si="7"/>
        <v>2233879</v>
      </c>
      <c r="K38" s="100">
        <f t="shared" si="7"/>
        <v>1070091</v>
      </c>
      <c r="L38" s="100">
        <f t="shared" si="7"/>
        <v>709373</v>
      </c>
      <c r="M38" s="100">
        <f t="shared" si="7"/>
        <v>789727</v>
      </c>
      <c r="N38" s="100">
        <f t="shared" si="7"/>
        <v>2569191</v>
      </c>
      <c r="O38" s="100">
        <f t="shared" si="7"/>
        <v>654089</v>
      </c>
      <c r="P38" s="100">
        <f t="shared" si="7"/>
        <v>7799915</v>
      </c>
      <c r="Q38" s="100">
        <f t="shared" si="7"/>
        <v>896108</v>
      </c>
      <c r="R38" s="100">
        <f t="shared" si="7"/>
        <v>9350112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14153182</v>
      </c>
      <c r="X38" s="100">
        <f t="shared" si="7"/>
        <v>6224538</v>
      </c>
      <c r="Y38" s="100">
        <f t="shared" si="7"/>
        <v>7928644</v>
      </c>
      <c r="Z38" s="137">
        <f>+IF(X38&lt;&gt;0,+(Y38/X38)*100,0)</f>
        <v>127.37722863929821</v>
      </c>
      <c r="AA38" s="153">
        <f>SUM(AA39:AA41)</f>
        <v>8299384</v>
      </c>
    </row>
    <row r="39" spans="1:27" ht="13.5">
      <c r="A39" s="138" t="s">
        <v>85</v>
      </c>
      <c r="B39" s="136"/>
      <c r="C39" s="155"/>
      <c r="D39" s="155"/>
      <c r="E39" s="156">
        <v>12975582</v>
      </c>
      <c r="F39" s="60">
        <v>8299384</v>
      </c>
      <c r="G39" s="60">
        <v>698191</v>
      </c>
      <c r="H39" s="60">
        <v>607816</v>
      </c>
      <c r="I39" s="60">
        <v>927872</v>
      </c>
      <c r="J39" s="60">
        <v>2233879</v>
      </c>
      <c r="K39" s="60">
        <v>1070091</v>
      </c>
      <c r="L39" s="60">
        <v>709373</v>
      </c>
      <c r="M39" s="60">
        <v>789727</v>
      </c>
      <c r="N39" s="60">
        <v>2569191</v>
      </c>
      <c r="O39" s="60">
        <v>654089</v>
      </c>
      <c r="P39" s="60">
        <v>7799915</v>
      </c>
      <c r="Q39" s="60">
        <v>896108</v>
      </c>
      <c r="R39" s="60">
        <v>9350112</v>
      </c>
      <c r="S39" s="60"/>
      <c r="T39" s="60"/>
      <c r="U39" s="60"/>
      <c r="V39" s="60"/>
      <c r="W39" s="60">
        <v>14153182</v>
      </c>
      <c r="X39" s="60">
        <v>6224538</v>
      </c>
      <c r="Y39" s="60">
        <v>7928644</v>
      </c>
      <c r="Z39" s="140">
        <v>127.38</v>
      </c>
      <c r="AA39" s="155">
        <v>8299384</v>
      </c>
    </row>
    <row r="40" spans="1:27" ht="13.5">
      <c r="A40" s="138" t="s">
        <v>86</v>
      </c>
      <c r="B40" s="136"/>
      <c r="C40" s="155"/>
      <c r="D40" s="155"/>
      <c r="E40" s="156">
        <v>50333696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36012659</v>
      </c>
      <c r="G42" s="100">
        <f t="shared" si="8"/>
        <v>0</v>
      </c>
      <c r="H42" s="100">
        <f t="shared" si="8"/>
        <v>3777211</v>
      </c>
      <c r="I42" s="100">
        <f t="shared" si="8"/>
        <v>3044516</v>
      </c>
      <c r="J42" s="100">
        <f t="shared" si="8"/>
        <v>6821727</v>
      </c>
      <c r="K42" s="100">
        <f t="shared" si="8"/>
        <v>1288298</v>
      </c>
      <c r="L42" s="100">
        <f t="shared" si="8"/>
        <v>1603760</v>
      </c>
      <c r="M42" s="100">
        <f t="shared" si="8"/>
        <v>1325914</v>
      </c>
      <c r="N42" s="100">
        <f t="shared" si="8"/>
        <v>4217972</v>
      </c>
      <c r="O42" s="100">
        <f t="shared" si="8"/>
        <v>1325914</v>
      </c>
      <c r="P42" s="100">
        <f t="shared" si="8"/>
        <v>3991222</v>
      </c>
      <c r="Q42" s="100">
        <f t="shared" si="8"/>
        <v>2081022</v>
      </c>
      <c r="R42" s="100">
        <f t="shared" si="8"/>
        <v>7398158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18437857</v>
      </c>
      <c r="X42" s="100">
        <f t="shared" si="8"/>
        <v>27009494</v>
      </c>
      <c r="Y42" s="100">
        <f t="shared" si="8"/>
        <v>-8571637</v>
      </c>
      <c r="Z42" s="137">
        <f>+IF(X42&lt;&gt;0,+(Y42/X42)*100,0)</f>
        <v>-31.73564451077832</v>
      </c>
      <c r="AA42" s="153">
        <f>SUM(AA43:AA46)</f>
        <v>36012659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>
        <v>36012659</v>
      </c>
      <c r="G46" s="60"/>
      <c r="H46" s="60">
        <v>3777211</v>
      </c>
      <c r="I46" s="60">
        <v>3044516</v>
      </c>
      <c r="J46" s="60">
        <v>6821727</v>
      </c>
      <c r="K46" s="60">
        <v>1288298</v>
      </c>
      <c r="L46" s="60">
        <v>1603760</v>
      </c>
      <c r="M46" s="60">
        <v>1325914</v>
      </c>
      <c r="N46" s="60">
        <v>4217972</v>
      </c>
      <c r="O46" s="60">
        <v>1325914</v>
      </c>
      <c r="P46" s="60">
        <v>3991222</v>
      </c>
      <c r="Q46" s="60">
        <v>2081022</v>
      </c>
      <c r="R46" s="60">
        <v>7398158</v>
      </c>
      <c r="S46" s="60"/>
      <c r="T46" s="60"/>
      <c r="U46" s="60"/>
      <c r="V46" s="60"/>
      <c r="W46" s="60">
        <v>18437857</v>
      </c>
      <c r="X46" s="60">
        <v>27009494</v>
      </c>
      <c r="Y46" s="60">
        <v>-8571637</v>
      </c>
      <c r="Z46" s="140">
        <v>-31.74</v>
      </c>
      <c r="AA46" s="155">
        <v>36012659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132821269</v>
      </c>
      <c r="F48" s="73">
        <f t="shared" si="9"/>
        <v>107478823</v>
      </c>
      <c r="G48" s="73">
        <f t="shared" si="9"/>
        <v>10344445</v>
      </c>
      <c r="H48" s="73">
        <f t="shared" si="9"/>
        <v>12505354</v>
      </c>
      <c r="I48" s="73">
        <f t="shared" si="9"/>
        <v>12700904</v>
      </c>
      <c r="J48" s="73">
        <f t="shared" si="9"/>
        <v>35550703</v>
      </c>
      <c r="K48" s="73">
        <f t="shared" si="9"/>
        <v>9313206</v>
      </c>
      <c r="L48" s="73">
        <f t="shared" si="9"/>
        <v>10243452</v>
      </c>
      <c r="M48" s="73">
        <f t="shared" si="9"/>
        <v>11996411</v>
      </c>
      <c r="N48" s="73">
        <f t="shared" si="9"/>
        <v>31553069</v>
      </c>
      <c r="O48" s="73">
        <f t="shared" si="9"/>
        <v>8903390</v>
      </c>
      <c r="P48" s="73">
        <f t="shared" si="9"/>
        <v>20234828</v>
      </c>
      <c r="Q48" s="73">
        <f t="shared" si="9"/>
        <v>10836088</v>
      </c>
      <c r="R48" s="73">
        <f t="shared" si="9"/>
        <v>39974306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107078078</v>
      </c>
      <c r="X48" s="73">
        <f t="shared" si="9"/>
        <v>80609118</v>
      </c>
      <c r="Y48" s="73">
        <f t="shared" si="9"/>
        <v>26468960</v>
      </c>
      <c r="Z48" s="170">
        <f>+IF(X48&lt;&gt;0,+(Y48/X48)*100,0)</f>
        <v>32.83618609993971</v>
      </c>
      <c r="AA48" s="168">
        <f>+AA28+AA32+AA38+AA42+AA47</f>
        <v>107478823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-497274</v>
      </c>
      <c r="F49" s="173">
        <f t="shared" si="10"/>
        <v>66345696</v>
      </c>
      <c r="G49" s="173">
        <f t="shared" si="10"/>
        <v>57973214</v>
      </c>
      <c r="H49" s="173">
        <f t="shared" si="10"/>
        <v>-7038289</v>
      </c>
      <c r="I49" s="173">
        <f t="shared" si="10"/>
        <v>-7026248</v>
      </c>
      <c r="J49" s="173">
        <f t="shared" si="10"/>
        <v>43908677</v>
      </c>
      <c r="K49" s="173">
        <f t="shared" si="10"/>
        <v>-5308654</v>
      </c>
      <c r="L49" s="173">
        <f t="shared" si="10"/>
        <v>41051364</v>
      </c>
      <c r="M49" s="173">
        <f t="shared" si="10"/>
        <v>16582668</v>
      </c>
      <c r="N49" s="173">
        <f t="shared" si="10"/>
        <v>52325378</v>
      </c>
      <c r="O49" s="173">
        <f t="shared" si="10"/>
        <v>20944532</v>
      </c>
      <c r="P49" s="173">
        <f t="shared" si="10"/>
        <v>-18384678</v>
      </c>
      <c r="Q49" s="173">
        <f t="shared" si="10"/>
        <v>31479458</v>
      </c>
      <c r="R49" s="173">
        <f t="shared" si="10"/>
        <v>34039312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130273367</v>
      </c>
      <c r="X49" s="173">
        <f>IF(F25=F48,0,X25-X48)</f>
        <v>49759271</v>
      </c>
      <c r="Y49" s="173">
        <f t="shared" si="10"/>
        <v>80514096</v>
      </c>
      <c r="Z49" s="174">
        <f>+IF(X49&lt;&gt;0,+(Y49/X49)*100,0)</f>
        <v>161.80722583335273</v>
      </c>
      <c r="AA49" s="171">
        <f>+AA25-AA48</f>
        <v>66345696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6616066</v>
      </c>
      <c r="F5" s="60">
        <v>7333819</v>
      </c>
      <c r="G5" s="60">
        <v>201899</v>
      </c>
      <c r="H5" s="60">
        <v>311781</v>
      </c>
      <c r="I5" s="60">
        <v>586809</v>
      </c>
      <c r="J5" s="60">
        <v>1100489</v>
      </c>
      <c r="K5" s="60">
        <v>1322521</v>
      </c>
      <c r="L5" s="60">
        <v>227695</v>
      </c>
      <c r="M5" s="60">
        <v>219102</v>
      </c>
      <c r="N5" s="60">
        <v>1769318</v>
      </c>
      <c r="O5" s="60">
        <v>335367</v>
      </c>
      <c r="P5" s="60">
        <v>793754</v>
      </c>
      <c r="Q5" s="60">
        <v>1028530</v>
      </c>
      <c r="R5" s="60">
        <v>2157651</v>
      </c>
      <c r="S5" s="60">
        <v>0</v>
      </c>
      <c r="T5" s="60">
        <v>0</v>
      </c>
      <c r="U5" s="60">
        <v>0</v>
      </c>
      <c r="V5" s="60">
        <v>0</v>
      </c>
      <c r="W5" s="60">
        <v>5027458</v>
      </c>
      <c r="X5" s="60">
        <v>5500364</v>
      </c>
      <c r="Y5" s="60">
        <v>-472906</v>
      </c>
      <c r="Z5" s="140">
        <v>-8.6</v>
      </c>
      <c r="AA5" s="155">
        <v>7333819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989242</v>
      </c>
      <c r="F11" s="60">
        <v>518987</v>
      </c>
      <c r="G11" s="60">
        <v>1094</v>
      </c>
      <c r="H11" s="60">
        <v>2329</v>
      </c>
      <c r="I11" s="60">
        <v>300</v>
      </c>
      <c r="J11" s="60">
        <v>3723</v>
      </c>
      <c r="K11" s="60">
        <v>1108</v>
      </c>
      <c r="L11" s="60">
        <v>6190</v>
      </c>
      <c r="M11" s="60">
        <v>787</v>
      </c>
      <c r="N11" s="60">
        <v>8085</v>
      </c>
      <c r="O11" s="60">
        <v>4213</v>
      </c>
      <c r="P11" s="60">
        <v>68233</v>
      </c>
      <c r="Q11" s="60">
        <v>61950</v>
      </c>
      <c r="R11" s="60">
        <v>134396</v>
      </c>
      <c r="S11" s="60">
        <v>0</v>
      </c>
      <c r="T11" s="60">
        <v>0</v>
      </c>
      <c r="U11" s="60">
        <v>0</v>
      </c>
      <c r="V11" s="60">
        <v>0</v>
      </c>
      <c r="W11" s="60">
        <v>146204</v>
      </c>
      <c r="X11" s="60">
        <v>389240</v>
      </c>
      <c r="Y11" s="60">
        <v>-243036</v>
      </c>
      <c r="Z11" s="140">
        <v>-62.44</v>
      </c>
      <c r="AA11" s="155">
        <v>518987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18905</v>
      </c>
      <c r="F12" s="60">
        <v>0</v>
      </c>
      <c r="G12" s="60">
        <v>59709</v>
      </c>
      <c r="H12" s="60">
        <v>7292</v>
      </c>
      <c r="I12" s="60">
        <v>7735</v>
      </c>
      <c r="J12" s="60">
        <v>74736</v>
      </c>
      <c r="K12" s="60">
        <v>56107</v>
      </c>
      <c r="L12" s="60">
        <v>7478</v>
      </c>
      <c r="M12" s="60">
        <v>8318</v>
      </c>
      <c r="N12" s="60">
        <v>71903</v>
      </c>
      <c r="O12" s="60">
        <v>60305</v>
      </c>
      <c r="P12" s="60">
        <v>6725</v>
      </c>
      <c r="Q12" s="60">
        <v>9074</v>
      </c>
      <c r="R12" s="60">
        <v>76104</v>
      </c>
      <c r="S12" s="60">
        <v>0</v>
      </c>
      <c r="T12" s="60">
        <v>0</v>
      </c>
      <c r="U12" s="60">
        <v>0</v>
      </c>
      <c r="V12" s="60">
        <v>0</v>
      </c>
      <c r="W12" s="60">
        <v>222743</v>
      </c>
      <c r="X12" s="60">
        <v>0</v>
      </c>
      <c r="Y12" s="60">
        <v>222743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2877290</v>
      </c>
      <c r="F13" s="60">
        <v>0</v>
      </c>
      <c r="G13" s="60">
        <v>186072</v>
      </c>
      <c r="H13" s="60">
        <v>264125</v>
      </c>
      <c r="I13" s="60">
        <v>268689</v>
      </c>
      <c r="J13" s="60">
        <v>718886</v>
      </c>
      <c r="K13" s="60">
        <v>212954</v>
      </c>
      <c r="L13" s="60">
        <v>199826</v>
      </c>
      <c r="M13" s="60">
        <v>210035</v>
      </c>
      <c r="N13" s="60">
        <v>622815</v>
      </c>
      <c r="O13" s="60">
        <v>268740</v>
      </c>
      <c r="P13" s="60">
        <v>347821</v>
      </c>
      <c r="Q13" s="60">
        <v>283734</v>
      </c>
      <c r="R13" s="60">
        <v>900295</v>
      </c>
      <c r="S13" s="60">
        <v>0</v>
      </c>
      <c r="T13" s="60">
        <v>0</v>
      </c>
      <c r="U13" s="60">
        <v>0</v>
      </c>
      <c r="V13" s="60">
        <v>0</v>
      </c>
      <c r="W13" s="60">
        <v>2241996</v>
      </c>
      <c r="X13" s="60">
        <v>0</v>
      </c>
      <c r="Y13" s="60">
        <v>2241996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1610181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1207636</v>
      </c>
      <c r="Y14" s="60">
        <v>-1207636</v>
      </c>
      <c r="Z14" s="140">
        <v>-100</v>
      </c>
      <c r="AA14" s="155">
        <v>1610181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743420</v>
      </c>
      <c r="F16" s="60">
        <v>0</v>
      </c>
      <c r="G16" s="60">
        <v>31650</v>
      </c>
      <c r="H16" s="60">
        <v>45250</v>
      </c>
      <c r="I16" s="60">
        <v>27420</v>
      </c>
      <c r="J16" s="60">
        <v>104320</v>
      </c>
      <c r="K16" s="60">
        <v>23400</v>
      </c>
      <c r="L16" s="60">
        <v>32200</v>
      </c>
      <c r="M16" s="60">
        <v>54350</v>
      </c>
      <c r="N16" s="60">
        <v>109950</v>
      </c>
      <c r="O16" s="60">
        <v>53250</v>
      </c>
      <c r="P16" s="60">
        <v>26100</v>
      </c>
      <c r="Q16" s="60">
        <v>39720</v>
      </c>
      <c r="R16" s="60">
        <v>119070</v>
      </c>
      <c r="S16" s="60">
        <v>0</v>
      </c>
      <c r="T16" s="60">
        <v>0</v>
      </c>
      <c r="U16" s="60">
        <v>0</v>
      </c>
      <c r="V16" s="60">
        <v>0</v>
      </c>
      <c r="W16" s="60">
        <v>333340</v>
      </c>
      <c r="X16" s="60">
        <v>0</v>
      </c>
      <c r="Y16" s="60">
        <v>333340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2178242</v>
      </c>
      <c r="F18" s="60">
        <v>1310981</v>
      </c>
      <c r="G18" s="60">
        <v>246100</v>
      </c>
      <c r="H18" s="60">
        <v>191090</v>
      </c>
      <c r="I18" s="60">
        <v>163792</v>
      </c>
      <c r="J18" s="60">
        <v>600982</v>
      </c>
      <c r="K18" s="60">
        <v>242365</v>
      </c>
      <c r="L18" s="60">
        <v>212259</v>
      </c>
      <c r="M18" s="60">
        <v>202304</v>
      </c>
      <c r="N18" s="60">
        <v>656928</v>
      </c>
      <c r="O18" s="60">
        <v>238608</v>
      </c>
      <c r="P18" s="60">
        <v>255652</v>
      </c>
      <c r="Q18" s="60">
        <v>197326</v>
      </c>
      <c r="R18" s="60">
        <v>691586</v>
      </c>
      <c r="S18" s="60">
        <v>0</v>
      </c>
      <c r="T18" s="60">
        <v>0</v>
      </c>
      <c r="U18" s="60">
        <v>0</v>
      </c>
      <c r="V18" s="60">
        <v>0</v>
      </c>
      <c r="W18" s="60">
        <v>1949496</v>
      </c>
      <c r="X18" s="60">
        <v>983236</v>
      </c>
      <c r="Y18" s="60">
        <v>966260</v>
      </c>
      <c r="Z18" s="140">
        <v>98.27</v>
      </c>
      <c r="AA18" s="155">
        <v>1310981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111465000</v>
      </c>
      <c r="F19" s="60">
        <v>97939158</v>
      </c>
      <c r="G19" s="60">
        <v>54458000</v>
      </c>
      <c r="H19" s="60">
        <v>400000</v>
      </c>
      <c r="I19" s="60">
        <v>0</v>
      </c>
      <c r="J19" s="60">
        <v>54858000</v>
      </c>
      <c r="K19" s="60">
        <v>0</v>
      </c>
      <c r="L19" s="60">
        <v>42228000</v>
      </c>
      <c r="M19" s="60">
        <v>0</v>
      </c>
      <c r="N19" s="60">
        <v>42228000</v>
      </c>
      <c r="O19" s="60">
        <v>0</v>
      </c>
      <c r="P19" s="60">
        <v>300000</v>
      </c>
      <c r="Q19" s="60">
        <v>31745000</v>
      </c>
      <c r="R19" s="60">
        <v>32045000</v>
      </c>
      <c r="S19" s="60">
        <v>0</v>
      </c>
      <c r="T19" s="60">
        <v>0</v>
      </c>
      <c r="U19" s="60">
        <v>0</v>
      </c>
      <c r="V19" s="60">
        <v>0</v>
      </c>
      <c r="W19" s="60">
        <v>129131000</v>
      </c>
      <c r="X19" s="60">
        <v>73454369</v>
      </c>
      <c r="Y19" s="60">
        <v>55676631</v>
      </c>
      <c r="Z19" s="140">
        <v>75.8</v>
      </c>
      <c r="AA19" s="155">
        <v>97939158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7435830</v>
      </c>
      <c r="F20" s="54">
        <v>7733393</v>
      </c>
      <c r="G20" s="54">
        <v>226135</v>
      </c>
      <c r="H20" s="54">
        <v>245198</v>
      </c>
      <c r="I20" s="54">
        <v>619911</v>
      </c>
      <c r="J20" s="54">
        <v>1091244</v>
      </c>
      <c r="K20" s="54">
        <v>146097</v>
      </c>
      <c r="L20" s="54">
        <v>2381168</v>
      </c>
      <c r="M20" s="54">
        <v>1413183</v>
      </c>
      <c r="N20" s="54">
        <v>3940448</v>
      </c>
      <c r="O20" s="54">
        <v>2416439</v>
      </c>
      <c r="P20" s="54">
        <v>51865</v>
      </c>
      <c r="Q20" s="54">
        <v>1737212</v>
      </c>
      <c r="R20" s="54">
        <v>4205516</v>
      </c>
      <c r="S20" s="54">
        <v>0</v>
      </c>
      <c r="T20" s="54">
        <v>0</v>
      </c>
      <c r="U20" s="54">
        <v>0</v>
      </c>
      <c r="V20" s="54">
        <v>0</v>
      </c>
      <c r="W20" s="54">
        <v>9237208</v>
      </c>
      <c r="X20" s="54">
        <v>5800045</v>
      </c>
      <c r="Y20" s="54">
        <v>3437163</v>
      </c>
      <c r="Z20" s="184">
        <v>59.26</v>
      </c>
      <c r="AA20" s="130">
        <v>7733393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132323995</v>
      </c>
      <c r="F22" s="190">
        <f t="shared" si="0"/>
        <v>116446519</v>
      </c>
      <c r="G22" s="190">
        <f t="shared" si="0"/>
        <v>55410659</v>
      </c>
      <c r="H22" s="190">
        <f t="shared" si="0"/>
        <v>1467065</v>
      </c>
      <c r="I22" s="190">
        <f t="shared" si="0"/>
        <v>1674656</v>
      </c>
      <c r="J22" s="190">
        <f t="shared" si="0"/>
        <v>58552380</v>
      </c>
      <c r="K22" s="190">
        <f t="shared" si="0"/>
        <v>2004552</v>
      </c>
      <c r="L22" s="190">
        <f t="shared" si="0"/>
        <v>45294816</v>
      </c>
      <c r="M22" s="190">
        <f t="shared" si="0"/>
        <v>2108079</v>
      </c>
      <c r="N22" s="190">
        <f t="shared" si="0"/>
        <v>49407447</v>
      </c>
      <c r="O22" s="190">
        <f t="shared" si="0"/>
        <v>3376922</v>
      </c>
      <c r="P22" s="190">
        <f t="shared" si="0"/>
        <v>1850150</v>
      </c>
      <c r="Q22" s="190">
        <f t="shared" si="0"/>
        <v>35102546</v>
      </c>
      <c r="R22" s="190">
        <f t="shared" si="0"/>
        <v>40329618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148289445</v>
      </c>
      <c r="X22" s="190">
        <f t="shared" si="0"/>
        <v>87334890</v>
      </c>
      <c r="Y22" s="190">
        <f t="shared" si="0"/>
        <v>60954555</v>
      </c>
      <c r="Z22" s="191">
        <f>+IF(X22&lt;&gt;0,+(Y22/X22)*100,0)</f>
        <v>69.79404794578662</v>
      </c>
      <c r="AA22" s="188">
        <f>SUM(AA5:AA21)</f>
        <v>116446519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57466963</v>
      </c>
      <c r="F25" s="60">
        <v>45158563</v>
      </c>
      <c r="G25" s="60">
        <v>5461208</v>
      </c>
      <c r="H25" s="60">
        <v>5714950</v>
      </c>
      <c r="I25" s="60">
        <v>5193910</v>
      </c>
      <c r="J25" s="60">
        <v>16370068</v>
      </c>
      <c r="K25" s="60">
        <v>5031394</v>
      </c>
      <c r="L25" s="60">
        <v>5678993</v>
      </c>
      <c r="M25" s="60">
        <v>5025978</v>
      </c>
      <c r="N25" s="60">
        <v>15736365</v>
      </c>
      <c r="O25" s="60">
        <v>4745166</v>
      </c>
      <c r="P25" s="60">
        <v>5334925</v>
      </c>
      <c r="Q25" s="60">
        <v>5255495</v>
      </c>
      <c r="R25" s="60">
        <v>15335586</v>
      </c>
      <c r="S25" s="60">
        <v>0</v>
      </c>
      <c r="T25" s="60">
        <v>0</v>
      </c>
      <c r="U25" s="60">
        <v>0</v>
      </c>
      <c r="V25" s="60">
        <v>0</v>
      </c>
      <c r="W25" s="60">
        <v>47442019</v>
      </c>
      <c r="X25" s="60">
        <v>33868922</v>
      </c>
      <c r="Y25" s="60">
        <v>13573097</v>
      </c>
      <c r="Z25" s="140">
        <v>40.08</v>
      </c>
      <c r="AA25" s="155">
        <v>45158563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1222733</v>
      </c>
      <c r="H26" s="60">
        <v>1214034</v>
      </c>
      <c r="I26" s="60">
        <v>1196862</v>
      </c>
      <c r="J26" s="60">
        <v>3633629</v>
      </c>
      <c r="K26" s="60">
        <v>1196862</v>
      </c>
      <c r="L26" s="60">
        <v>1176261</v>
      </c>
      <c r="M26" s="60">
        <v>1176261</v>
      </c>
      <c r="N26" s="60">
        <v>3549384</v>
      </c>
      <c r="O26" s="60">
        <v>1176261</v>
      </c>
      <c r="P26" s="60">
        <v>1992282</v>
      </c>
      <c r="Q26" s="60">
        <v>1176261</v>
      </c>
      <c r="R26" s="60">
        <v>4344804</v>
      </c>
      <c r="S26" s="60">
        <v>0</v>
      </c>
      <c r="T26" s="60">
        <v>0</v>
      </c>
      <c r="U26" s="60">
        <v>0</v>
      </c>
      <c r="V26" s="60">
        <v>0</v>
      </c>
      <c r="W26" s="60">
        <v>11527817</v>
      </c>
      <c r="X26" s="60">
        <v>0</v>
      </c>
      <c r="Y26" s="60">
        <v>11527817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16814889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12611167</v>
      </c>
      <c r="Y33" s="60">
        <v>-12611167</v>
      </c>
      <c r="Z33" s="140">
        <v>-100</v>
      </c>
      <c r="AA33" s="155">
        <v>16814889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75354306</v>
      </c>
      <c r="F34" s="60">
        <v>45505371</v>
      </c>
      <c r="G34" s="60">
        <v>3660504</v>
      </c>
      <c r="H34" s="60">
        <v>5576370</v>
      </c>
      <c r="I34" s="60">
        <v>6310132</v>
      </c>
      <c r="J34" s="60">
        <v>15547006</v>
      </c>
      <c r="K34" s="60">
        <v>3084950</v>
      </c>
      <c r="L34" s="60">
        <v>3388198</v>
      </c>
      <c r="M34" s="60">
        <v>5794172</v>
      </c>
      <c r="N34" s="60">
        <v>12267320</v>
      </c>
      <c r="O34" s="60">
        <v>2981963</v>
      </c>
      <c r="P34" s="60">
        <v>12907621</v>
      </c>
      <c r="Q34" s="60">
        <v>4404332</v>
      </c>
      <c r="R34" s="60">
        <v>20293916</v>
      </c>
      <c r="S34" s="60">
        <v>0</v>
      </c>
      <c r="T34" s="60">
        <v>0</v>
      </c>
      <c r="U34" s="60">
        <v>0</v>
      </c>
      <c r="V34" s="60">
        <v>0</v>
      </c>
      <c r="W34" s="60">
        <v>48108242</v>
      </c>
      <c r="X34" s="60">
        <v>34129028</v>
      </c>
      <c r="Y34" s="60">
        <v>13979214</v>
      </c>
      <c r="Z34" s="140">
        <v>40.96</v>
      </c>
      <c r="AA34" s="155">
        <v>45505371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132821269</v>
      </c>
      <c r="F36" s="190">
        <f t="shared" si="1"/>
        <v>107478823</v>
      </c>
      <c r="G36" s="190">
        <f t="shared" si="1"/>
        <v>10344445</v>
      </c>
      <c r="H36" s="190">
        <f t="shared" si="1"/>
        <v>12505354</v>
      </c>
      <c r="I36" s="190">
        <f t="shared" si="1"/>
        <v>12700904</v>
      </c>
      <c r="J36" s="190">
        <f t="shared" si="1"/>
        <v>35550703</v>
      </c>
      <c r="K36" s="190">
        <f t="shared" si="1"/>
        <v>9313206</v>
      </c>
      <c r="L36" s="190">
        <f t="shared" si="1"/>
        <v>10243452</v>
      </c>
      <c r="M36" s="190">
        <f t="shared" si="1"/>
        <v>11996411</v>
      </c>
      <c r="N36" s="190">
        <f t="shared" si="1"/>
        <v>31553069</v>
      </c>
      <c r="O36" s="190">
        <f t="shared" si="1"/>
        <v>8903390</v>
      </c>
      <c r="P36" s="190">
        <f t="shared" si="1"/>
        <v>20234828</v>
      </c>
      <c r="Q36" s="190">
        <f t="shared" si="1"/>
        <v>10836088</v>
      </c>
      <c r="R36" s="190">
        <f t="shared" si="1"/>
        <v>39974306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107078078</v>
      </c>
      <c r="X36" s="190">
        <f t="shared" si="1"/>
        <v>80609117</v>
      </c>
      <c r="Y36" s="190">
        <f t="shared" si="1"/>
        <v>26468961</v>
      </c>
      <c r="Z36" s="191">
        <f>+IF(X36&lt;&gt;0,+(Y36/X36)*100,0)</f>
        <v>32.836187747844946</v>
      </c>
      <c r="AA36" s="188">
        <f>SUM(AA25:AA35)</f>
        <v>107478823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-497274</v>
      </c>
      <c r="F38" s="106">
        <f t="shared" si="2"/>
        <v>8967696</v>
      </c>
      <c r="G38" s="106">
        <f t="shared" si="2"/>
        <v>45066214</v>
      </c>
      <c r="H38" s="106">
        <f t="shared" si="2"/>
        <v>-11038289</v>
      </c>
      <c r="I38" s="106">
        <f t="shared" si="2"/>
        <v>-11026248</v>
      </c>
      <c r="J38" s="106">
        <f t="shared" si="2"/>
        <v>23001677</v>
      </c>
      <c r="K38" s="106">
        <f t="shared" si="2"/>
        <v>-7308654</v>
      </c>
      <c r="L38" s="106">
        <f t="shared" si="2"/>
        <v>35051364</v>
      </c>
      <c r="M38" s="106">
        <f t="shared" si="2"/>
        <v>-9888332</v>
      </c>
      <c r="N38" s="106">
        <f t="shared" si="2"/>
        <v>17854378</v>
      </c>
      <c r="O38" s="106">
        <f t="shared" si="2"/>
        <v>-5526468</v>
      </c>
      <c r="P38" s="106">
        <f t="shared" si="2"/>
        <v>-18384678</v>
      </c>
      <c r="Q38" s="106">
        <f t="shared" si="2"/>
        <v>24266458</v>
      </c>
      <c r="R38" s="106">
        <f t="shared" si="2"/>
        <v>355312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41211367</v>
      </c>
      <c r="X38" s="106">
        <f>IF(F22=F36,0,X22-X36)</f>
        <v>6725773</v>
      </c>
      <c r="Y38" s="106">
        <f t="shared" si="2"/>
        <v>34485594</v>
      </c>
      <c r="Z38" s="201">
        <f>+IF(X38&lt;&gt;0,+(Y38/X38)*100,0)</f>
        <v>512.738000524252</v>
      </c>
      <c r="AA38" s="199">
        <f>+AA22-AA36</f>
        <v>8967696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57378000</v>
      </c>
      <c r="G39" s="60">
        <v>12907000</v>
      </c>
      <c r="H39" s="60">
        <v>4000000</v>
      </c>
      <c r="I39" s="60">
        <v>4000000</v>
      </c>
      <c r="J39" s="60">
        <v>20907000</v>
      </c>
      <c r="K39" s="60">
        <v>2000000</v>
      </c>
      <c r="L39" s="60">
        <v>6000000</v>
      </c>
      <c r="M39" s="60">
        <v>26471000</v>
      </c>
      <c r="N39" s="60">
        <v>34471000</v>
      </c>
      <c r="O39" s="60">
        <v>26471000</v>
      </c>
      <c r="P39" s="60">
        <v>0</v>
      </c>
      <c r="Q39" s="60">
        <v>7213000</v>
      </c>
      <c r="R39" s="60">
        <v>33684000</v>
      </c>
      <c r="S39" s="60">
        <v>0</v>
      </c>
      <c r="T39" s="60">
        <v>0</v>
      </c>
      <c r="U39" s="60">
        <v>0</v>
      </c>
      <c r="V39" s="60">
        <v>0</v>
      </c>
      <c r="W39" s="60">
        <v>89062000</v>
      </c>
      <c r="X39" s="60">
        <v>43033500</v>
      </c>
      <c r="Y39" s="60">
        <v>46028500</v>
      </c>
      <c r="Z39" s="140">
        <v>106.96</v>
      </c>
      <c r="AA39" s="155">
        <v>57378000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-497274</v>
      </c>
      <c r="F42" s="88">
        <f t="shared" si="3"/>
        <v>66345696</v>
      </c>
      <c r="G42" s="88">
        <f t="shared" si="3"/>
        <v>57973214</v>
      </c>
      <c r="H42" s="88">
        <f t="shared" si="3"/>
        <v>-7038289</v>
      </c>
      <c r="I42" s="88">
        <f t="shared" si="3"/>
        <v>-7026248</v>
      </c>
      <c r="J42" s="88">
        <f t="shared" si="3"/>
        <v>43908677</v>
      </c>
      <c r="K42" s="88">
        <f t="shared" si="3"/>
        <v>-5308654</v>
      </c>
      <c r="L42" s="88">
        <f t="shared" si="3"/>
        <v>41051364</v>
      </c>
      <c r="M42" s="88">
        <f t="shared" si="3"/>
        <v>16582668</v>
      </c>
      <c r="N42" s="88">
        <f t="shared" si="3"/>
        <v>52325378</v>
      </c>
      <c r="O42" s="88">
        <f t="shared" si="3"/>
        <v>20944532</v>
      </c>
      <c r="P42" s="88">
        <f t="shared" si="3"/>
        <v>-18384678</v>
      </c>
      <c r="Q42" s="88">
        <f t="shared" si="3"/>
        <v>31479458</v>
      </c>
      <c r="R42" s="88">
        <f t="shared" si="3"/>
        <v>34039312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130273367</v>
      </c>
      <c r="X42" s="88">
        <f t="shared" si="3"/>
        <v>49759273</v>
      </c>
      <c r="Y42" s="88">
        <f t="shared" si="3"/>
        <v>80514094</v>
      </c>
      <c r="Z42" s="208">
        <f>+IF(X42&lt;&gt;0,+(Y42/X42)*100,0)</f>
        <v>161.80721531040055</v>
      </c>
      <c r="AA42" s="206">
        <f>SUM(AA38:AA41)</f>
        <v>66345696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-497274</v>
      </c>
      <c r="F44" s="77">
        <f t="shared" si="4"/>
        <v>66345696</v>
      </c>
      <c r="G44" s="77">
        <f t="shared" si="4"/>
        <v>57973214</v>
      </c>
      <c r="H44" s="77">
        <f t="shared" si="4"/>
        <v>-7038289</v>
      </c>
      <c r="I44" s="77">
        <f t="shared" si="4"/>
        <v>-7026248</v>
      </c>
      <c r="J44" s="77">
        <f t="shared" si="4"/>
        <v>43908677</v>
      </c>
      <c r="K44" s="77">
        <f t="shared" si="4"/>
        <v>-5308654</v>
      </c>
      <c r="L44" s="77">
        <f t="shared" si="4"/>
        <v>41051364</v>
      </c>
      <c r="M44" s="77">
        <f t="shared" si="4"/>
        <v>16582668</v>
      </c>
      <c r="N44" s="77">
        <f t="shared" si="4"/>
        <v>52325378</v>
      </c>
      <c r="O44" s="77">
        <f t="shared" si="4"/>
        <v>20944532</v>
      </c>
      <c r="P44" s="77">
        <f t="shared" si="4"/>
        <v>-18384678</v>
      </c>
      <c r="Q44" s="77">
        <f t="shared" si="4"/>
        <v>31479458</v>
      </c>
      <c r="R44" s="77">
        <f t="shared" si="4"/>
        <v>34039312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130273367</v>
      </c>
      <c r="X44" s="77">
        <f t="shared" si="4"/>
        <v>49759273</v>
      </c>
      <c r="Y44" s="77">
        <f t="shared" si="4"/>
        <v>80514094</v>
      </c>
      <c r="Z44" s="212">
        <f>+IF(X44&lt;&gt;0,+(Y44/X44)*100,0)</f>
        <v>161.80721531040055</v>
      </c>
      <c r="AA44" s="210">
        <f>+AA42-AA43</f>
        <v>66345696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-497274</v>
      </c>
      <c r="F46" s="88">
        <f t="shared" si="5"/>
        <v>66345696</v>
      </c>
      <c r="G46" s="88">
        <f t="shared" si="5"/>
        <v>57973214</v>
      </c>
      <c r="H46" s="88">
        <f t="shared" si="5"/>
        <v>-7038289</v>
      </c>
      <c r="I46" s="88">
        <f t="shared" si="5"/>
        <v>-7026248</v>
      </c>
      <c r="J46" s="88">
        <f t="shared" si="5"/>
        <v>43908677</v>
      </c>
      <c r="K46" s="88">
        <f t="shared" si="5"/>
        <v>-5308654</v>
      </c>
      <c r="L46" s="88">
        <f t="shared" si="5"/>
        <v>41051364</v>
      </c>
      <c r="M46" s="88">
        <f t="shared" si="5"/>
        <v>16582668</v>
      </c>
      <c r="N46" s="88">
        <f t="shared" si="5"/>
        <v>52325378</v>
      </c>
      <c r="O46" s="88">
        <f t="shared" si="5"/>
        <v>20944532</v>
      </c>
      <c r="P46" s="88">
        <f t="shared" si="5"/>
        <v>-18384678</v>
      </c>
      <c r="Q46" s="88">
        <f t="shared" si="5"/>
        <v>31479458</v>
      </c>
      <c r="R46" s="88">
        <f t="shared" si="5"/>
        <v>34039312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130273367</v>
      </c>
      <c r="X46" s="88">
        <f t="shared" si="5"/>
        <v>49759273</v>
      </c>
      <c r="Y46" s="88">
        <f t="shared" si="5"/>
        <v>80514094</v>
      </c>
      <c r="Z46" s="208">
        <f>+IF(X46&lt;&gt;0,+(Y46/X46)*100,0)</f>
        <v>161.80721531040055</v>
      </c>
      <c r="AA46" s="206">
        <f>SUM(AA44:AA45)</f>
        <v>66345696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-497274</v>
      </c>
      <c r="F48" s="219">
        <f t="shared" si="6"/>
        <v>66345696</v>
      </c>
      <c r="G48" s="219">
        <f t="shared" si="6"/>
        <v>57973214</v>
      </c>
      <c r="H48" s="220">
        <f t="shared" si="6"/>
        <v>-7038289</v>
      </c>
      <c r="I48" s="220">
        <f t="shared" si="6"/>
        <v>-7026248</v>
      </c>
      <c r="J48" s="220">
        <f t="shared" si="6"/>
        <v>43908677</v>
      </c>
      <c r="K48" s="220">
        <f t="shared" si="6"/>
        <v>-5308654</v>
      </c>
      <c r="L48" s="220">
        <f t="shared" si="6"/>
        <v>41051364</v>
      </c>
      <c r="M48" s="219">
        <f t="shared" si="6"/>
        <v>16582668</v>
      </c>
      <c r="N48" s="219">
        <f t="shared" si="6"/>
        <v>52325378</v>
      </c>
      <c r="O48" s="220">
        <f t="shared" si="6"/>
        <v>20944532</v>
      </c>
      <c r="P48" s="220">
        <f t="shared" si="6"/>
        <v>-18384678</v>
      </c>
      <c r="Q48" s="220">
        <f t="shared" si="6"/>
        <v>31479458</v>
      </c>
      <c r="R48" s="220">
        <f t="shared" si="6"/>
        <v>34039312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130273367</v>
      </c>
      <c r="X48" s="220">
        <f t="shared" si="6"/>
        <v>49759273</v>
      </c>
      <c r="Y48" s="220">
        <f t="shared" si="6"/>
        <v>80514094</v>
      </c>
      <c r="Z48" s="221">
        <f>+IF(X48&lt;&gt;0,+(Y48/X48)*100,0)</f>
        <v>161.80721531040055</v>
      </c>
      <c r="AA48" s="222">
        <f>SUM(AA46:AA47)</f>
        <v>66345696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149864</v>
      </c>
      <c r="F5" s="100">
        <f t="shared" si="0"/>
        <v>-800000</v>
      </c>
      <c r="G5" s="100">
        <f t="shared" si="0"/>
        <v>94904</v>
      </c>
      <c r="H5" s="100">
        <f t="shared" si="0"/>
        <v>548</v>
      </c>
      <c r="I5" s="100">
        <f t="shared" si="0"/>
        <v>312947</v>
      </c>
      <c r="J5" s="100">
        <f t="shared" si="0"/>
        <v>408399</v>
      </c>
      <c r="K5" s="100">
        <f t="shared" si="0"/>
        <v>1358170</v>
      </c>
      <c r="L5" s="100">
        <f t="shared" si="0"/>
        <v>0</v>
      </c>
      <c r="M5" s="100">
        <f t="shared" si="0"/>
        <v>668170</v>
      </c>
      <c r="N5" s="100">
        <f t="shared" si="0"/>
        <v>2026340</v>
      </c>
      <c r="O5" s="100">
        <f t="shared" si="0"/>
        <v>0</v>
      </c>
      <c r="P5" s="100">
        <f t="shared" si="0"/>
        <v>95462</v>
      </c>
      <c r="Q5" s="100">
        <f t="shared" si="0"/>
        <v>184478</v>
      </c>
      <c r="R5" s="100">
        <f t="shared" si="0"/>
        <v>279940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2714679</v>
      </c>
      <c r="X5" s="100">
        <f t="shared" si="0"/>
        <v>-600000</v>
      </c>
      <c r="Y5" s="100">
        <f t="shared" si="0"/>
        <v>3314679</v>
      </c>
      <c r="Z5" s="137">
        <f>+IF(X5&lt;&gt;0,+(Y5/X5)*100,0)</f>
        <v>-552.4465</v>
      </c>
      <c r="AA5" s="153">
        <f>SUM(AA6:AA8)</f>
        <v>-800000</v>
      </c>
    </row>
    <row r="6" spans="1:27" ht="13.5">
      <c r="A6" s="138" t="s">
        <v>75</v>
      </c>
      <c r="B6" s="136"/>
      <c r="C6" s="155"/>
      <c r="D6" s="155"/>
      <c r="E6" s="156"/>
      <c r="F6" s="60">
        <v>-800000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-600000</v>
      </c>
      <c r="Y6" s="60">
        <v>600000</v>
      </c>
      <c r="Z6" s="140">
        <v>-100</v>
      </c>
      <c r="AA6" s="62">
        <v>-800000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149864</v>
      </c>
      <c r="F8" s="60"/>
      <c r="G8" s="60">
        <v>94904</v>
      </c>
      <c r="H8" s="60">
        <v>548</v>
      </c>
      <c r="I8" s="60">
        <v>312947</v>
      </c>
      <c r="J8" s="60">
        <v>408399</v>
      </c>
      <c r="K8" s="60">
        <v>1358170</v>
      </c>
      <c r="L8" s="60"/>
      <c r="M8" s="60">
        <v>668170</v>
      </c>
      <c r="N8" s="60">
        <v>2026340</v>
      </c>
      <c r="O8" s="60"/>
      <c r="P8" s="60">
        <v>95462</v>
      </c>
      <c r="Q8" s="60">
        <v>184478</v>
      </c>
      <c r="R8" s="60">
        <v>279940</v>
      </c>
      <c r="S8" s="60"/>
      <c r="T8" s="60"/>
      <c r="U8" s="60"/>
      <c r="V8" s="60"/>
      <c r="W8" s="60">
        <v>2714679</v>
      </c>
      <c r="X8" s="60"/>
      <c r="Y8" s="60">
        <v>2714679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4720</v>
      </c>
      <c r="H9" s="100">
        <f t="shared" si="1"/>
        <v>286371</v>
      </c>
      <c r="I9" s="100">
        <f t="shared" si="1"/>
        <v>286371</v>
      </c>
      <c r="J9" s="100">
        <f t="shared" si="1"/>
        <v>577462</v>
      </c>
      <c r="K9" s="100">
        <f t="shared" si="1"/>
        <v>1151512</v>
      </c>
      <c r="L9" s="100">
        <f t="shared" si="1"/>
        <v>0</v>
      </c>
      <c r="M9" s="100">
        <f t="shared" si="1"/>
        <v>72000</v>
      </c>
      <c r="N9" s="100">
        <f t="shared" si="1"/>
        <v>1223512</v>
      </c>
      <c r="O9" s="100">
        <f t="shared" si="1"/>
        <v>79920</v>
      </c>
      <c r="P9" s="100">
        <f t="shared" si="1"/>
        <v>86409</v>
      </c>
      <c r="Q9" s="100">
        <f t="shared" si="1"/>
        <v>174084</v>
      </c>
      <c r="R9" s="100">
        <f t="shared" si="1"/>
        <v>340413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2141387</v>
      </c>
      <c r="X9" s="100">
        <f t="shared" si="1"/>
        <v>0</v>
      </c>
      <c r="Y9" s="100">
        <f t="shared" si="1"/>
        <v>2141387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4720</v>
      </c>
      <c r="H10" s="60">
        <v>286371</v>
      </c>
      <c r="I10" s="60">
        <v>286371</v>
      </c>
      <c r="J10" s="60">
        <v>577462</v>
      </c>
      <c r="K10" s="60">
        <v>1151512</v>
      </c>
      <c r="L10" s="60"/>
      <c r="M10" s="60">
        <v>72000</v>
      </c>
      <c r="N10" s="60">
        <v>1223512</v>
      </c>
      <c r="O10" s="60">
        <v>79920</v>
      </c>
      <c r="P10" s="60">
        <v>86409</v>
      </c>
      <c r="Q10" s="60">
        <v>174084</v>
      </c>
      <c r="R10" s="60">
        <v>340413</v>
      </c>
      <c r="S10" s="60"/>
      <c r="T10" s="60"/>
      <c r="U10" s="60"/>
      <c r="V10" s="60"/>
      <c r="W10" s="60">
        <v>2141387</v>
      </c>
      <c r="X10" s="60"/>
      <c r="Y10" s="60">
        <v>2141387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888167</v>
      </c>
      <c r="F15" s="100">
        <f t="shared" si="2"/>
        <v>-15000000</v>
      </c>
      <c r="G15" s="100">
        <f t="shared" si="2"/>
        <v>518558</v>
      </c>
      <c r="H15" s="100">
        <f t="shared" si="2"/>
        <v>299846</v>
      </c>
      <c r="I15" s="100">
        <f t="shared" si="2"/>
        <v>494601</v>
      </c>
      <c r="J15" s="100">
        <f t="shared" si="2"/>
        <v>1313005</v>
      </c>
      <c r="K15" s="100">
        <f t="shared" si="2"/>
        <v>114016</v>
      </c>
      <c r="L15" s="100">
        <f t="shared" si="2"/>
        <v>0</v>
      </c>
      <c r="M15" s="100">
        <f t="shared" si="2"/>
        <v>377194</v>
      </c>
      <c r="N15" s="100">
        <f t="shared" si="2"/>
        <v>491210</v>
      </c>
      <c r="O15" s="100">
        <f t="shared" si="2"/>
        <v>913270</v>
      </c>
      <c r="P15" s="100">
        <f t="shared" si="2"/>
        <v>784173</v>
      </c>
      <c r="Q15" s="100">
        <f t="shared" si="2"/>
        <v>1957223</v>
      </c>
      <c r="R15" s="100">
        <f t="shared" si="2"/>
        <v>3654666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5458881</v>
      </c>
      <c r="X15" s="100">
        <f t="shared" si="2"/>
        <v>-11250000</v>
      </c>
      <c r="Y15" s="100">
        <f t="shared" si="2"/>
        <v>16708881</v>
      </c>
      <c r="Z15" s="137">
        <f>+IF(X15&lt;&gt;0,+(Y15/X15)*100,0)</f>
        <v>-148.52338666666668</v>
      </c>
      <c r="AA15" s="102">
        <f>SUM(AA16:AA18)</f>
        <v>-15000000</v>
      </c>
    </row>
    <row r="16" spans="1:27" ht="13.5">
      <c r="A16" s="138" t="s">
        <v>85</v>
      </c>
      <c r="B16" s="136"/>
      <c r="C16" s="155"/>
      <c r="D16" s="155"/>
      <c r="E16" s="156">
        <v>888167</v>
      </c>
      <c r="F16" s="60">
        <v>-15000000</v>
      </c>
      <c r="G16" s="60">
        <v>518558</v>
      </c>
      <c r="H16" s="60">
        <v>299846</v>
      </c>
      <c r="I16" s="60">
        <v>494601</v>
      </c>
      <c r="J16" s="60">
        <v>1313005</v>
      </c>
      <c r="K16" s="60">
        <v>114016</v>
      </c>
      <c r="L16" s="60"/>
      <c r="M16" s="60">
        <v>377194</v>
      </c>
      <c r="N16" s="60">
        <v>491210</v>
      </c>
      <c r="O16" s="60">
        <v>913270</v>
      </c>
      <c r="P16" s="60">
        <v>784173</v>
      </c>
      <c r="Q16" s="60">
        <v>1957223</v>
      </c>
      <c r="R16" s="60">
        <v>3654666</v>
      </c>
      <c r="S16" s="60"/>
      <c r="T16" s="60"/>
      <c r="U16" s="60"/>
      <c r="V16" s="60"/>
      <c r="W16" s="60">
        <v>5458881</v>
      </c>
      <c r="X16" s="60">
        <v>-11250000</v>
      </c>
      <c r="Y16" s="60">
        <v>16708881</v>
      </c>
      <c r="Z16" s="140">
        <v>-148.52</v>
      </c>
      <c r="AA16" s="62">
        <v>-15000000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7639967</v>
      </c>
      <c r="F19" s="100">
        <f t="shared" si="3"/>
        <v>19282000</v>
      </c>
      <c r="G19" s="100">
        <f t="shared" si="3"/>
        <v>3188244</v>
      </c>
      <c r="H19" s="100">
        <f t="shared" si="3"/>
        <v>4428646</v>
      </c>
      <c r="I19" s="100">
        <f t="shared" si="3"/>
        <v>2205510</v>
      </c>
      <c r="J19" s="100">
        <f t="shared" si="3"/>
        <v>9822400</v>
      </c>
      <c r="K19" s="100">
        <f t="shared" si="3"/>
        <v>2004793</v>
      </c>
      <c r="L19" s="100">
        <f t="shared" si="3"/>
        <v>0</v>
      </c>
      <c r="M19" s="100">
        <f t="shared" si="3"/>
        <v>3508933</v>
      </c>
      <c r="N19" s="100">
        <f t="shared" si="3"/>
        <v>5513726</v>
      </c>
      <c r="O19" s="100">
        <f t="shared" si="3"/>
        <v>4646327</v>
      </c>
      <c r="P19" s="100">
        <f t="shared" si="3"/>
        <v>6800862</v>
      </c>
      <c r="Q19" s="100">
        <f t="shared" si="3"/>
        <v>5844638</v>
      </c>
      <c r="R19" s="100">
        <f t="shared" si="3"/>
        <v>17291827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32627953</v>
      </c>
      <c r="X19" s="100">
        <f t="shared" si="3"/>
        <v>14461500</v>
      </c>
      <c r="Y19" s="100">
        <f t="shared" si="3"/>
        <v>18166453</v>
      </c>
      <c r="Z19" s="137">
        <f>+IF(X19&lt;&gt;0,+(Y19/X19)*100,0)</f>
        <v>125.61942398782975</v>
      </c>
      <c r="AA19" s="102">
        <f>SUM(AA20:AA23)</f>
        <v>19282000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7639967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>
        <v>19282000</v>
      </c>
      <c r="G23" s="60">
        <v>3188244</v>
      </c>
      <c r="H23" s="60">
        <v>4428646</v>
      </c>
      <c r="I23" s="60">
        <v>2205510</v>
      </c>
      <c r="J23" s="60">
        <v>9822400</v>
      </c>
      <c r="K23" s="60">
        <v>2004793</v>
      </c>
      <c r="L23" s="60"/>
      <c r="M23" s="60">
        <v>3508933</v>
      </c>
      <c r="N23" s="60">
        <v>5513726</v>
      </c>
      <c r="O23" s="60">
        <v>4646327</v>
      </c>
      <c r="P23" s="60">
        <v>6800862</v>
      </c>
      <c r="Q23" s="60">
        <v>5844638</v>
      </c>
      <c r="R23" s="60">
        <v>17291827</v>
      </c>
      <c r="S23" s="60"/>
      <c r="T23" s="60"/>
      <c r="U23" s="60"/>
      <c r="V23" s="60"/>
      <c r="W23" s="60">
        <v>32627953</v>
      </c>
      <c r="X23" s="60">
        <v>14461500</v>
      </c>
      <c r="Y23" s="60">
        <v>18166453</v>
      </c>
      <c r="Z23" s="140">
        <v>125.62</v>
      </c>
      <c r="AA23" s="62">
        <v>19282000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8677998</v>
      </c>
      <c r="F25" s="219">
        <f t="shared" si="4"/>
        <v>3482000</v>
      </c>
      <c r="G25" s="219">
        <f t="shared" si="4"/>
        <v>3806426</v>
      </c>
      <c r="H25" s="219">
        <f t="shared" si="4"/>
        <v>5015411</v>
      </c>
      <c r="I25" s="219">
        <f t="shared" si="4"/>
        <v>3299429</v>
      </c>
      <c r="J25" s="219">
        <f t="shared" si="4"/>
        <v>12121266</v>
      </c>
      <c r="K25" s="219">
        <f t="shared" si="4"/>
        <v>4628491</v>
      </c>
      <c r="L25" s="219">
        <f t="shared" si="4"/>
        <v>0</v>
      </c>
      <c r="M25" s="219">
        <f t="shared" si="4"/>
        <v>4626297</v>
      </c>
      <c r="N25" s="219">
        <f t="shared" si="4"/>
        <v>9254788</v>
      </c>
      <c r="O25" s="219">
        <f t="shared" si="4"/>
        <v>5639517</v>
      </c>
      <c r="P25" s="219">
        <f t="shared" si="4"/>
        <v>7766906</v>
      </c>
      <c r="Q25" s="219">
        <f t="shared" si="4"/>
        <v>8160423</v>
      </c>
      <c r="R25" s="219">
        <f t="shared" si="4"/>
        <v>21566846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42942900</v>
      </c>
      <c r="X25" s="219">
        <f t="shared" si="4"/>
        <v>2611500</v>
      </c>
      <c r="Y25" s="219">
        <f t="shared" si="4"/>
        <v>40331400</v>
      </c>
      <c r="Z25" s="231">
        <f>+IF(X25&lt;&gt;0,+(Y25/X25)*100,0)</f>
        <v>1544.3767949454336</v>
      </c>
      <c r="AA25" s="232">
        <f>+AA5+AA9+AA15+AA19+AA24</f>
        <v>3482000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94904</v>
      </c>
      <c r="H28" s="60">
        <v>1502319</v>
      </c>
      <c r="I28" s="60">
        <v>1536108</v>
      </c>
      <c r="J28" s="60">
        <v>3133331</v>
      </c>
      <c r="K28" s="60">
        <v>2922235</v>
      </c>
      <c r="L28" s="60"/>
      <c r="M28" s="60">
        <v>2226761</v>
      </c>
      <c r="N28" s="60">
        <v>5148996</v>
      </c>
      <c r="O28" s="60">
        <v>1489304</v>
      </c>
      <c r="P28" s="60">
        <v>3692670</v>
      </c>
      <c r="Q28" s="60">
        <v>5631501</v>
      </c>
      <c r="R28" s="60">
        <v>10813475</v>
      </c>
      <c r="S28" s="60"/>
      <c r="T28" s="60"/>
      <c r="U28" s="60"/>
      <c r="V28" s="60"/>
      <c r="W28" s="60">
        <v>19095802</v>
      </c>
      <c r="X28" s="60"/>
      <c r="Y28" s="60">
        <v>19095802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>
        <v>7251879</v>
      </c>
      <c r="F29" s="60">
        <v>4482000</v>
      </c>
      <c r="G29" s="60">
        <v>3188244</v>
      </c>
      <c r="H29" s="60">
        <v>2926875</v>
      </c>
      <c r="I29" s="60">
        <v>1763321</v>
      </c>
      <c r="J29" s="60">
        <v>7878440</v>
      </c>
      <c r="K29" s="60">
        <v>1706256</v>
      </c>
      <c r="L29" s="60"/>
      <c r="M29" s="60">
        <v>2399536</v>
      </c>
      <c r="N29" s="60">
        <v>4105792</v>
      </c>
      <c r="O29" s="60">
        <v>4150213</v>
      </c>
      <c r="P29" s="60">
        <v>4074236</v>
      </c>
      <c r="Q29" s="60">
        <v>2528922</v>
      </c>
      <c r="R29" s="60">
        <v>10753371</v>
      </c>
      <c r="S29" s="60"/>
      <c r="T29" s="60"/>
      <c r="U29" s="60"/>
      <c r="V29" s="60"/>
      <c r="W29" s="60">
        <v>22737603</v>
      </c>
      <c r="X29" s="60">
        <v>3361500</v>
      </c>
      <c r="Y29" s="60">
        <v>19376103</v>
      </c>
      <c r="Z29" s="140">
        <v>576.41</v>
      </c>
      <c r="AA29" s="62">
        <v>4482000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7251879</v>
      </c>
      <c r="F32" s="77">
        <f t="shared" si="5"/>
        <v>4482000</v>
      </c>
      <c r="G32" s="77">
        <f t="shared" si="5"/>
        <v>3283148</v>
      </c>
      <c r="H32" s="77">
        <f t="shared" si="5"/>
        <v>4429194</v>
      </c>
      <c r="I32" s="77">
        <f t="shared" si="5"/>
        <v>3299429</v>
      </c>
      <c r="J32" s="77">
        <f t="shared" si="5"/>
        <v>11011771</v>
      </c>
      <c r="K32" s="77">
        <f t="shared" si="5"/>
        <v>4628491</v>
      </c>
      <c r="L32" s="77">
        <f t="shared" si="5"/>
        <v>0</v>
      </c>
      <c r="M32" s="77">
        <f t="shared" si="5"/>
        <v>4626297</v>
      </c>
      <c r="N32" s="77">
        <f t="shared" si="5"/>
        <v>9254788</v>
      </c>
      <c r="O32" s="77">
        <f t="shared" si="5"/>
        <v>5639517</v>
      </c>
      <c r="P32" s="77">
        <f t="shared" si="5"/>
        <v>7766906</v>
      </c>
      <c r="Q32" s="77">
        <f t="shared" si="5"/>
        <v>8160423</v>
      </c>
      <c r="R32" s="77">
        <f t="shared" si="5"/>
        <v>21566846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41833405</v>
      </c>
      <c r="X32" s="77">
        <f t="shared" si="5"/>
        <v>3361500</v>
      </c>
      <c r="Y32" s="77">
        <f t="shared" si="5"/>
        <v>38471905</v>
      </c>
      <c r="Z32" s="212">
        <f>+IF(X32&lt;&gt;0,+(Y32/X32)*100,0)</f>
        <v>1144.4862412613415</v>
      </c>
      <c r="AA32" s="79">
        <f>SUM(AA28:AA31)</f>
        <v>4482000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1426119</v>
      </c>
      <c r="F33" s="60">
        <v>-1000000</v>
      </c>
      <c r="G33" s="60">
        <v>523278</v>
      </c>
      <c r="H33" s="60">
        <v>586217</v>
      </c>
      <c r="I33" s="60"/>
      <c r="J33" s="60">
        <v>1109495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1109495</v>
      </c>
      <c r="X33" s="60">
        <v>-750000</v>
      </c>
      <c r="Y33" s="60">
        <v>1859495</v>
      </c>
      <c r="Z33" s="140">
        <v>-247.93</v>
      </c>
      <c r="AA33" s="62">
        <v>-1000000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8677998</v>
      </c>
      <c r="F36" s="220">
        <f t="shared" si="6"/>
        <v>3482000</v>
      </c>
      <c r="G36" s="220">
        <f t="shared" si="6"/>
        <v>3806426</v>
      </c>
      <c r="H36" s="220">
        <f t="shared" si="6"/>
        <v>5015411</v>
      </c>
      <c r="I36" s="220">
        <f t="shared" si="6"/>
        <v>3299429</v>
      </c>
      <c r="J36" s="220">
        <f t="shared" si="6"/>
        <v>12121266</v>
      </c>
      <c r="K36" s="220">
        <f t="shared" si="6"/>
        <v>4628491</v>
      </c>
      <c r="L36" s="220">
        <f t="shared" si="6"/>
        <v>0</v>
      </c>
      <c r="M36" s="220">
        <f t="shared" si="6"/>
        <v>4626297</v>
      </c>
      <c r="N36" s="220">
        <f t="shared" si="6"/>
        <v>9254788</v>
      </c>
      <c r="O36" s="220">
        <f t="shared" si="6"/>
        <v>5639517</v>
      </c>
      <c r="P36" s="220">
        <f t="shared" si="6"/>
        <v>7766906</v>
      </c>
      <c r="Q36" s="220">
        <f t="shared" si="6"/>
        <v>8160423</v>
      </c>
      <c r="R36" s="220">
        <f t="shared" si="6"/>
        <v>21566846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42942900</v>
      </c>
      <c r="X36" s="220">
        <f t="shared" si="6"/>
        <v>2611500</v>
      </c>
      <c r="Y36" s="220">
        <f t="shared" si="6"/>
        <v>40331400</v>
      </c>
      <c r="Z36" s="221">
        <f>+IF(X36&lt;&gt;0,+(Y36/X36)*100,0)</f>
        <v>1544.3767949454336</v>
      </c>
      <c r="AA36" s="239">
        <f>SUM(AA32:AA35)</f>
        <v>3482000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12790883</v>
      </c>
      <c r="F6" s="60">
        <v>4637879</v>
      </c>
      <c r="G6" s="60">
        <v>7146399</v>
      </c>
      <c r="H6" s="60">
        <v>6293982</v>
      </c>
      <c r="I6" s="60">
        <v>4480070</v>
      </c>
      <c r="J6" s="60">
        <v>4480070</v>
      </c>
      <c r="K6" s="60">
        <v>4480072</v>
      </c>
      <c r="L6" s="60">
        <v>4482055</v>
      </c>
      <c r="M6" s="60">
        <v>4482055</v>
      </c>
      <c r="N6" s="60">
        <v>4482055</v>
      </c>
      <c r="O6" s="60">
        <v>4482055</v>
      </c>
      <c r="P6" s="60">
        <v>4482055</v>
      </c>
      <c r="Q6" s="60">
        <v>9438448</v>
      </c>
      <c r="R6" s="60">
        <v>9438448</v>
      </c>
      <c r="S6" s="60"/>
      <c r="T6" s="60"/>
      <c r="U6" s="60"/>
      <c r="V6" s="60"/>
      <c r="W6" s="60">
        <v>9438448</v>
      </c>
      <c r="X6" s="60">
        <v>3478409</v>
      </c>
      <c r="Y6" s="60">
        <v>5960039</v>
      </c>
      <c r="Z6" s="140">
        <v>171.34</v>
      </c>
      <c r="AA6" s="62">
        <v>4637879</v>
      </c>
    </row>
    <row r="7" spans="1:27" ht="13.5">
      <c r="A7" s="249" t="s">
        <v>144</v>
      </c>
      <c r="B7" s="182"/>
      <c r="C7" s="155"/>
      <c r="D7" s="155"/>
      <c r="E7" s="59">
        <v>73928654</v>
      </c>
      <c r="F7" s="60">
        <v>106265456</v>
      </c>
      <c r="G7" s="60">
        <v>91269669</v>
      </c>
      <c r="H7" s="60">
        <v>80804143</v>
      </c>
      <c r="I7" s="60">
        <v>72559316</v>
      </c>
      <c r="J7" s="60">
        <v>72559316</v>
      </c>
      <c r="K7" s="60">
        <v>62482420</v>
      </c>
      <c r="L7" s="60">
        <v>49897444</v>
      </c>
      <c r="M7" s="60">
        <v>112933469</v>
      </c>
      <c r="N7" s="60">
        <v>112933469</v>
      </c>
      <c r="O7" s="60">
        <v>106411820</v>
      </c>
      <c r="P7" s="60">
        <v>80900651</v>
      </c>
      <c r="Q7" s="60">
        <v>97919453</v>
      </c>
      <c r="R7" s="60">
        <v>97919453</v>
      </c>
      <c r="S7" s="60"/>
      <c r="T7" s="60"/>
      <c r="U7" s="60"/>
      <c r="V7" s="60"/>
      <c r="W7" s="60">
        <v>97919453</v>
      </c>
      <c r="X7" s="60">
        <v>79699092</v>
      </c>
      <c r="Y7" s="60">
        <v>18220361</v>
      </c>
      <c r="Z7" s="140">
        <v>22.86</v>
      </c>
      <c r="AA7" s="62">
        <v>106265456</v>
      </c>
    </row>
    <row r="8" spans="1:27" ht="13.5">
      <c r="A8" s="249" t="s">
        <v>145</v>
      </c>
      <c r="B8" s="182"/>
      <c r="C8" s="155"/>
      <c r="D8" s="155"/>
      <c r="E8" s="59">
        <v>41010152</v>
      </c>
      <c r="F8" s="60">
        <v>45173854</v>
      </c>
      <c r="G8" s="60">
        <v>47772462</v>
      </c>
      <c r="H8" s="60">
        <v>47574864</v>
      </c>
      <c r="I8" s="60">
        <v>47126126</v>
      </c>
      <c r="J8" s="60">
        <v>47126126</v>
      </c>
      <c r="K8" s="60">
        <v>45907115</v>
      </c>
      <c r="L8" s="60">
        <v>45552828</v>
      </c>
      <c r="M8" s="60">
        <v>45433648</v>
      </c>
      <c r="N8" s="60">
        <v>45433648</v>
      </c>
      <c r="O8" s="60">
        <v>45173854</v>
      </c>
      <c r="P8" s="60">
        <v>44325045</v>
      </c>
      <c r="Q8" s="60">
        <v>43305732</v>
      </c>
      <c r="R8" s="60">
        <v>43305732</v>
      </c>
      <c r="S8" s="60"/>
      <c r="T8" s="60"/>
      <c r="U8" s="60"/>
      <c r="V8" s="60"/>
      <c r="W8" s="60">
        <v>43305732</v>
      </c>
      <c r="X8" s="60">
        <v>33880391</v>
      </c>
      <c r="Y8" s="60">
        <v>9425341</v>
      </c>
      <c r="Z8" s="140">
        <v>27.82</v>
      </c>
      <c r="AA8" s="62">
        <v>45173854</v>
      </c>
    </row>
    <row r="9" spans="1:27" ht="13.5">
      <c r="A9" s="249" t="s">
        <v>146</v>
      </c>
      <c r="B9" s="182"/>
      <c r="C9" s="155"/>
      <c r="D9" s="155"/>
      <c r="E9" s="59">
        <v>11769766</v>
      </c>
      <c r="F9" s="60">
        <v>13487535</v>
      </c>
      <c r="G9" s="60">
        <v>12210091</v>
      </c>
      <c r="H9" s="60">
        <v>19418538</v>
      </c>
      <c r="I9" s="60">
        <v>13831615</v>
      </c>
      <c r="J9" s="60">
        <v>13831615</v>
      </c>
      <c r="K9" s="60">
        <v>15439729</v>
      </c>
      <c r="L9" s="60">
        <v>11830241</v>
      </c>
      <c r="M9" s="60">
        <v>18929779</v>
      </c>
      <c r="N9" s="60">
        <v>18929779</v>
      </c>
      <c r="O9" s="60">
        <v>13487534</v>
      </c>
      <c r="P9" s="60">
        <v>15356147</v>
      </c>
      <c r="Q9" s="60">
        <v>22725361</v>
      </c>
      <c r="R9" s="60">
        <v>22725361</v>
      </c>
      <c r="S9" s="60"/>
      <c r="T9" s="60"/>
      <c r="U9" s="60"/>
      <c r="V9" s="60"/>
      <c r="W9" s="60">
        <v>22725361</v>
      </c>
      <c r="X9" s="60">
        <v>10115651</v>
      </c>
      <c r="Y9" s="60">
        <v>12609710</v>
      </c>
      <c r="Z9" s="140">
        <v>124.66</v>
      </c>
      <c r="AA9" s="62">
        <v>13487535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4488580</v>
      </c>
      <c r="F11" s="60">
        <v>14851805</v>
      </c>
      <c r="G11" s="60">
        <v>14851805</v>
      </c>
      <c r="H11" s="60">
        <v>14851805</v>
      </c>
      <c r="I11" s="60">
        <v>14851805</v>
      </c>
      <c r="J11" s="60">
        <v>14851805</v>
      </c>
      <c r="K11" s="60">
        <v>14851805</v>
      </c>
      <c r="L11" s="60">
        <v>14851805</v>
      </c>
      <c r="M11" s="60">
        <v>14851805</v>
      </c>
      <c r="N11" s="60">
        <v>14851805</v>
      </c>
      <c r="O11" s="60">
        <v>14851805</v>
      </c>
      <c r="P11" s="60">
        <v>14851805</v>
      </c>
      <c r="Q11" s="60">
        <v>14851805</v>
      </c>
      <c r="R11" s="60">
        <v>14851805</v>
      </c>
      <c r="S11" s="60"/>
      <c r="T11" s="60"/>
      <c r="U11" s="60"/>
      <c r="V11" s="60"/>
      <c r="W11" s="60">
        <v>14851805</v>
      </c>
      <c r="X11" s="60">
        <v>11138854</v>
      </c>
      <c r="Y11" s="60">
        <v>3712951</v>
      </c>
      <c r="Z11" s="140">
        <v>33.33</v>
      </c>
      <c r="AA11" s="62">
        <v>14851805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143988035</v>
      </c>
      <c r="F12" s="73">
        <f t="shared" si="0"/>
        <v>184416529</v>
      </c>
      <c r="G12" s="73">
        <f t="shared" si="0"/>
        <v>173250426</v>
      </c>
      <c r="H12" s="73">
        <f t="shared" si="0"/>
        <v>168943332</v>
      </c>
      <c r="I12" s="73">
        <f t="shared" si="0"/>
        <v>152848932</v>
      </c>
      <c r="J12" s="73">
        <f t="shared" si="0"/>
        <v>152848932</v>
      </c>
      <c r="K12" s="73">
        <f t="shared" si="0"/>
        <v>143161141</v>
      </c>
      <c r="L12" s="73">
        <f t="shared" si="0"/>
        <v>126614373</v>
      </c>
      <c r="M12" s="73">
        <f t="shared" si="0"/>
        <v>196630756</v>
      </c>
      <c r="N12" s="73">
        <f t="shared" si="0"/>
        <v>196630756</v>
      </c>
      <c r="O12" s="73">
        <f t="shared" si="0"/>
        <v>184407068</v>
      </c>
      <c r="P12" s="73">
        <f t="shared" si="0"/>
        <v>159915703</v>
      </c>
      <c r="Q12" s="73">
        <f t="shared" si="0"/>
        <v>188240799</v>
      </c>
      <c r="R12" s="73">
        <f t="shared" si="0"/>
        <v>188240799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188240799</v>
      </c>
      <c r="X12" s="73">
        <f t="shared" si="0"/>
        <v>138312397</v>
      </c>
      <c r="Y12" s="73">
        <f t="shared" si="0"/>
        <v>49928402</v>
      </c>
      <c r="Z12" s="170">
        <f>+IF(X12&lt;&gt;0,+(Y12/X12)*100,0)</f>
        <v>36.09828408945873</v>
      </c>
      <c r="AA12" s="74">
        <f>SUM(AA6:AA11)</f>
        <v>184416529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292063600</v>
      </c>
      <c r="F17" s="60">
        <v>446226604</v>
      </c>
      <c r="G17" s="60">
        <v>446226604</v>
      </c>
      <c r="H17" s="60">
        <v>446226604</v>
      </c>
      <c r="I17" s="60">
        <v>446226604</v>
      </c>
      <c r="J17" s="60">
        <v>446226604</v>
      </c>
      <c r="K17" s="60">
        <v>446226604</v>
      </c>
      <c r="L17" s="60">
        <v>446226604</v>
      </c>
      <c r="M17" s="60">
        <v>446226604</v>
      </c>
      <c r="N17" s="60">
        <v>446226604</v>
      </c>
      <c r="O17" s="60">
        <v>446226604</v>
      </c>
      <c r="P17" s="60">
        <v>446226604</v>
      </c>
      <c r="Q17" s="60">
        <v>446226604</v>
      </c>
      <c r="R17" s="60">
        <v>446226604</v>
      </c>
      <c r="S17" s="60"/>
      <c r="T17" s="60"/>
      <c r="U17" s="60"/>
      <c r="V17" s="60"/>
      <c r="W17" s="60">
        <v>446226604</v>
      </c>
      <c r="X17" s="60">
        <v>334669953</v>
      </c>
      <c r="Y17" s="60">
        <v>111556651</v>
      </c>
      <c r="Z17" s="140">
        <v>33.33</v>
      </c>
      <c r="AA17" s="62">
        <v>446226604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289322391</v>
      </c>
      <c r="F19" s="60">
        <v>326875471</v>
      </c>
      <c r="G19" s="60">
        <v>326875384</v>
      </c>
      <c r="H19" s="60">
        <v>318058249</v>
      </c>
      <c r="I19" s="60">
        <v>326875472</v>
      </c>
      <c r="J19" s="60">
        <v>326875472</v>
      </c>
      <c r="K19" s="60">
        <v>326875472</v>
      </c>
      <c r="L19" s="60">
        <v>326875472</v>
      </c>
      <c r="M19" s="60">
        <v>326875471</v>
      </c>
      <c r="N19" s="60">
        <v>326875471</v>
      </c>
      <c r="O19" s="60">
        <v>326875471</v>
      </c>
      <c r="P19" s="60">
        <v>326875471</v>
      </c>
      <c r="Q19" s="60">
        <v>326875472</v>
      </c>
      <c r="R19" s="60">
        <v>326875472</v>
      </c>
      <c r="S19" s="60"/>
      <c r="T19" s="60"/>
      <c r="U19" s="60"/>
      <c r="V19" s="60"/>
      <c r="W19" s="60">
        <v>326875472</v>
      </c>
      <c r="X19" s="60">
        <v>245156603</v>
      </c>
      <c r="Y19" s="60">
        <v>81718869</v>
      </c>
      <c r="Z19" s="140">
        <v>33.33</v>
      </c>
      <c r="AA19" s="62">
        <v>326875471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4576928</v>
      </c>
      <c r="F23" s="60">
        <v>4538073</v>
      </c>
      <c r="G23" s="159">
        <v>4538073</v>
      </c>
      <c r="H23" s="159">
        <v>13355293</v>
      </c>
      <c r="I23" s="159">
        <v>4538073</v>
      </c>
      <c r="J23" s="60">
        <v>4538073</v>
      </c>
      <c r="K23" s="159">
        <v>4538073</v>
      </c>
      <c r="L23" s="159">
        <v>56221545</v>
      </c>
      <c r="M23" s="60">
        <v>4538073</v>
      </c>
      <c r="N23" s="159">
        <v>4538073</v>
      </c>
      <c r="O23" s="159">
        <v>4538073</v>
      </c>
      <c r="P23" s="159">
        <v>4538073</v>
      </c>
      <c r="Q23" s="60">
        <v>4538073</v>
      </c>
      <c r="R23" s="159">
        <v>4538073</v>
      </c>
      <c r="S23" s="159"/>
      <c r="T23" s="60"/>
      <c r="U23" s="159"/>
      <c r="V23" s="159"/>
      <c r="W23" s="159">
        <v>4538073</v>
      </c>
      <c r="X23" s="60">
        <v>3403555</v>
      </c>
      <c r="Y23" s="159">
        <v>1134518</v>
      </c>
      <c r="Z23" s="141">
        <v>33.33</v>
      </c>
      <c r="AA23" s="225">
        <v>4538073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585962919</v>
      </c>
      <c r="F24" s="77">
        <f t="shared" si="1"/>
        <v>777640148</v>
      </c>
      <c r="G24" s="77">
        <f t="shared" si="1"/>
        <v>777640061</v>
      </c>
      <c r="H24" s="77">
        <f t="shared" si="1"/>
        <v>777640146</v>
      </c>
      <c r="I24" s="77">
        <f t="shared" si="1"/>
        <v>777640149</v>
      </c>
      <c r="J24" s="77">
        <f t="shared" si="1"/>
        <v>777640149</v>
      </c>
      <c r="K24" s="77">
        <f t="shared" si="1"/>
        <v>777640149</v>
      </c>
      <c r="L24" s="77">
        <f t="shared" si="1"/>
        <v>829323621</v>
      </c>
      <c r="M24" s="77">
        <f t="shared" si="1"/>
        <v>777640148</v>
      </c>
      <c r="N24" s="77">
        <f t="shared" si="1"/>
        <v>777640148</v>
      </c>
      <c r="O24" s="77">
        <f t="shared" si="1"/>
        <v>777640148</v>
      </c>
      <c r="P24" s="77">
        <f t="shared" si="1"/>
        <v>777640148</v>
      </c>
      <c r="Q24" s="77">
        <f t="shared" si="1"/>
        <v>777640149</v>
      </c>
      <c r="R24" s="77">
        <f t="shared" si="1"/>
        <v>777640149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777640149</v>
      </c>
      <c r="X24" s="77">
        <f t="shared" si="1"/>
        <v>583230111</v>
      </c>
      <c r="Y24" s="77">
        <f t="shared" si="1"/>
        <v>194410038</v>
      </c>
      <c r="Z24" s="212">
        <f>+IF(X24&lt;&gt;0,+(Y24/X24)*100,0)</f>
        <v>33.33333350479224</v>
      </c>
      <c r="AA24" s="79">
        <f>SUM(AA15:AA23)</f>
        <v>777640148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729950954</v>
      </c>
      <c r="F25" s="73">
        <f t="shared" si="2"/>
        <v>962056677</v>
      </c>
      <c r="G25" s="73">
        <f t="shared" si="2"/>
        <v>950890487</v>
      </c>
      <c r="H25" s="73">
        <f t="shared" si="2"/>
        <v>946583478</v>
      </c>
      <c r="I25" s="73">
        <f t="shared" si="2"/>
        <v>930489081</v>
      </c>
      <c r="J25" s="73">
        <f t="shared" si="2"/>
        <v>930489081</v>
      </c>
      <c r="K25" s="73">
        <f t="shared" si="2"/>
        <v>920801290</v>
      </c>
      <c r="L25" s="73">
        <f t="shared" si="2"/>
        <v>955937994</v>
      </c>
      <c r="M25" s="73">
        <f t="shared" si="2"/>
        <v>974270904</v>
      </c>
      <c r="N25" s="73">
        <f t="shared" si="2"/>
        <v>974270904</v>
      </c>
      <c r="O25" s="73">
        <f t="shared" si="2"/>
        <v>962047216</v>
      </c>
      <c r="P25" s="73">
        <f t="shared" si="2"/>
        <v>937555851</v>
      </c>
      <c r="Q25" s="73">
        <f t="shared" si="2"/>
        <v>965880948</v>
      </c>
      <c r="R25" s="73">
        <f t="shared" si="2"/>
        <v>965880948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965880948</v>
      </c>
      <c r="X25" s="73">
        <f t="shared" si="2"/>
        <v>721542508</v>
      </c>
      <c r="Y25" s="73">
        <f t="shared" si="2"/>
        <v>244338440</v>
      </c>
      <c r="Z25" s="170">
        <f>+IF(X25&lt;&gt;0,+(Y25/X25)*100,0)</f>
        <v>33.863346551441154</v>
      </c>
      <c r="AA25" s="74">
        <f>+AA12+AA24</f>
        <v>962056677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357906</v>
      </c>
      <c r="F31" s="60"/>
      <c r="G31" s="60">
        <v>117571</v>
      </c>
      <c r="H31" s="60">
        <v>117571</v>
      </c>
      <c r="I31" s="60">
        <v>117571</v>
      </c>
      <c r="J31" s="60">
        <v>117571</v>
      </c>
      <c r="K31" s="60">
        <v>117571</v>
      </c>
      <c r="L31" s="60">
        <v>117571</v>
      </c>
      <c r="M31" s="60">
        <v>117571</v>
      </c>
      <c r="N31" s="60">
        <v>117571</v>
      </c>
      <c r="O31" s="60">
        <v>117571</v>
      </c>
      <c r="P31" s="60">
        <v>117571</v>
      </c>
      <c r="Q31" s="60">
        <v>117571</v>
      </c>
      <c r="R31" s="60">
        <v>117571</v>
      </c>
      <c r="S31" s="60"/>
      <c r="T31" s="60"/>
      <c r="U31" s="60"/>
      <c r="V31" s="60"/>
      <c r="W31" s="60">
        <v>117571</v>
      </c>
      <c r="X31" s="60"/>
      <c r="Y31" s="60">
        <v>117571</v>
      </c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66247820</v>
      </c>
      <c r="F32" s="60">
        <v>20901649</v>
      </c>
      <c r="G32" s="60">
        <v>23347017</v>
      </c>
      <c r="H32" s="60">
        <v>23403905</v>
      </c>
      <c r="I32" s="60">
        <v>23803467</v>
      </c>
      <c r="J32" s="60">
        <v>23803467</v>
      </c>
      <c r="K32" s="60">
        <v>26329646</v>
      </c>
      <c r="L32" s="60">
        <v>28213371</v>
      </c>
      <c r="M32" s="60">
        <v>24567797</v>
      </c>
      <c r="N32" s="60">
        <v>24567797</v>
      </c>
      <c r="O32" s="60">
        <v>24614052</v>
      </c>
      <c r="P32" s="60">
        <v>26074516</v>
      </c>
      <c r="Q32" s="60">
        <v>24333755</v>
      </c>
      <c r="R32" s="60">
        <v>24333755</v>
      </c>
      <c r="S32" s="60"/>
      <c r="T32" s="60"/>
      <c r="U32" s="60"/>
      <c r="V32" s="60"/>
      <c r="W32" s="60">
        <v>24333755</v>
      </c>
      <c r="X32" s="60">
        <v>15676237</v>
      </c>
      <c r="Y32" s="60">
        <v>8657518</v>
      </c>
      <c r="Z32" s="140">
        <v>55.23</v>
      </c>
      <c r="AA32" s="62">
        <v>20901649</v>
      </c>
    </row>
    <row r="33" spans="1:27" ht="13.5">
      <c r="A33" s="249" t="s">
        <v>165</v>
      </c>
      <c r="B33" s="182"/>
      <c r="C33" s="155"/>
      <c r="D33" s="155"/>
      <c r="E33" s="59">
        <v>38399960</v>
      </c>
      <c r="F33" s="60">
        <v>44666532</v>
      </c>
      <c r="G33" s="60">
        <v>44666532</v>
      </c>
      <c r="H33" s="60"/>
      <c r="I33" s="60"/>
      <c r="J33" s="60"/>
      <c r="K33" s="60"/>
      <c r="L33" s="60"/>
      <c r="M33" s="60"/>
      <c r="N33" s="60"/>
      <c r="O33" s="60"/>
      <c r="P33" s="60"/>
      <c r="Q33" s="60">
        <v>44666532</v>
      </c>
      <c r="R33" s="60">
        <v>44666532</v>
      </c>
      <c r="S33" s="60"/>
      <c r="T33" s="60"/>
      <c r="U33" s="60"/>
      <c r="V33" s="60"/>
      <c r="W33" s="60">
        <v>44666532</v>
      </c>
      <c r="X33" s="60">
        <v>33499899</v>
      </c>
      <c r="Y33" s="60">
        <v>11166633</v>
      </c>
      <c r="Z33" s="140">
        <v>33.33</v>
      </c>
      <c r="AA33" s="62">
        <v>44666532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105005686</v>
      </c>
      <c r="F34" s="73">
        <f t="shared" si="3"/>
        <v>65568181</v>
      </c>
      <c r="G34" s="73">
        <f t="shared" si="3"/>
        <v>68131120</v>
      </c>
      <c r="H34" s="73">
        <f t="shared" si="3"/>
        <v>23521476</v>
      </c>
      <c r="I34" s="73">
        <f t="shared" si="3"/>
        <v>23921038</v>
      </c>
      <c r="J34" s="73">
        <f t="shared" si="3"/>
        <v>23921038</v>
      </c>
      <c r="K34" s="73">
        <f t="shared" si="3"/>
        <v>26447217</v>
      </c>
      <c r="L34" s="73">
        <f t="shared" si="3"/>
        <v>28330942</v>
      </c>
      <c r="M34" s="73">
        <f t="shared" si="3"/>
        <v>24685368</v>
      </c>
      <c r="N34" s="73">
        <f t="shared" si="3"/>
        <v>24685368</v>
      </c>
      <c r="O34" s="73">
        <f t="shared" si="3"/>
        <v>24731623</v>
      </c>
      <c r="P34" s="73">
        <f t="shared" si="3"/>
        <v>26192087</v>
      </c>
      <c r="Q34" s="73">
        <f t="shared" si="3"/>
        <v>69117858</v>
      </c>
      <c r="R34" s="73">
        <f t="shared" si="3"/>
        <v>69117858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69117858</v>
      </c>
      <c r="X34" s="73">
        <f t="shared" si="3"/>
        <v>49176136</v>
      </c>
      <c r="Y34" s="73">
        <f t="shared" si="3"/>
        <v>19941722</v>
      </c>
      <c r="Z34" s="170">
        <f>+IF(X34&lt;&gt;0,+(Y34/X34)*100,0)</f>
        <v>40.55162447086123</v>
      </c>
      <c r="AA34" s="74">
        <f>SUM(AA29:AA33)</f>
        <v>65568181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6825840</v>
      </c>
      <c r="F37" s="60">
        <v>6825840</v>
      </c>
      <c r="G37" s="60">
        <v>6825840</v>
      </c>
      <c r="H37" s="60">
        <v>6825840</v>
      </c>
      <c r="I37" s="60">
        <v>6825840</v>
      </c>
      <c r="J37" s="60">
        <v>6825840</v>
      </c>
      <c r="K37" s="60">
        <v>6825840</v>
      </c>
      <c r="L37" s="60">
        <v>6825840</v>
      </c>
      <c r="M37" s="60">
        <v>6825840</v>
      </c>
      <c r="N37" s="60">
        <v>6825840</v>
      </c>
      <c r="O37" s="60">
        <v>6825840</v>
      </c>
      <c r="P37" s="60">
        <v>6825840</v>
      </c>
      <c r="Q37" s="60">
        <v>6825840</v>
      </c>
      <c r="R37" s="60">
        <v>6825840</v>
      </c>
      <c r="S37" s="60"/>
      <c r="T37" s="60"/>
      <c r="U37" s="60"/>
      <c r="V37" s="60"/>
      <c r="W37" s="60">
        <v>6825840</v>
      </c>
      <c r="X37" s="60">
        <v>5119380</v>
      </c>
      <c r="Y37" s="60">
        <v>1706460</v>
      </c>
      <c r="Z37" s="140">
        <v>33.33</v>
      </c>
      <c r="AA37" s="62">
        <v>6825840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44666532</v>
      </c>
      <c r="I38" s="60">
        <v>44666532</v>
      </c>
      <c r="J38" s="60">
        <v>44666532</v>
      </c>
      <c r="K38" s="60">
        <v>44666532</v>
      </c>
      <c r="L38" s="60">
        <v>44666532</v>
      </c>
      <c r="M38" s="60">
        <v>44666533</v>
      </c>
      <c r="N38" s="60">
        <v>44666533</v>
      </c>
      <c r="O38" s="60">
        <v>44666533</v>
      </c>
      <c r="P38" s="60">
        <v>44666532</v>
      </c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6825840</v>
      </c>
      <c r="F39" s="77">
        <f t="shared" si="4"/>
        <v>6825840</v>
      </c>
      <c r="G39" s="77">
        <f t="shared" si="4"/>
        <v>6825840</v>
      </c>
      <c r="H39" s="77">
        <f t="shared" si="4"/>
        <v>51492372</v>
      </c>
      <c r="I39" s="77">
        <f t="shared" si="4"/>
        <v>51492372</v>
      </c>
      <c r="J39" s="77">
        <f t="shared" si="4"/>
        <v>51492372</v>
      </c>
      <c r="K39" s="77">
        <f t="shared" si="4"/>
        <v>51492372</v>
      </c>
      <c r="L39" s="77">
        <f t="shared" si="4"/>
        <v>51492372</v>
      </c>
      <c r="M39" s="77">
        <f t="shared" si="4"/>
        <v>51492373</v>
      </c>
      <c r="N39" s="77">
        <f t="shared" si="4"/>
        <v>51492373</v>
      </c>
      <c r="O39" s="77">
        <f t="shared" si="4"/>
        <v>51492373</v>
      </c>
      <c r="P39" s="77">
        <f t="shared" si="4"/>
        <v>51492372</v>
      </c>
      <c r="Q39" s="77">
        <f t="shared" si="4"/>
        <v>6825840</v>
      </c>
      <c r="R39" s="77">
        <f t="shared" si="4"/>
        <v>6825840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6825840</v>
      </c>
      <c r="X39" s="77">
        <f t="shared" si="4"/>
        <v>5119380</v>
      </c>
      <c r="Y39" s="77">
        <f t="shared" si="4"/>
        <v>1706460</v>
      </c>
      <c r="Z39" s="212">
        <f>+IF(X39&lt;&gt;0,+(Y39/X39)*100,0)</f>
        <v>33.33333333333333</v>
      </c>
      <c r="AA39" s="79">
        <f>SUM(AA37:AA38)</f>
        <v>6825840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111831526</v>
      </c>
      <c r="F40" s="73">
        <f t="shared" si="5"/>
        <v>72394021</v>
      </c>
      <c r="G40" s="73">
        <f t="shared" si="5"/>
        <v>74956960</v>
      </c>
      <c r="H40" s="73">
        <f t="shared" si="5"/>
        <v>75013848</v>
      </c>
      <c r="I40" s="73">
        <f t="shared" si="5"/>
        <v>75413410</v>
      </c>
      <c r="J40" s="73">
        <f t="shared" si="5"/>
        <v>75413410</v>
      </c>
      <c r="K40" s="73">
        <f t="shared" si="5"/>
        <v>77939589</v>
      </c>
      <c r="L40" s="73">
        <f t="shared" si="5"/>
        <v>79823314</v>
      </c>
      <c r="M40" s="73">
        <f t="shared" si="5"/>
        <v>76177741</v>
      </c>
      <c r="N40" s="73">
        <f t="shared" si="5"/>
        <v>76177741</v>
      </c>
      <c r="O40" s="73">
        <f t="shared" si="5"/>
        <v>76223996</v>
      </c>
      <c r="P40" s="73">
        <f t="shared" si="5"/>
        <v>77684459</v>
      </c>
      <c r="Q40" s="73">
        <f t="shared" si="5"/>
        <v>75943698</v>
      </c>
      <c r="R40" s="73">
        <f t="shared" si="5"/>
        <v>75943698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75943698</v>
      </c>
      <c r="X40" s="73">
        <f t="shared" si="5"/>
        <v>54295516</v>
      </c>
      <c r="Y40" s="73">
        <f t="shared" si="5"/>
        <v>21648182</v>
      </c>
      <c r="Z40" s="170">
        <f>+IF(X40&lt;&gt;0,+(Y40/X40)*100,0)</f>
        <v>39.871030970586965</v>
      </c>
      <c r="AA40" s="74">
        <f>+AA34+AA39</f>
        <v>72394021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618119428</v>
      </c>
      <c r="F42" s="259">
        <f t="shared" si="6"/>
        <v>889662656</v>
      </c>
      <c r="G42" s="259">
        <f t="shared" si="6"/>
        <v>875933527</v>
      </c>
      <c r="H42" s="259">
        <f t="shared" si="6"/>
        <v>871569630</v>
      </c>
      <c r="I42" s="259">
        <f t="shared" si="6"/>
        <v>855075671</v>
      </c>
      <c r="J42" s="259">
        <f t="shared" si="6"/>
        <v>855075671</v>
      </c>
      <c r="K42" s="259">
        <f t="shared" si="6"/>
        <v>842861701</v>
      </c>
      <c r="L42" s="259">
        <f t="shared" si="6"/>
        <v>876114680</v>
      </c>
      <c r="M42" s="259">
        <f t="shared" si="6"/>
        <v>898093163</v>
      </c>
      <c r="N42" s="259">
        <f t="shared" si="6"/>
        <v>898093163</v>
      </c>
      <c r="O42" s="259">
        <f t="shared" si="6"/>
        <v>885823220</v>
      </c>
      <c r="P42" s="259">
        <f t="shared" si="6"/>
        <v>859871392</v>
      </c>
      <c r="Q42" s="259">
        <f t="shared" si="6"/>
        <v>889937250</v>
      </c>
      <c r="R42" s="259">
        <f t="shared" si="6"/>
        <v>889937250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889937250</v>
      </c>
      <c r="X42" s="259">
        <f t="shared" si="6"/>
        <v>667246992</v>
      </c>
      <c r="Y42" s="259">
        <f t="shared" si="6"/>
        <v>222690258</v>
      </c>
      <c r="Z42" s="260">
        <f>+IF(X42&lt;&gt;0,+(Y42/X42)*100,0)</f>
        <v>33.374486609899925</v>
      </c>
      <c r="AA42" s="261">
        <f>+AA25-AA40</f>
        <v>889662656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618119428</v>
      </c>
      <c r="F45" s="60">
        <v>885832441</v>
      </c>
      <c r="G45" s="60">
        <v>875933527</v>
      </c>
      <c r="H45" s="60">
        <v>871569630</v>
      </c>
      <c r="I45" s="60">
        <v>855075671</v>
      </c>
      <c r="J45" s="60">
        <v>855075671</v>
      </c>
      <c r="K45" s="60">
        <v>842861701</v>
      </c>
      <c r="L45" s="60">
        <v>876114680</v>
      </c>
      <c r="M45" s="60">
        <v>898093163</v>
      </c>
      <c r="N45" s="60">
        <v>898093163</v>
      </c>
      <c r="O45" s="60">
        <v>885823220</v>
      </c>
      <c r="P45" s="60">
        <v>859871392</v>
      </c>
      <c r="Q45" s="60">
        <v>889937250</v>
      </c>
      <c r="R45" s="60">
        <v>889937250</v>
      </c>
      <c r="S45" s="60"/>
      <c r="T45" s="60"/>
      <c r="U45" s="60"/>
      <c r="V45" s="60"/>
      <c r="W45" s="60">
        <v>889937250</v>
      </c>
      <c r="X45" s="60">
        <v>664374331</v>
      </c>
      <c r="Y45" s="60">
        <v>225562919</v>
      </c>
      <c r="Z45" s="139">
        <v>33.95</v>
      </c>
      <c r="AA45" s="62">
        <v>885832441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>
        <v>3830215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2872661</v>
      </c>
      <c r="Y47" s="60">
        <v>-2872661</v>
      </c>
      <c r="Z47" s="139">
        <v>-100</v>
      </c>
      <c r="AA47" s="62">
        <v>3830215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618119428</v>
      </c>
      <c r="F48" s="219">
        <f t="shared" si="7"/>
        <v>889662656</v>
      </c>
      <c r="G48" s="219">
        <f t="shared" si="7"/>
        <v>875933527</v>
      </c>
      <c r="H48" s="219">
        <f t="shared" si="7"/>
        <v>871569630</v>
      </c>
      <c r="I48" s="219">
        <f t="shared" si="7"/>
        <v>855075671</v>
      </c>
      <c r="J48" s="219">
        <f t="shared" si="7"/>
        <v>855075671</v>
      </c>
      <c r="K48" s="219">
        <f t="shared" si="7"/>
        <v>842861701</v>
      </c>
      <c r="L48" s="219">
        <f t="shared" si="7"/>
        <v>876114680</v>
      </c>
      <c r="M48" s="219">
        <f t="shared" si="7"/>
        <v>898093163</v>
      </c>
      <c r="N48" s="219">
        <f t="shared" si="7"/>
        <v>898093163</v>
      </c>
      <c r="O48" s="219">
        <f t="shared" si="7"/>
        <v>885823220</v>
      </c>
      <c r="P48" s="219">
        <f t="shared" si="7"/>
        <v>859871392</v>
      </c>
      <c r="Q48" s="219">
        <f t="shared" si="7"/>
        <v>889937250</v>
      </c>
      <c r="R48" s="219">
        <f t="shared" si="7"/>
        <v>889937250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889937250</v>
      </c>
      <c r="X48" s="219">
        <f t="shared" si="7"/>
        <v>667246992</v>
      </c>
      <c r="Y48" s="219">
        <f t="shared" si="7"/>
        <v>222690258</v>
      </c>
      <c r="Z48" s="265">
        <f>+IF(X48&lt;&gt;0,+(Y48/X48)*100,0)</f>
        <v>33.374486609899925</v>
      </c>
      <c r="AA48" s="232">
        <f>SUM(AA45:AA47)</f>
        <v>889662656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50002908</v>
      </c>
      <c r="F6" s="60">
        <v>50002908</v>
      </c>
      <c r="G6" s="60">
        <v>729617</v>
      </c>
      <c r="H6" s="60">
        <v>804067</v>
      </c>
      <c r="I6" s="60">
        <v>1405967</v>
      </c>
      <c r="J6" s="60">
        <v>2939651</v>
      </c>
      <c r="K6" s="60">
        <v>1791598</v>
      </c>
      <c r="L6" s="60">
        <v>2869202</v>
      </c>
      <c r="M6" s="60">
        <v>1898044</v>
      </c>
      <c r="N6" s="60">
        <v>6558844</v>
      </c>
      <c r="O6" s="60">
        <v>3094842</v>
      </c>
      <c r="P6" s="60">
        <v>1203654</v>
      </c>
      <c r="Q6" s="60">
        <v>3073812</v>
      </c>
      <c r="R6" s="60">
        <v>7372308</v>
      </c>
      <c r="S6" s="60"/>
      <c r="T6" s="60"/>
      <c r="U6" s="60"/>
      <c r="V6" s="60"/>
      <c r="W6" s="60">
        <v>16870803</v>
      </c>
      <c r="X6" s="60">
        <v>37502181</v>
      </c>
      <c r="Y6" s="60">
        <v>-20631378</v>
      </c>
      <c r="Z6" s="140">
        <v>-55.01</v>
      </c>
      <c r="AA6" s="62">
        <v>50002908</v>
      </c>
    </row>
    <row r="7" spans="1:27" ht="13.5">
      <c r="A7" s="249" t="s">
        <v>178</v>
      </c>
      <c r="B7" s="182"/>
      <c r="C7" s="155"/>
      <c r="D7" s="155"/>
      <c r="E7" s="59">
        <v>116174004</v>
      </c>
      <c r="F7" s="60">
        <v>116174004</v>
      </c>
      <c r="G7" s="60">
        <v>54458000</v>
      </c>
      <c r="H7" s="60">
        <v>1290000</v>
      </c>
      <c r="I7" s="60"/>
      <c r="J7" s="60">
        <v>55748000</v>
      </c>
      <c r="K7" s="60"/>
      <c r="L7" s="60">
        <v>42228000</v>
      </c>
      <c r="M7" s="60"/>
      <c r="N7" s="60">
        <v>42228000</v>
      </c>
      <c r="O7" s="60"/>
      <c r="P7" s="60">
        <v>300000</v>
      </c>
      <c r="Q7" s="60">
        <v>31745000</v>
      </c>
      <c r="R7" s="60">
        <v>32045000</v>
      </c>
      <c r="S7" s="60"/>
      <c r="T7" s="60"/>
      <c r="U7" s="60"/>
      <c r="V7" s="60"/>
      <c r="W7" s="60">
        <v>130021000</v>
      </c>
      <c r="X7" s="60">
        <v>87130503</v>
      </c>
      <c r="Y7" s="60">
        <v>42890497</v>
      </c>
      <c r="Z7" s="140">
        <v>49.23</v>
      </c>
      <c r="AA7" s="62">
        <v>116174004</v>
      </c>
    </row>
    <row r="8" spans="1:27" ht="13.5">
      <c r="A8" s="249" t="s">
        <v>179</v>
      </c>
      <c r="B8" s="182"/>
      <c r="C8" s="155"/>
      <c r="D8" s="155"/>
      <c r="E8" s="59">
        <v>48262884</v>
      </c>
      <c r="F8" s="60">
        <v>48262884</v>
      </c>
      <c r="G8" s="60">
        <v>12907000</v>
      </c>
      <c r="H8" s="60">
        <v>4000000</v>
      </c>
      <c r="I8" s="60">
        <v>4000000</v>
      </c>
      <c r="J8" s="60">
        <v>20907000</v>
      </c>
      <c r="K8" s="60">
        <v>2000000</v>
      </c>
      <c r="L8" s="60">
        <v>6000000</v>
      </c>
      <c r="M8" s="60">
        <v>26471000</v>
      </c>
      <c r="N8" s="60">
        <v>34471000</v>
      </c>
      <c r="O8" s="60">
        <v>2000000</v>
      </c>
      <c r="P8" s="60"/>
      <c r="Q8" s="60">
        <v>7213000</v>
      </c>
      <c r="R8" s="60">
        <v>9213000</v>
      </c>
      <c r="S8" s="60"/>
      <c r="T8" s="60"/>
      <c r="U8" s="60"/>
      <c r="V8" s="60"/>
      <c r="W8" s="60">
        <v>64591000</v>
      </c>
      <c r="X8" s="60">
        <v>36197163</v>
      </c>
      <c r="Y8" s="60">
        <v>28393837</v>
      </c>
      <c r="Z8" s="140">
        <v>78.44</v>
      </c>
      <c r="AA8" s="62">
        <v>48262884</v>
      </c>
    </row>
    <row r="9" spans="1:27" ht="13.5">
      <c r="A9" s="249" t="s">
        <v>180</v>
      </c>
      <c r="B9" s="182"/>
      <c r="C9" s="155"/>
      <c r="D9" s="155"/>
      <c r="E9" s="59">
        <v>794256</v>
      </c>
      <c r="F9" s="60">
        <v>794256</v>
      </c>
      <c r="G9" s="60">
        <v>186072</v>
      </c>
      <c r="H9" s="60">
        <v>264125</v>
      </c>
      <c r="I9" s="60">
        <v>268689</v>
      </c>
      <c r="J9" s="60">
        <v>718886</v>
      </c>
      <c r="K9" s="60">
        <v>212954</v>
      </c>
      <c r="L9" s="60">
        <v>199826</v>
      </c>
      <c r="M9" s="60">
        <v>210035</v>
      </c>
      <c r="N9" s="60">
        <v>622815</v>
      </c>
      <c r="O9" s="60">
        <v>268740</v>
      </c>
      <c r="P9" s="60">
        <v>347821</v>
      </c>
      <c r="Q9" s="60">
        <v>283734</v>
      </c>
      <c r="R9" s="60">
        <v>900295</v>
      </c>
      <c r="S9" s="60"/>
      <c r="T9" s="60"/>
      <c r="U9" s="60"/>
      <c r="V9" s="60"/>
      <c r="W9" s="60">
        <v>2241996</v>
      </c>
      <c r="X9" s="60">
        <v>595692</v>
      </c>
      <c r="Y9" s="60">
        <v>1646304</v>
      </c>
      <c r="Z9" s="140">
        <v>276.37</v>
      </c>
      <c r="AA9" s="62">
        <v>794256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-117838848</v>
      </c>
      <c r="F12" s="60">
        <v>-117838848</v>
      </c>
      <c r="G12" s="60">
        <v>-15081441</v>
      </c>
      <c r="H12" s="60">
        <v>-13883635</v>
      </c>
      <c r="I12" s="60">
        <v>-12399898</v>
      </c>
      <c r="J12" s="60">
        <v>-41364974</v>
      </c>
      <c r="K12" s="60">
        <v>-9672222</v>
      </c>
      <c r="L12" s="60">
        <v>-11004259</v>
      </c>
      <c r="M12" s="60">
        <v>-12529392</v>
      </c>
      <c r="N12" s="60">
        <v>-33205873</v>
      </c>
      <c r="O12" s="60">
        <v>-9912245</v>
      </c>
      <c r="P12" s="60"/>
      <c r="Q12" s="60">
        <v>-12668226</v>
      </c>
      <c r="R12" s="60">
        <v>-22580471</v>
      </c>
      <c r="S12" s="60"/>
      <c r="T12" s="60"/>
      <c r="U12" s="60"/>
      <c r="V12" s="60"/>
      <c r="W12" s="60">
        <v>-97151318</v>
      </c>
      <c r="X12" s="60">
        <v>-88379136</v>
      </c>
      <c r="Y12" s="60">
        <v>-8772182</v>
      </c>
      <c r="Z12" s="140">
        <v>9.93</v>
      </c>
      <c r="AA12" s="62">
        <v>-117838848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97395204</v>
      </c>
      <c r="F15" s="73">
        <f t="shared" si="0"/>
        <v>97395204</v>
      </c>
      <c r="G15" s="73">
        <f t="shared" si="0"/>
        <v>53199248</v>
      </c>
      <c r="H15" s="73">
        <f t="shared" si="0"/>
        <v>-7525443</v>
      </c>
      <c r="I15" s="73">
        <f t="shared" si="0"/>
        <v>-6725242</v>
      </c>
      <c r="J15" s="73">
        <f t="shared" si="0"/>
        <v>38948563</v>
      </c>
      <c r="K15" s="73">
        <f t="shared" si="0"/>
        <v>-5667670</v>
      </c>
      <c r="L15" s="73">
        <f t="shared" si="0"/>
        <v>40292769</v>
      </c>
      <c r="M15" s="73">
        <f t="shared" si="0"/>
        <v>16049687</v>
      </c>
      <c r="N15" s="73">
        <f t="shared" si="0"/>
        <v>50674786</v>
      </c>
      <c r="O15" s="73">
        <f t="shared" si="0"/>
        <v>-4548663</v>
      </c>
      <c r="P15" s="73">
        <f t="shared" si="0"/>
        <v>1851475</v>
      </c>
      <c r="Q15" s="73">
        <f t="shared" si="0"/>
        <v>29647320</v>
      </c>
      <c r="R15" s="73">
        <f t="shared" si="0"/>
        <v>26950132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116573481</v>
      </c>
      <c r="X15" s="73">
        <f t="shared" si="0"/>
        <v>73046403</v>
      </c>
      <c r="Y15" s="73">
        <f t="shared" si="0"/>
        <v>43527078</v>
      </c>
      <c r="Z15" s="170">
        <f>+IF(X15&lt;&gt;0,+(Y15/X15)*100,0)</f>
        <v>59.58825652236428</v>
      </c>
      <c r="AA15" s="74">
        <f>SUM(AA6:AA14)</f>
        <v>97395204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-97395276</v>
      </c>
      <c r="F24" s="60">
        <v>-97395276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-73046457</v>
      </c>
      <c r="Y24" s="60">
        <v>73046457</v>
      </c>
      <c r="Z24" s="140">
        <v>-100</v>
      </c>
      <c r="AA24" s="62">
        <v>-97395276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-97395276</v>
      </c>
      <c r="F25" s="73">
        <f t="shared" si="1"/>
        <v>-97395276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-73046457</v>
      </c>
      <c r="Y25" s="73">
        <f t="shared" si="1"/>
        <v>73046457</v>
      </c>
      <c r="Z25" s="170">
        <f>+IF(X25&lt;&gt;0,+(Y25/X25)*100,0)</f>
        <v>-100</v>
      </c>
      <c r="AA25" s="74">
        <f>SUM(AA19:AA24)</f>
        <v>-97395276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-72</v>
      </c>
      <c r="F36" s="100">
        <f t="shared" si="3"/>
        <v>-72</v>
      </c>
      <c r="G36" s="100">
        <f t="shared" si="3"/>
        <v>53199248</v>
      </c>
      <c r="H36" s="100">
        <f t="shared" si="3"/>
        <v>-7525443</v>
      </c>
      <c r="I36" s="100">
        <f t="shared" si="3"/>
        <v>-6725242</v>
      </c>
      <c r="J36" s="100">
        <f t="shared" si="3"/>
        <v>38948563</v>
      </c>
      <c r="K36" s="100">
        <f t="shared" si="3"/>
        <v>-5667670</v>
      </c>
      <c r="L36" s="100">
        <f t="shared" si="3"/>
        <v>40292769</v>
      </c>
      <c r="M36" s="100">
        <f t="shared" si="3"/>
        <v>16049687</v>
      </c>
      <c r="N36" s="100">
        <f t="shared" si="3"/>
        <v>50674786</v>
      </c>
      <c r="O36" s="100">
        <f t="shared" si="3"/>
        <v>-4548663</v>
      </c>
      <c r="P36" s="100">
        <f t="shared" si="3"/>
        <v>1851475</v>
      </c>
      <c r="Q36" s="100">
        <f t="shared" si="3"/>
        <v>29647320</v>
      </c>
      <c r="R36" s="100">
        <f t="shared" si="3"/>
        <v>26950132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116573481</v>
      </c>
      <c r="X36" s="100">
        <f t="shared" si="3"/>
        <v>-54</v>
      </c>
      <c r="Y36" s="100">
        <f t="shared" si="3"/>
        <v>116573535</v>
      </c>
      <c r="Z36" s="137">
        <f>+IF(X36&lt;&gt;0,+(Y36/X36)*100,0)</f>
        <v>-215876916.66666666</v>
      </c>
      <c r="AA36" s="102">
        <f>+AA15+AA25+AA34</f>
        <v>-72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53199248</v>
      </c>
      <c r="I37" s="100">
        <v>45673805</v>
      </c>
      <c r="J37" s="100"/>
      <c r="K37" s="100">
        <v>38948563</v>
      </c>
      <c r="L37" s="100">
        <v>33280893</v>
      </c>
      <c r="M37" s="100">
        <v>73573662</v>
      </c>
      <c r="N37" s="100">
        <v>38948563</v>
      </c>
      <c r="O37" s="100">
        <v>89623349</v>
      </c>
      <c r="P37" s="100">
        <v>85074686</v>
      </c>
      <c r="Q37" s="100">
        <v>86926161</v>
      </c>
      <c r="R37" s="100">
        <v>89623349</v>
      </c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-72</v>
      </c>
      <c r="F38" s="259">
        <v>-72</v>
      </c>
      <c r="G38" s="259">
        <v>53199248</v>
      </c>
      <c r="H38" s="259">
        <v>45673805</v>
      </c>
      <c r="I38" s="259">
        <v>38948563</v>
      </c>
      <c r="J38" s="259">
        <v>38948563</v>
      </c>
      <c r="K38" s="259">
        <v>33280893</v>
      </c>
      <c r="L38" s="259">
        <v>73573662</v>
      </c>
      <c r="M38" s="259">
        <v>89623349</v>
      </c>
      <c r="N38" s="259">
        <v>89623349</v>
      </c>
      <c r="O38" s="259">
        <v>85074686</v>
      </c>
      <c r="P38" s="259">
        <v>86926161</v>
      </c>
      <c r="Q38" s="259">
        <v>116573481</v>
      </c>
      <c r="R38" s="259">
        <v>116573481</v>
      </c>
      <c r="S38" s="259"/>
      <c r="T38" s="259"/>
      <c r="U38" s="259"/>
      <c r="V38" s="259"/>
      <c r="W38" s="259">
        <v>116573481</v>
      </c>
      <c r="X38" s="259">
        <v>-54</v>
      </c>
      <c r="Y38" s="259">
        <v>116573535</v>
      </c>
      <c r="Z38" s="260">
        <v>-215876916.67</v>
      </c>
      <c r="AA38" s="261">
        <v>-72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8677998</v>
      </c>
      <c r="F5" s="106">
        <f t="shared" si="0"/>
        <v>3482000</v>
      </c>
      <c r="G5" s="106">
        <f t="shared" si="0"/>
        <v>3806426</v>
      </c>
      <c r="H5" s="106">
        <f t="shared" si="0"/>
        <v>5015411</v>
      </c>
      <c r="I5" s="106">
        <f t="shared" si="0"/>
        <v>3299429</v>
      </c>
      <c r="J5" s="106">
        <f t="shared" si="0"/>
        <v>12121266</v>
      </c>
      <c r="K5" s="106">
        <f t="shared" si="0"/>
        <v>4628491</v>
      </c>
      <c r="L5" s="106">
        <f t="shared" si="0"/>
        <v>0</v>
      </c>
      <c r="M5" s="106">
        <f t="shared" si="0"/>
        <v>4626297</v>
      </c>
      <c r="N5" s="106">
        <f t="shared" si="0"/>
        <v>9254788</v>
      </c>
      <c r="O5" s="106">
        <f t="shared" si="0"/>
        <v>5639517</v>
      </c>
      <c r="P5" s="106">
        <f t="shared" si="0"/>
        <v>7766906</v>
      </c>
      <c r="Q5" s="106">
        <f t="shared" si="0"/>
        <v>8160423</v>
      </c>
      <c r="R5" s="106">
        <f t="shared" si="0"/>
        <v>21566846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42942900</v>
      </c>
      <c r="X5" s="106">
        <f t="shared" si="0"/>
        <v>2611500</v>
      </c>
      <c r="Y5" s="106">
        <f t="shared" si="0"/>
        <v>40331400</v>
      </c>
      <c r="Z5" s="201">
        <f>+IF(X5&lt;&gt;0,+(Y5/X5)*100,0)</f>
        <v>1544.3767949454336</v>
      </c>
      <c r="AA5" s="199">
        <f>SUM(AA11:AA18)</f>
        <v>3482000</v>
      </c>
    </row>
    <row r="6" spans="1:27" ht="13.5">
      <c r="A6" s="291" t="s">
        <v>204</v>
      </c>
      <c r="B6" s="142"/>
      <c r="C6" s="62"/>
      <c r="D6" s="156"/>
      <c r="E6" s="60">
        <v>5503773</v>
      </c>
      <c r="F6" s="60"/>
      <c r="G6" s="60">
        <v>2936987</v>
      </c>
      <c r="H6" s="60">
        <v>1890051</v>
      </c>
      <c r="I6" s="60">
        <v>1394272</v>
      </c>
      <c r="J6" s="60">
        <v>6221310</v>
      </c>
      <c r="K6" s="60">
        <v>1654090</v>
      </c>
      <c r="L6" s="60"/>
      <c r="M6" s="60">
        <v>2042966</v>
      </c>
      <c r="N6" s="60">
        <v>3697056</v>
      </c>
      <c r="O6" s="60">
        <v>4150213</v>
      </c>
      <c r="P6" s="60">
        <v>4074236</v>
      </c>
      <c r="Q6" s="60">
        <v>2073890</v>
      </c>
      <c r="R6" s="60">
        <v>10298339</v>
      </c>
      <c r="S6" s="60"/>
      <c r="T6" s="60"/>
      <c r="U6" s="60"/>
      <c r="V6" s="60"/>
      <c r="W6" s="60">
        <v>20216705</v>
      </c>
      <c r="X6" s="60"/>
      <c r="Y6" s="60">
        <v>20216705</v>
      </c>
      <c r="Z6" s="140"/>
      <c r="AA6" s="155"/>
    </row>
    <row r="7" spans="1:27" ht="13.5">
      <c r="A7" s="291" t="s">
        <v>205</v>
      </c>
      <c r="B7" s="142"/>
      <c r="C7" s="62"/>
      <c r="D7" s="156"/>
      <c r="E7" s="60">
        <v>921262</v>
      </c>
      <c r="F7" s="60">
        <v>4482000</v>
      </c>
      <c r="G7" s="60">
        <v>18292</v>
      </c>
      <c r="H7" s="60">
        <v>1036824</v>
      </c>
      <c r="I7" s="60">
        <v>369049</v>
      </c>
      <c r="J7" s="60">
        <v>1424165</v>
      </c>
      <c r="K7" s="60">
        <v>52166</v>
      </c>
      <c r="L7" s="60"/>
      <c r="M7" s="60">
        <v>356570</v>
      </c>
      <c r="N7" s="60">
        <v>408736</v>
      </c>
      <c r="O7" s="60"/>
      <c r="P7" s="60"/>
      <c r="Q7" s="60">
        <v>455032</v>
      </c>
      <c r="R7" s="60">
        <v>455032</v>
      </c>
      <c r="S7" s="60"/>
      <c r="T7" s="60"/>
      <c r="U7" s="60"/>
      <c r="V7" s="60"/>
      <c r="W7" s="60">
        <v>2287933</v>
      </c>
      <c r="X7" s="60">
        <v>3361500</v>
      </c>
      <c r="Y7" s="60">
        <v>-1073567</v>
      </c>
      <c r="Z7" s="140">
        <v>-31.94</v>
      </c>
      <c r="AA7" s="155">
        <v>4482000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826844</v>
      </c>
      <c r="F10" s="60"/>
      <c r="G10" s="60"/>
      <c r="H10" s="60">
        <v>417968</v>
      </c>
      <c r="I10" s="60"/>
      <c r="J10" s="60">
        <v>417968</v>
      </c>
      <c r="K10" s="60"/>
      <c r="L10" s="60"/>
      <c r="M10" s="60"/>
      <c r="N10" s="60"/>
      <c r="O10" s="60"/>
      <c r="P10" s="60"/>
      <c r="Q10" s="60">
        <v>2125589</v>
      </c>
      <c r="R10" s="60">
        <v>2125589</v>
      </c>
      <c r="S10" s="60"/>
      <c r="T10" s="60"/>
      <c r="U10" s="60"/>
      <c r="V10" s="60"/>
      <c r="W10" s="60">
        <v>2543557</v>
      </c>
      <c r="X10" s="60"/>
      <c r="Y10" s="60">
        <v>2543557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7251879</v>
      </c>
      <c r="F11" s="295">
        <f t="shared" si="1"/>
        <v>4482000</v>
      </c>
      <c r="G11" s="295">
        <f t="shared" si="1"/>
        <v>2955279</v>
      </c>
      <c r="H11" s="295">
        <f t="shared" si="1"/>
        <v>3344843</v>
      </c>
      <c r="I11" s="295">
        <f t="shared" si="1"/>
        <v>1763321</v>
      </c>
      <c r="J11" s="295">
        <f t="shared" si="1"/>
        <v>8063443</v>
      </c>
      <c r="K11" s="295">
        <f t="shared" si="1"/>
        <v>1706256</v>
      </c>
      <c r="L11" s="295">
        <f t="shared" si="1"/>
        <v>0</v>
      </c>
      <c r="M11" s="295">
        <f t="shared" si="1"/>
        <v>2399536</v>
      </c>
      <c r="N11" s="295">
        <f t="shared" si="1"/>
        <v>4105792</v>
      </c>
      <c r="O11" s="295">
        <f t="shared" si="1"/>
        <v>4150213</v>
      </c>
      <c r="P11" s="295">
        <f t="shared" si="1"/>
        <v>4074236</v>
      </c>
      <c r="Q11" s="295">
        <f t="shared" si="1"/>
        <v>4654511</v>
      </c>
      <c r="R11" s="295">
        <f t="shared" si="1"/>
        <v>12878960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25048195</v>
      </c>
      <c r="X11" s="295">
        <f t="shared" si="1"/>
        <v>3361500</v>
      </c>
      <c r="Y11" s="295">
        <f t="shared" si="1"/>
        <v>21686695</v>
      </c>
      <c r="Z11" s="296">
        <f>+IF(X11&lt;&gt;0,+(Y11/X11)*100,0)</f>
        <v>645.1493380931132</v>
      </c>
      <c r="AA11" s="297">
        <f>SUM(AA6:AA10)</f>
        <v>4482000</v>
      </c>
    </row>
    <row r="12" spans="1:27" ht="13.5">
      <c r="A12" s="298" t="s">
        <v>210</v>
      </c>
      <c r="B12" s="136"/>
      <c r="C12" s="62"/>
      <c r="D12" s="156"/>
      <c r="E12" s="60">
        <v>1276255</v>
      </c>
      <c r="F12" s="60">
        <v>1000000</v>
      </c>
      <c r="G12" s="60">
        <v>751523</v>
      </c>
      <c r="H12" s="60">
        <v>1383649</v>
      </c>
      <c r="I12" s="60">
        <v>1223161</v>
      </c>
      <c r="J12" s="60">
        <v>3358333</v>
      </c>
      <c r="K12" s="60">
        <v>1564065</v>
      </c>
      <c r="L12" s="60"/>
      <c r="M12" s="60">
        <v>1558591</v>
      </c>
      <c r="N12" s="60">
        <v>3122656</v>
      </c>
      <c r="O12" s="60">
        <v>1489304</v>
      </c>
      <c r="P12" s="60">
        <v>3597208</v>
      </c>
      <c r="Q12" s="60">
        <v>2113101</v>
      </c>
      <c r="R12" s="60">
        <v>7199613</v>
      </c>
      <c r="S12" s="60"/>
      <c r="T12" s="60"/>
      <c r="U12" s="60"/>
      <c r="V12" s="60"/>
      <c r="W12" s="60">
        <v>13680602</v>
      </c>
      <c r="X12" s="60">
        <v>750000</v>
      </c>
      <c r="Y12" s="60">
        <v>12930602</v>
      </c>
      <c r="Z12" s="140">
        <v>1724.08</v>
      </c>
      <c r="AA12" s="155">
        <v>1000000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>
        <v>-15000000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>
        <v>1208333</v>
      </c>
      <c r="R14" s="60">
        <v>1208333</v>
      </c>
      <c r="S14" s="60"/>
      <c r="T14" s="60"/>
      <c r="U14" s="60"/>
      <c r="V14" s="60"/>
      <c r="W14" s="60">
        <v>1208333</v>
      </c>
      <c r="X14" s="60">
        <v>-11250000</v>
      </c>
      <c r="Y14" s="60">
        <v>12458333</v>
      </c>
      <c r="Z14" s="140">
        <v>-110.74</v>
      </c>
      <c r="AA14" s="155">
        <v>-15000000</v>
      </c>
    </row>
    <row r="15" spans="1:27" ht="13.5">
      <c r="A15" s="298" t="s">
        <v>213</v>
      </c>
      <c r="B15" s="136" t="s">
        <v>138</v>
      </c>
      <c r="C15" s="62"/>
      <c r="D15" s="156"/>
      <c r="E15" s="60">
        <v>149864</v>
      </c>
      <c r="F15" s="60">
        <v>13000000</v>
      </c>
      <c r="G15" s="60">
        <v>99624</v>
      </c>
      <c r="H15" s="60">
        <v>286919</v>
      </c>
      <c r="I15" s="60">
        <v>312947</v>
      </c>
      <c r="J15" s="60">
        <v>699490</v>
      </c>
      <c r="K15" s="60">
        <v>1358170</v>
      </c>
      <c r="L15" s="60"/>
      <c r="M15" s="60">
        <v>668170</v>
      </c>
      <c r="N15" s="60">
        <v>2026340</v>
      </c>
      <c r="O15" s="60"/>
      <c r="P15" s="60">
        <v>95462</v>
      </c>
      <c r="Q15" s="60">
        <v>184478</v>
      </c>
      <c r="R15" s="60">
        <v>279940</v>
      </c>
      <c r="S15" s="60"/>
      <c r="T15" s="60"/>
      <c r="U15" s="60"/>
      <c r="V15" s="60"/>
      <c r="W15" s="60">
        <v>3005770</v>
      </c>
      <c r="X15" s="60">
        <v>9750000</v>
      </c>
      <c r="Y15" s="60">
        <v>-6744230</v>
      </c>
      <c r="Z15" s="140">
        <v>-69.17</v>
      </c>
      <c r="AA15" s="155">
        <v>13000000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5503773</v>
      </c>
      <c r="F36" s="60">
        <f t="shared" si="4"/>
        <v>0</v>
      </c>
      <c r="G36" s="60">
        <f t="shared" si="4"/>
        <v>2936987</v>
      </c>
      <c r="H36" s="60">
        <f t="shared" si="4"/>
        <v>1890051</v>
      </c>
      <c r="I36" s="60">
        <f t="shared" si="4"/>
        <v>1394272</v>
      </c>
      <c r="J36" s="60">
        <f t="shared" si="4"/>
        <v>6221310</v>
      </c>
      <c r="K36" s="60">
        <f t="shared" si="4"/>
        <v>1654090</v>
      </c>
      <c r="L36" s="60">
        <f t="shared" si="4"/>
        <v>0</v>
      </c>
      <c r="M36" s="60">
        <f t="shared" si="4"/>
        <v>2042966</v>
      </c>
      <c r="N36" s="60">
        <f t="shared" si="4"/>
        <v>3697056</v>
      </c>
      <c r="O36" s="60">
        <f t="shared" si="4"/>
        <v>4150213</v>
      </c>
      <c r="P36" s="60">
        <f t="shared" si="4"/>
        <v>4074236</v>
      </c>
      <c r="Q36" s="60">
        <f t="shared" si="4"/>
        <v>2073890</v>
      </c>
      <c r="R36" s="60">
        <f t="shared" si="4"/>
        <v>10298339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20216705</v>
      </c>
      <c r="X36" s="60">
        <f t="shared" si="4"/>
        <v>0</v>
      </c>
      <c r="Y36" s="60">
        <f t="shared" si="4"/>
        <v>20216705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921262</v>
      </c>
      <c r="F37" s="60">
        <f t="shared" si="4"/>
        <v>4482000</v>
      </c>
      <c r="G37" s="60">
        <f t="shared" si="4"/>
        <v>18292</v>
      </c>
      <c r="H37" s="60">
        <f t="shared" si="4"/>
        <v>1036824</v>
      </c>
      <c r="I37" s="60">
        <f t="shared" si="4"/>
        <v>369049</v>
      </c>
      <c r="J37" s="60">
        <f t="shared" si="4"/>
        <v>1424165</v>
      </c>
      <c r="K37" s="60">
        <f t="shared" si="4"/>
        <v>52166</v>
      </c>
      <c r="L37" s="60">
        <f t="shared" si="4"/>
        <v>0</v>
      </c>
      <c r="M37" s="60">
        <f t="shared" si="4"/>
        <v>356570</v>
      </c>
      <c r="N37" s="60">
        <f t="shared" si="4"/>
        <v>408736</v>
      </c>
      <c r="O37" s="60">
        <f t="shared" si="4"/>
        <v>0</v>
      </c>
      <c r="P37" s="60">
        <f t="shared" si="4"/>
        <v>0</v>
      </c>
      <c r="Q37" s="60">
        <f t="shared" si="4"/>
        <v>455032</v>
      </c>
      <c r="R37" s="60">
        <f t="shared" si="4"/>
        <v>455032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2287933</v>
      </c>
      <c r="X37" s="60">
        <f t="shared" si="4"/>
        <v>3361500</v>
      </c>
      <c r="Y37" s="60">
        <f t="shared" si="4"/>
        <v>-1073567</v>
      </c>
      <c r="Z37" s="140">
        <f t="shared" si="5"/>
        <v>-31.937141157221475</v>
      </c>
      <c r="AA37" s="155">
        <f>AA7+AA22</f>
        <v>4482000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826844</v>
      </c>
      <c r="F40" s="60">
        <f t="shared" si="4"/>
        <v>0</v>
      </c>
      <c r="G40" s="60">
        <f t="shared" si="4"/>
        <v>0</v>
      </c>
      <c r="H40" s="60">
        <f t="shared" si="4"/>
        <v>417968</v>
      </c>
      <c r="I40" s="60">
        <f t="shared" si="4"/>
        <v>0</v>
      </c>
      <c r="J40" s="60">
        <f t="shared" si="4"/>
        <v>417968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2125589</v>
      </c>
      <c r="R40" s="60">
        <f t="shared" si="4"/>
        <v>2125589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2543557</v>
      </c>
      <c r="X40" s="60">
        <f t="shared" si="4"/>
        <v>0</v>
      </c>
      <c r="Y40" s="60">
        <f t="shared" si="4"/>
        <v>2543557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7251879</v>
      </c>
      <c r="F41" s="295">
        <f t="shared" si="6"/>
        <v>4482000</v>
      </c>
      <c r="G41" s="295">
        <f t="shared" si="6"/>
        <v>2955279</v>
      </c>
      <c r="H41" s="295">
        <f t="shared" si="6"/>
        <v>3344843</v>
      </c>
      <c r="I41" s="295">
        <f t="shared" si="6"/>
        <v>1763321</v>
      </c>
      <c r="J41" s="295">
        <f t="shared" si="6"/>
        <v>8063443</v>
      </c>
      <c r="K41" s="295">
        <f t="shared" si="6"/>
        <v>1706256</v>
      </c>
      <c r="L41" s="295">
        <f t="shared" si="6"/>
        <v>0</v>
      </c>
      <c r="M41" s="295">
        <f t="shared" si="6"/>
        <v>2399536</v>
      </c>
      <c r="N41" s="295">
        <f t="shared" si="6"/>
        <v>4105792</v>
      </c>
      <c r="O41" s="295">
        <f t="shared" si="6"/>
        <v>4150213</v>
      </c>
      <c r="P41" s="295">
        <f t="shared" si="6"/>
        <v>4074236</v>
      </c>
      <c r="Q41" s="295">
        <f t="shared" si="6"/>
        <v>4654511</v>
      </c>
      <c r="R41" s="295">
        <f t="shared" si="6"/>
        <v>12878960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25048195</v>
      </c>
      <c r="X41" s="295">
        <f t="shared" si="6"/>
        <v>3361500</v>
      </c>
      <c r="Y41" s="295">
        <f t="shared" si="6"/>
        <v>21686695</v>
      </c>
      <c r="Z41" s="296">
        <f t="shared" si="5"/>
        <v>645.1493380931132</v>
      </c>
      <c r="AA41" s="297">
        <f>SUM(AA36:AA40)</f>
        <v>4482000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1276255</v>
      </c>
      <c r="F42" s="54">
        <f t="shared" si="7"/>
        <v>1000000</v>
      </c>
      <c r="G42" s="54">
        <f t="shared" si="7"/>
        <v>751523</v>
      </c>
      <c r="H42" s="54">
        <f t="shared" si="7"/>
        <v>1383649</v>
      </c>
      <c r="I42" s="54">
        <f t="shared" si="7"/>
        <v>1223161</v>
      </c>
      <c r="J42" s="54">
        <f t="shared" si="7"/>
        <v>3358333</v>
      </c>
      <c r="K42" s="54">
        <f t="shared" si="7"/>
        <v>1564065</v>
      </c>
      <c r="L42" s="54">
        <f t="shared" si="7"/>
        <v>0</v>
      </c>
      <c r="M42" s="54">
        <f t="shared" si="7"/>
        <v>1558591</v>
      </c>
      <c r="N42" s="54">
        <f t="shared" si="7"/>
        <v>3122656</v>
      </c>
      <c r="O42" s="54">
        <f t="shared" si="7"/>
        <v>1489304</v>
      </c>
      <c r="P42" s="54">
        <f t="shared" si="7"/>
        <v>3597208</v>
      </c>
      <c r="Q42" s="54">
        <f t="shared" si="7"/>
        <v>2113101</v>
      </c>
      <c r="R42" s="54">
        <f t="shared" si="7"/>
        <v>7199613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13680602</v>
      </c>
      <c r="X42" s="54">
        <f t="shared" si="7"/>
        <v>750000</v>
      </c>
      <c r="Y42" s="54">
        <f t="shared" si="7"/>
        <v>12930602</v>
      </c>
      <c r="Z42" s="184">
        <f t="shared" si="5"/>
        <v>1724.0802666666668</v>
      </c>
      <c r="AA42" s="130">
        <f aca="true" t="shared" si="8" ref="AA42:AA48">AA12+AA27</f>
        <v>1000000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-15000000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1208333</v>
      </c>
      <c r="R44" s="54">
        <f t="shared" si="7"/>
        <v>1208333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1208333</v>
      </c>
      <c r="X44" s="54">
        <f t="shared" si="7"/>
        <v>-11250000</v>
      </c>
      <c r="Y44" s="54">
        <f t="shared" si="7"/>
        <v>12458333</v>
      </c>
      <c r="Z44" s="184">
        <f t="shared" si="5"/>
        <v>-110.74073777777778</v>
      </c>
      <c r="AA44" s="130">
        <f t="shared" si="8"/>
        <v>-15000000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149864</v>
      </c>
      <c r="F45" s="54">
        <f t="shared" si="7"/>
        <v>13000000</v>
      </c>
      <c r="G45" s="54">
        <f t="shared" si="7"/>
        <v>99624</v>
      </c>
      <c r="H45" s="54">
        <f t="shared" si="7"/>
        <v>286919</v>
      </c>
      <c r="I45" s="54">
        <f t="shared" si="7"/>
        <v>312947</v>
      </c>
      <c r="J45" s="54">
        <f t="shared" si="7"/>
        <v>699490</v>
      </c>
      <c r="K45" s="54">
        <f t="shared" si="7"/>
        <v>1358170</v>
      </c>
      <c r="L45" s="54">
        <f t="shared" si="7"/>
        <v>0</v>
      </c>
      <c r="M45" s="54">
        <f t="shared" si="7"/>
        <v>668170</v>
      </c>
      <c r="N45" s="54">
        <f t="shared" si="7"/>
        <v>2026340</v>
      </c>
      <c r="O45" s="54">
        <f t="shared" si="7"/>
        <v>0</v>
      </c>
      <c r="P45" s="54">
        <f t="shared" si="7"/>
        <v>95462</v>
      </c>
      <c r="Q45" s="54">
        <f t="shared" si="7"/>
        <v>184478</v>
      </c>
      <c r="R45" s="54">
        <f t="shared" si="7"/>
        <v>279940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3005770</v>
      </c>
      <c r="X45" s="54">
        <f t="shared" si="7"/>
        <v>9750000</v>
      </c>
      <c r="Y45" s="54">
        <f t="shared" si="7"/>
        <v>-6744230</v>
      </c>
      <c r="Z45" s="184">
        <f t="shared" si="5"/>
        <v>-69.17158974358975</v>
      </c>
      <c r="AA45" s="130">
        <f t="shared" si="8"/>
        <v>13000000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8677998</v>
      </c>
      <c r="F49" s="220">
        <f t="shared" si="9"/>
        <v>3482000</v>
      </c>
      <c r="G49" s="220">
        <f t="shared" si="9"/>
        <v>3806426</v>
      </c>
      <c r="H49" s="220">
        <f t="shared" si="9"/>
        <v>5015411</v>
      </c>
      <c r="I49" s="220">
        <f t="shared" si="9"/>
        <v>3299429</v>
      </c>
      <c r="J49" s="220">
        <f t="shared" si="9"/>
        <v>12121266</v>
      </c>
      <c r="K49" s="220">
        <f t="shared" si="9"/>
        <v>4628491</v>
      </c>
      <c r="L49" s="220">
        <f t="shared" si="9"/>
        <v>0</v>
      </c>
      <c r="M49" s="220">
        <f t="shared" si="9"/>
        <v>4626297</v>
      </c>
      <c r="N49" s="220">
        <f t="shared" si="9"/>
        <v>9254788</v>
      </c>
      <c r="O49" s="220">
        <f t="shared" si="9"/>
        <v>5639517</v>
      </c>
      <c r="P49" s="220">
        <f t="shared" si="9"/>
        <v>7766906</v>
      </c>
      <c r="Q49" s="220">
        <f t="shared" si="9"/>
        <v>8160423</v>
      </c>
      <c r="R49" s="220">
        <f t="shared" si="9"/>
        <v>21566846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42942900</v>
      </c>
      <c r="X49" s="220">
        <f t="shared" si="9"/>
        <v>2611500</v>
      </c>
      <c r="Y49" s="220">
        <f t="shared" si="9"/>
        <v>40331400</v>
      </c>
      <c r="Z49" s="221">
        <f t="shared" si="5"/>
        <v>1544.3767949454336</v>
      </c>
      <c r="AA49" s="222">
        <f>SUM(AA41:AA48)</f>
        <v>3482000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2555235</v>
      </c>
      <c r="H67" s="60">
        <v>2369760</v>
      </c>
      <c r="I67" s="60">
        <v>1221521</v>
      </c>
      <c r="J67" s="60">
        <v>6146516</v>
      </c>
      <c r="K67" s="60">
        <v>55930</v>
      </c>
      <c r="L67" s="60">
        <v>47467</v>
      </c>
      <c r="M67" s="60">
        <v>568739</v>
      </c>
      <c r="N67" s="60">
        <v>672136</v>
      </c>
      <c r="O67" s="60">
        <v>146912</v>
      </c>
      <c r="P67" s="60"/>
      <c r="Q67" s="60"/>
      <c r="R67" s="60">
        <v>146912</v>
      </c>
      <c r="S67" s="60"/>
      <c r="T67" s="60"/>
      <c r="U67" s="60"/>
      <c r="V67" s="60"/>
      <c r="W67" s="60">
        <v>6965564</v>
      </c>
      <c r="X67" s="60"/>
      <c r="Y67" s="60">
        <v>6965564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23005950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>
        <v>2733343</v>
      </c>
      <c r="Q68" s="60">
        <v>1210640</v>
      </c>
      <c r="R68" s="60">
        <v>3943983</v>
      </c>
      <c r="S68" s="60"/>
      <c r="T68" s="60"/>
      <c r="U68" s="60"/>
      <c r="V68" s="60"/>
      <c r="W68" s="60">
        <v>3943983</v>
      </c>
      <c r="X68" s="60"/>
      <c r="Y68" s="60">
        <v>3943983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23005950</v>
      </c>
      <c r="F69" s="220">
        <f t="shared" si="12"/>
        <v>0</v>
      </c>
      <c r="G69" s="220">
        <f t="shared" si="12"/>
        <v>2555235</v>
      </c>
      <c r="H69" s="220">
        <f t="shared" si="12"/>
        <v>2369760</v>
      </c>
      <c r="I69" s="220">
        <f t="shared" si="12"/>
        <v>1221521</v>
      </c>
      <c r="J69" s="220">
        <f t="shared" si="12"/>
        <v>6146516</v>
      </c>
      <c r="K69" s="220">
        <f t="shared" si="12"/>
        <v>55930</v>
      </c>
      <c r="L69" s="220">
        <f t="shared" si="12"/>
        <v>47467</v>
      </c>
      <c r="M69" s="220">
        <f t="shared" si="12"/>
        <v>568739</v>
      </c>
      <c r="N69" s="220">
        <f t="shared" si="12"/>
        <v>672136</v>
      </c>
      <c r="O69" s="220">
        <f t="shared" si="12"/>
        <v>146912</v>
      </c>
      <c r="P69" s="220">
        <f t="shared" si="12"/>
        <v>2733343</v>
      </c>
      <c r="Q69" s="220">
        <f t="shared" si="12"/>
        <v>1210640</v>
      </c>
      <c r="R69" s="220">
        <f t="shared" si="12"/>
        <v>4090895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10909547</v>
      </c>
      <c r="X69" s="220">
        <f t="shared" si="12"/>
        <v>0</v>
      </c>
      <c r="Y69" s="220">
        <f t="shared" si="12"/>
        <v>10909547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7251879</v>
      </c>
      <c r="F5" s="358">
        <f t="shared" si="0"/>
        <v>4482000</v>
      </c>
      <c r="G5" s="358">
        <f t="shared" si="0"/>
        <v>2955279</v>
      </c>
      <c r="H5" s="356">
        <f t="shared" si="0"/>
        <v>3344843</v>
      </c>
      <c r="I5" s="356">
        <f t="shared" si="0"/>
        <v>1763321</v>
      </c>
      <c r="J5" s="358">
        <f t="shared" si="0"/>
        <v>8063443</v>
      </c>
      <c r="K5" s="358">
        <f t="shared" si="0"/>
        <v>1706256</v>
      </c>
      <c r="L5" s="356">
        <f t="shared" si="0"/>
        <v>0</v>
      </c>
      <c r="M5" s="356">
        <f t="shared" si="0"/>
        <v>2399536</v>
      </c>
      <c r="N5" s="358">
        <f t="shared" si="0"/>
        <v>4105792</v>
      </c>
      <c r="O5" s="358">
        <f t="shared" si="0"/>
        <v>4150213</v>
      </c>
      <c r="P5" s="356">
        <f t="shared" si="0"/>
        <v>4074236</v>
      </c>
      <c r="Q5" s="356">
        <f t="shared" si="0"/>
        <v>4654511</v>
      </c>
      <c r="R5" s="358">
        <f t="shared" si="0"/>
        <v>12878960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25048195</v>
      </c>
      <c r="X5" s="356">
        <f t="shared" si="0"/>
        <v>3361500</v>
      </c>
      <c r="Y5" s="358">
        <f t="shared" si="0"/>
        <v>21686695</v>
      </c>
      <c r="Z5" s="359">
        <f>+IF(X5&lt;&gt;0,+(Y5/X5)*100,0)</f>
        <v>645.1493380931132</v>
      </c>
      <c r="AA5" s="360">
        <f>+AA6+AA8+AA11+AA13+AA15</f>
        <v>4482000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5503773</v>
      </c>
      <c r="F6" s="59">
        <f t="shared" si="1"/>
        <v>0</v>
      </c>
      <c r="G6" s="59">
        <f t="shared" si="1"/>
        <v>2936987</v>
      </c>
      <c r="H6" s="60">
        <f t="shared" si="1"/>
        <v>1890051</v>
      </c>
      <c r="I6" s="60">
        <f t="shared" si="1"/>
        <v>1394272</v>
      </c>
      <c r="J6" s="59">
        <f t="shared" si="1"/>
        <v>6221310</v>
      </c>
      <c r="K6" s="59">
        <f t="shared" si="1"/>
        <v>1654090</v>
      </c>
      <c r="L6" s="60">
        <f t="shared" si="1"/>
        <v>0</v>
      </c>
      <c r="M6" s="60">
        <f t="shared" si="1"/>
        <v>2042966</v>
      </c>
      <c r="N6" s="59">
        <f t="shared" si="1"/>
        <v>3697056</v>
      </c>
      <c r="O6" s="59">
        <f t="shared" si="1"/>
        <v>4150213</v>
      </c>
      <c r="P6" s="60">
        <f t="shared" si="1"/>
        <v>4074236</v>
      </c>
      <c r="Q6" s="60">
        <f t="shared" si="1"/>
        <v>2073890</v>
      </c>
      <c r="R6" s="59">
        <f t="shared" si="1"/>
        <v>10298339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20216705</v>
      </c>
      <c r="X6" s="60">
        <f t="shared" si="1"/>
        <v>0</v>
      </c>
      <c r="Y6" s="59">
        <f t="shared" si="1"/>
        <v>20216705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5503773</v>
      </c>
      <c r="F7" s="59"/>
      <c r="G7" s="59">
        <v>2936987</v>
      </c>
      <c r="H7" s="60">
        <v>1890051</v>
      </c>
      <c r="I7" s="60">
        <v>1394272</v>
      </c>
      <c r="J7" s="59">
        <v>6221310</v>
      </c>
      <c r="K7" s="59">
        <v>1654090</v>
      </c>
      <c r="L7" s="60"/>
      <c r="M7" s="60">
        <v>2042966</v>
      </c>
      <c r="N7" s="59">
        <v>3697056</v>
      </c>
      <c r="O7" s="59">
        <v>4150213</v>
      </c>
      <c r="P7" s="60">
        <v>4074236</v>
      </c>
      <c r="Q7" s="60">
        <v>2073890</v>
      </c>
      <c r="R7" s="59">
        <v>10298339</v>
      </c>
      <c r="S7" s="59"/>
      <c r="T7" s="60"/>
      <c r="U7" s="60"/>
      <c r="V7" s="59"/>
      <c r="W7" s="59">
        <v>20216705</v>
      </c>
      <c r="X7" s="60"/>
      <c r="Y7" s="59">
        <v>20216705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921262</v>
      </c>
      <c r="F8" s="59">
        <f t="shared" si="2"/>
        <v>4482000</v>
      </c>
      <c r="G8" s="59">
        <f t="shared" si="2"/>
        <v>18292</v>
      </c>
      <c r="H8" s="60">
        <f t="shared" si="2"/>
        <v>1036824</v>
      </c>
      <c r="I8" s="60">
        <f t="shared" si="2"/>
        <v>369049</v>
      </c>
      <c r="J8" s="59">
        <f t="shared" si="2"/>
        <v>1424165</v>
      </c>
      <c r="K8" s="59">
        <f t="shared" si="2"/>
        <v>52166</v>
      </c>
      <c r="L8" s="60">
        <f t="shared" si="2"/>
        <v>0</v>
      </c>
      <c r="M8" s="60">
        <f t="shared" si="2"/>
        <v>356570</v>
      </c>
      <c r="N8" s="59">
        <f t="shared" si="2"/>
        <v>408736</v>
      </c>
      <c r="O8" s="59">
        <f t="shared" si="2"/>
        <v>0</v>
      </c>
      <c r="P8" s="60">
        <f t="shared" si="2"/>
        <v>0</v>
      </c>
      <c r="Q8" s="60">
        <f t="shared" si="2"/>
        <v>455032</v>
      </c>
      <c r="R8" s="59">
        <f t="shared" si="2"/>
        <v>455032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2287933</v>
      </c>
      <c r="X8" s="60">
        <f t="shared" si="2"/>
        <v>3361500</v>
      </c>
      <c r="Y8" s="59">
        <f t="shared" si="2"/>
        <v>-1073567</v>
      </c>
      <c r="Z8" s="61">
        <f>+IF(X8&lt;&gt;0,+(Y8/X8)*100,0)</f>
        <v>-31.937141157221475</v>
      </c>
      <c r="AA8" s="62">
        <f>SUM(AA9:AA10)</f>
        <v>4482000</v>
      </c>
    </row>
    <row r="9" spans="1:27" ht="13.5">
      <c r="A9" s="291" t="s">
        <v>229</v>
      </c>
      <c r="B9" s="142"/>
      <c r="C9" s="60"/>
      <c r="D9" s="340"/>
      <c r="E9" s="60">
        <v>921262</v>
      </c>
      <c r="F9" s="59">
        <v>4482000</v>
      </c>
      <c r="G9" s="59">
        <v>18292</v>
      </c>
      <c r="H9" s="60">
        <v>1036824</v>
      </c>
      <c r="I9" s="60">
        <v>369049</v>
      </c>
      <c r="J9" s="59">
        <v>1424165</v>
      </c>
      <c r="K9" s="59">
        <v>52166</v>
      </c>
      <c r="L9" s="60"/>
      <c r="M9" s="60">
        <v>356570</v>
      </c>
      <c r="N9" s="59">
        <v>408736</v>
      </c>
      <c r="O9" s="59"/>
      <c r="P9" s="60"/>
      <c r="Q9" s="60">
        <v>455032</v>
      </c>
      <c r="R9" s="59">
        <v>455032</v>
      </c>
      <c r="S9" s="59"/>
      <c r="T9" s="60"/>
      <c r="U9" s="60"/>
      <c r="V9" s="59"/>
      <c r="W9" s="59">
        <v>2287933</v>
      </c>
      <c r="X9" s="60">
        <v>3361500</v>
      </c>
      <c r="Y9" s="59">
        <v>-1073567</v>
      </c>
      <c r="Z9" s="61">
        <v>-31.94</v>
      </c>
      <c r="AA9" s="62">
        <v>4482000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826844</v>
      </c>
      <c r="F15" s="59">
        <f t="shared" si="5"/>
        <v>0</v>
      </c>
      <c r="G15" s="59">
        <f t="shared" si="5"/>
        <v>0</v>
      </c>
      <c r="H15" s="60">
        <f t="shared" si="5"/>
        <v>417968</v>
      </c>
      <c r="I15" s="60">
        <f t="shared" si="5"/>
        <v>0</v>
      </c>
      <c r="J15" s="59">
        <f t="shared" si="5"/>
        <v>417968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2125589</v>
      </c>
      <c r="R15" s="59">
        <f t="shared" si="5"/>
        <v>2125589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2543557</v>
      </c>
      <c r="X15" s="60">
        <f t="shared" si="5"/>
        <v>0</v>
      </c>
      <c r="Y15" s="59">
        <f t="shared" si="5"/>
        <v>2543557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826844</v>
      </c>
      <c r="F20" s="59"/>
      <c r="G20" s="59"/>
      <c r="H20" s="60">
        <v>417968</v>
      </c>
      <c r="I20" s="60"/>
      <c r="J20" s="59">
        <v>417968</v>
      </c>
      <c r="K20" s="59"/>
      <c r="L20" s="60"/>
      <c r="M20" s="60"/>
      <c r="N20" s="59"/>
      <c r="O20" s="59"/>
      <c r="P20" s="60"/>
      <c r="Q20" s="60">
        <v>2125589</v>
      </c>
      <c r="R20" s="59">
        <v>2125589</v>
      </c>
      <c r="S20" s="59"/>
      <c r="T20" s="60"/>
      <c r="U20" s="60"/>
      <c r="V20" s="59"/>
      <c r="W20" s="59">
        <v>2543557</v>
      </c>
      <c r="X20" s="60"/>
      <c r="Y20" s="59">
        <v>2543557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1276255</v>
      </c>
      <c r="F22" s="345">
        <f t="shared" si="6"/>
        <v>1000000</v>
      </c>
      <c r="G22" s="345">
        <f t="shared" si="6"/>
        <v>751523</v>
      </c>
      <c r="H22" s="343">
        <f t="shared" si="6"/>
        <v>1383649</v>
      </c>
      <c r="I22" s="343">
        <f t="shared" si="6"/>
        <v>1223161</v>
      </c>
      <c r="J22" s="345">
        <f t="shared" si="6"/>
        <v>3358333</v>
      </c>
      <c r="K22" s="345">
        <f t="shared" si="6"/>
        <v>1564065</v>
      </c>
      <c r="L22" s="343">
        <f t="shared" si="6"/>
        <v>0</v>
      </c>
      <c r="M22" s="343">
        <f t="shared" si="6"/>
        <v>1558591</v>
      </c>
      <c r="N22" s="345">
        <f t="shared" si="6"/>
        <v>3122656</v>
      </c>
      <c r="O22" s="345">
        <f t="shared" si="6"/>
        <v>1489304</v>
      </c>
      <c r="P22" s="343">
        <f t="shared" si="6"/>
        <v>3597208</v>
      </c>
      <c r="Q22" s="343">
        <f t="shared" si="6"/>
        <v>2113101</v>
      </c>
      <c r="R22" s="345">
        <f t="shared" si="6"/>
        <v>7199613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13680602</v>
      </c>
      <c r="X22" s="343">
        <f t="shared" si="6"/>
        <v>750000</v>
      </c>
      <c r="Y22" s="345">
        <f t="shared" si="6"/>
        <v>12930602</v>
      </c>
      <c r="Z22" s="336">
        <f>+IF(X22&lt;&gt;0,+(Y22/X22)*100,0)</f>
        <v>1724.0802666666668</v>
      </c>
      <c r="AA22" s="350">
        <f>SUM(AA23:AA32)</f>
        <v>1000000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286371</v>
      </c>
      <c r="J24" s="59">
        <v>286371</v>
      </c>
      <c r="K24" s="59"/>
      <c r="L24" s="60"/>
      <c r="M24" s="60">
        <v>72000</v>
      </c>
      <c r="N24" s="59">
        <v>72000</v>
      </c>
      <c r="O24" s="59">
        <v>79920</v>
      </c>
      <c r="P24" s="60">
        <v>86409</v>
      </c>
      <c r="Q24" s="60">
        <v>174084</v>
      </c>
      <c r="R24" s="59">
        <v>340413</v>
      </c>
      <c r="S24" s="59"/>
      <c r="T24" s="60"/>
      <c r="U24" s="60"/>
      <c r="V24" s="59"/>
      <c r="W24" s="59">
        <v>698784</v>
      </c>
      <c r="X24" s="60"/>
      <c r="Y24" s="59">
        <v>698784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388088</v>
      </c>
      <c r="F25" s="59">
        <v>-4000000</v>
      </c>
      <c r="G25" s="59">
        <v>143425</v>
      </c>
      <c r="H25" s="60">
        <v>1083803</v>
      </c>
      <c r="I25" s="60">
        <v>442189</v>
      </c>
      <c r="J25" s="59">
        <v>1669417</v>
      </c>
      <c r="K25" s="59">
        <v>298537</v>
      </c>
      <c r="L25" s="60"/>
      <c r="M25" s="60">
        <v>1109397</v>
      </c>
      <c r="N25" s="59">
        <v>1407934</v>
      </c>
      <c r="O25" s="59">
        <v>496114</v>
      </c>
      <c r="P25" s="60">
        <v>2726626</v>
      </c>
      <c r="Q25" s="60">
        <v>1190127</v>
      </c>
      <c r="R25" s="59">
        <v>4412867</v>
      </c>
      <c r="S25" s="59"/>
      <c r="T25" s="60"/>
      <c r="U25" s="60"/>
      <c r="V25" s="59"/>
      <c r="W25" s="59">
        <v>7490218</v>
      </c>
      <c r="X25" s="60">
        <v>-3000000</v>
      </c>
      <c r="Y25" s="59">
        <v>10490218</v>
      </c>
      <c r="Z25" s="61">
        <v>-349.67</v>
      </c>
      <c r="AA25" s="62">
        <v>-4000000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888167</v>
      </c>
      <c r="F32" s="59">
        <v>5000000</v>
      </c>
      <c r="G32" s="59">
        <v>608098</v>
      </c>
      <c r="H32" s="60">
        <v>299846</v>
      </c>
      <c r="I32" s="60">
        <v>494601</v>
      </c>
      <c r="J32" s="59">
        <v>1402545</v>
      </c>
      <c r="K32" s="59">
        <v>1265528</v>
      </c>
      <c r="L32" s="60"/>
      <c r="M32" s="60">
        <v>377194</v>
      </c>
      <c r="N32" s="59">
        <v>1642722</v>
      </c>
      <c r="O32" s="59">
        <v>913270</v>
      </c>
      <c r="P32" s="60">
        <v>784173</v>
      </c>
      <c r="Q32" s="60">
        <v>748890</v>
      </c>
      <c r="R32" s="59">
        <v>2446333</v>
      </c>
      <c r="S32" s="59"/>
      <c r="T32" s="60"/>
      <c r="U32" s="60"/>
      <c r="V32" s="59"/>
      <c r="W32" s="59">
        <v>5491600</v>
      </c>
      <c r="X32" s="60">
        <v>3750000</v>
      </c>
      <c r="Y32" s="59">
        <v>1741600</v>
      </c>
      <c r="Z32" s="61">
        <v>46.44</v>
      </c>
      <c r="AA32" s="62">
        <v>5000000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-15000000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1208333</v>
      </c>
      <c r="R37" s="345">
        <f t="shared" si="8"/>
        <v>1208333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1208333</v>
      </c>
      <c r="X37" s="343">
        <f t="shared" si="8"/>
        <v>-11250000</v>
      </c>
      <c r="Y37" s="345">
        <f t="shared" si="8"/>
        <v>12458333</v>
      </c>
      <c r="Z37" s="336">
        <f>+IF(X37&lt;&gt;0,+(Y37/X37)*100,0)</f>
        <v>-110.74073777777778</v>
      </c>
      <c r="AA37" s="350">
        <f t="shared" si="8"/>
        <v>-15000000</v>
      </c>
    </row>
    <row r="38" spans="1:27" ht="13.5">
      <c r="A38" s="361" t="s">
        <v>212</v>
      </c>
      <c r="B38" s="142"/>
      <c r="C38" s="60"/>
      <c r="D38" s="340"/>
      <c r="E38" s="60"/>
      <c r="F38" s="59">
        <v>-15000000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>
        <v>1208333</v>
      </c>
      <c r="R38" s="59">
        <v>1208333</v>
      </c>
      <c r="S38" s="59"/>
      <c r="T38" s="60"/>
      <c r="U38" s="60"/>
      <c r="V38" s="59"/>
      <c r="W38" s="59">
        <v>1208333</v>
      </c>
      <c r="X38" s="60">
        <v>-11250000</v>
      </c>
      <c r="Y38" s="59">
        <v>12458333</v>
      </c>
      <c r="Z38" s="61">
        <v>-110.74</v>
      </c>
      <c r="AA38" s="62">
        <v>-15000000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149864</v>
      </c>
      <c r="F40" s="345">
        <f t="shared" si="9"/>
        <v>13000000</v>
      </c>
      <c r="G40" s="345">
        <f t="shared" si="9"/>
        <v>99624</v>
      </c>
      <c r="H40" s="343">
        <f t="shared" si="9"/>
        <v>286919</v>
      </c>
      <c r="I40" s="343">
        <f t="shared" si="9"/>
        <v>312947</v>
      </c>
      <c r="J40" s="345">
        <f t="shared" si="9"/>
        <v>699490</v>
      </c>
      <c r="K40" s="345">
        <f t="shared" si="9"/>
        <v>1358170</v>
      </c>
      <c r="L40" s="343">
        <f t="shared" si="9"/>
        <v>0</v>
      </c>
      <c r="M40" s="343">
        <f t="shared" si="9"/>
        <v>668170</v>
      </c>
      <c r="N40" s="345">
        <f t="shared" si="9"/>
        <v>2026340</v>
      </c>
      <c r="O40" s="345">
        <f t="shared" si="9"/>
        <v>0</v>
      </c>
      <c r="P40" s="343">
        <f t="shared" si="9"/>
        <v>95462</v>
      </c>
      <c r="Q40" s="343">
        <f t="shared" si="9"/>
        <v>184478</v>
      </c>
      <c r="R40" s="345">
        <f t="shared" si="9"/>
        <v>279940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3005770</v>
      </c>
      <c r="X40" s="343">
        <f t="shared" si="9"/>
        <v>9750000</v>
      </c>
      <c r="Y40" s="345">
        <f t="shared" si="9"/>
        <v>-6744230</v>
      </c>
      <c r="Z40" s="336">
        <f>+IF(X40&lt;&gt;0,+(Y40/X40)*100,0)</f>
        <v>-69.17158974358975</v>
      </c>
      <c r="AA40" s="350">
        <f>SUM(AA41:AA49)</f>
        <v>13000000</v>
      </c>
    </row>
    <row r="41" spans="1:27" ht="13.5">
      <c r="A41" s="361" t="s">
        <v>247</v>
      </c>
      <c r="B41" s="142"/>
      <c r="C41" s="362"/>
      <c r="D41" s="363"/>
      <c r="E41" s="362"/>
      <c r="F41" s="364">
        <v>-800000</v>
      </c>
      <c r="G41" s="364"/>
      <c r="H41" s="362"/>
      <c r="I41" s="362"/>
      <c r="J41" s="364"/>
      <c r="K41" s="364">
        <v>1219156</v>
      </c>
      <c r="L41" s="362"/>
      <c r="M41" s="362">
        <v>668170</v>
      </c>
      <c r="N41" s="364">
        <v>1887326</v>
      </c>
      <c r="O41" s="364"/>
      <c r="P41" s="362"/>
      <c r="Q41" s="362"/>
      <c r="R41" s="364"/>
      <c r="S41" s="364"/>
      <c r="T41" s="362"/>
      <c r="U41" s="362"/>
      <c r="V41" s="364"/>
      <c r="W41" s="364">
        <v>1887326</v>
      </c>
      <c r="X41" s="362">
        <v>-600000</v>
      </c>
      <c r="Y41" s="364">
        <v>2487326</v>
      </c>
      <c r="Z41" s="365">
        <v>-414.55</v>
      </c>
      <c r="AA41" s="366">
        <v>-800000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-1200000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-900000</v>
      </c>
      <c r="Y43" s="370">
        <v>900000</v>
      </c>
      <c r="Z43" s="371">
        <v>-100</v>
      </c>
      <c r="AA43" s="303">
        <v>-1200000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94904</v>
      </c>
      <c r="H44" s="54">
        <v>548</v>
      </c>
      <c r="I44" s="54">
        <v>312947</v>
      </c>
      <c r="J44" s="53">
        <v>408399</v>
      </c>
      <c r="K44" s="53">
        <v>139014</v>
      </c>
      <c r="L44" s="54"/>
      <c r="M44" s="54"/>
      <c r="N44" s="53">
        <v>139014</v>
      </c>
      <c r="O44" s="53"/>
      <c r="P44" s="54">
        <v>95462</v>
      </c>
      <c r="Q44" s="54">
        <v>184478</v>
      </c>
      <c r="R44" s="53">
        <v>279940</v>
      </c>
      <c r="S44" s="53"/>
      <c r="T44" s="54"/>
      <c r="U44" s="54"/>
      <c r="V44" s="53"/>
      <c r="W44" s="53">
        <v>827353</v>
      </c>
      <c r="X44" s="54"/>
      <c r="Y44" s="53">
        <v>827353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15000000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11250000</v>
      </c>
      <c r="Y48" s="53">
        <v>-11250000</v>
      </c>
      <c r="Z48" s="94">
        <v>-100</v>
      </c>
      <c r="AA48" s="95">
        <v>15000000</v>
      </c>
    </row>
    <row r="49" spans="1:27" ht="13.5">
      <c r="A49" s="361" t="s">
        <v>93</v>
      </c>
      <c r="B49" s="136"/>
      <c r="C49" s="54"/>
      <c r="D49" s="368"/>
      <c r="E49" s="54">
        <v>149864</v>
      </c>
      <c r="F49" s="53"/>
      <c r="G49" s="53">
        <v>4720</v>
      </c>
      <c r="H49" s="54">
        <v>286371</v>
      </c>
      <c r="I49" s="54"/>
      <c r="J49" s="53">
        <v>291091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291091</v>
      </c>
      <c r="X49" s="54"/>
      <c r="Y49" s="53">
        <v>291091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8677998</v>
      </c>
      <c r="F60" s="264">
        <f t="shared" si="14"/>
        <v>3482000</v>
      </c>
      <c r="G60" s="264">
        <f t="shared" si="14"/>
        <v>3806426</v>
      </c>
      <c r="H60" s="219">
        <f t="shared" si="14"/>
        <v>5015411</v>
      </c>
      <c r="I60" s="219">
        <f t="shared" si="14"/>
        <v>3299429</v>
      </c>
      <c r="J60" s="264">
        <f t="shared" si="14"/>
        <v>12121266</v>
      </c>
      <c r="K60" s="264">
        <f t="shared" si="14"/>
        <v>4628491</v>
      </c>
      <c r="L60" s="219">
        <f t="shared" si="14"/>
        <v>0</v>
      </c>
      <c r="M60" s="219">
        <f t="shared" si="14"/>
        <v>4626297</v>
      </c>
      <c r="N60" s="264">
        <f t="shared" si="14"/>
        <v>9254788</v>
      </c>
      <c r="O60" s="264">
        <f t="shared" si="14"/>
        <v>5639517</v>
      </c>
      <c r="P60" s="219">
        <f t="shared" si="14"/>
        <v>7766906</v>
      </c>
      <c r="Q60" s="219">
        <f t="shared" si="14"/>
        <v>8160423</v>
      </c>
      <c r="R60" s="264">
        <f t="shared" si="14"/>
        <v>21566846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42942900</v>
      </c>
      <c r="X60" s="219">
        <f t="shared" si="14"/>
        <v>2611500</v>
      </c>
      <c r="Y60" s="264">
        <f t="shared" si="14"/>
        <v>40331400</v>
      </c>
      <c r="Z60" s="337">
        <f>+IF(X60&lt;&gt;0,+(Y60/X60)*100,0)</f>
        <v>1544.3767949454336</v>
      </c>
      <c r="AA60" s="232">
        <f>+AA57+AA54+AA51+AA40+AA37+AA34+AA22+AA5</f>
        <v>3482000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2014-05-13T11:51:04Z</dcterms:created>
  <dcterms:modified xsi:type="dcterms:W3CDTF">2014-05-13T11:51:07Z</dcterms:modified>
  <cp:category/>
  <cp:version/>
  <cp:contentType/>
  <cp:contentStatus/>
</cp:coreProperties>
</file>