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<sst xmlns="http://schemas.openxmlformats.org/spreadsheetml/2006/main" count="855" uniqueCount="302">
  <si>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Matatiele(EC441)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</si>
  <si>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</si>
  <si>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</si>
  <si>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</si>
  <si>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</si>
  <si>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</si>
  <si>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</si>
  <si>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</si>
  <si>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</si>
  <si>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</si>
  <si>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</si>
  <si>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</si>
  <si>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</si>
  <si>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</si>
  <si>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</si>
  <si>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</si>
  <si>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</si>
  <si>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</si>
  <si>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</si>
  <si>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</si>
  <si>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</si>
  <si>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</si>
  <si>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</si>
  <si>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</si>
  <si>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</si>
  <si>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</si>
  <si>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</si>
  <si>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</si>
  <si>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</si>
  <si>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</si>
  <si>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</si>
  <si>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</si>
  <si>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</si>
  <si>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</si>
  <si>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</si>
  <si>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</si>
  <si>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</si>
  <si>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</si>
  <si>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</si>
  <si>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</si>
  <si>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</si>
  <si>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</si>
  <si>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</si>
  <si>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</si>
  <si>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</si>
  <si>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</si>
  <si>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</si>
  <si>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</si>
  <si>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</si>
  <si>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</si>
  <si>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</si>
  <si>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</si>
  <si>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</si>
  <si>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</si>
  <si>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</si>
  <si>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</si>
  <si>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</si>
  <si>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</si>
  <si>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</si>
  <si>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</si>
  <si>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</si>
  <si>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</si>
  <si>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</si>
  <si>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</si>
  <si>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</si>
  <si>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</si>
  <si>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</si>
  <si>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</si>
  <si>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</si>
  <si>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</si>
  <si>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Matatiele(EC441)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</si>
  <si>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</si>
  <si>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</si>
  <si>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</si>
  <si>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</si>
  <si>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</si>
  <si>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</si>
  <si>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</si>
  <si>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</si>
  <si>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</si>
  <si>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</si>
  <si>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</si>
  <si>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</si>
  <si>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</si>
  <si>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</si>
  <si>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</si>
  <si>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</si>
  <si>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</si>
  <si>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</si>
  <si>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</si>
  <si>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</si>
  <si>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</si>
  <si>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</si>
  <si>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</si>
  <si>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</si>
  <si>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</si>
  <si>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</si>
  <si>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</si>
  <si>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</si>
  <si>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</si>
  <si>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Matatiele(EC441)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</si>
  <si>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</si>
  <si>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</si>
  <si>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</si>
  <si>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</si>
  <si>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</si>
  <si>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</si>
  <si>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</si>
  <si>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</si>
  <si>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</si>
  <si>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</si>
  <si>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</si>
  <si>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</si>
  <si>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</si>
  <si>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</si>
  <si>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</si>
  <si>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</si>
  <si>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</si>
  <si>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</si>
  <si>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</si>
  <si>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</si>
  <si>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</si>
  <si>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</si>
  <si>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</si>
  <si>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</si>
  <si>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</si>
  <si>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</si>
  <si>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</si>
  <si>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</si>
  <si>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Matatiele(EC441)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</si>
  <si>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</si>
  <si>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</si>
  <si>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</si>
  <si>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</si>
  <si>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</si>
  <si>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</si>
  <si>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</si>
  <si>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</si>
  <si>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</si>
  <si>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</si>
  <si>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Matatiele(EC441)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</si>
  <si>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</si>
  <si>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</si>
  <si>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</si>
  <si>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</si>
  <si>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</si>
  <si>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</si>
  <si>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</si>
  <si>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</si>
  <si>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</si>
  <si>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</si>
  <si>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</si>
  <si>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</si>
  <si>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</si>
  <si>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</si>
  <si>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</si>
  <si>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</si>
  <si>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</si>
  <si>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</si>
  <si>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</si>
  <si>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</si>
  <si>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</si>
  <si>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</si>
  <si>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</si>
  <si>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</si>
  <si>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</si>
  <si>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</si>
  <si>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</si>
  <si>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</si>
  <si>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</si>
  <si>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</si>
  <si>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</si>
  <si>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</si>
  <si>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</si>
  <si>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Matatiele(EC441)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</si>
  <si>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</si>
  <si>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</si>
  <si>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</si>
  <si>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</si>
  <si>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</si>
  <si>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</si>
  <si>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</si>
  <si>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</si>
  <si>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</si>
  <si>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</si>
  <si>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</si>
  <si>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</si>
  <si>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</si>
  <si>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</si>
  <si>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</si>
  <si>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</si>
  <si>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</si>
  <si>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</si>
  <si>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</si>
  <si>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</si>
  <si>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</si>
  <si>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</si>
  <si>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</si>
  <si>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</si>
  <si>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</si>
  <si>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</si>
  <si>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Matatiele(EC441)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</si>
  <si>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</si>
  <si>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</si>
  <si>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</si>
  <si>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</si>
  <si>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</si>
  <si>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</si>
  <si>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</si>
  <si>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</si>
  <si>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</si>
  <si>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</si>
  <si>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</si>
  <si>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</si>
  <si>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</si>
  <si>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</si>
  <si>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</si>
  <si>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</si>
  <si>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</si>
  <si>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</si>
  <si>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</si>
  <si>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</si>
  <si>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</si>
  <si>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</si>
  <si>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</si>
  <si>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</si>
  <si>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Matatiele(EC441)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</si>
  <si>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</si>
  <si>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</si>
  <si>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</si>
  <si>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</si>
  <si>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</si>
  <si>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</si>
  <si>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</si>
  <si>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</si>
  <si>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</si>
  <si>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</si>
  <si>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</si>
  <si>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</si>
  <si>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</si>
  <si>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</si>
  <si>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</si>
  <si>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</si>
  <si>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</si>
  <si>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</si>
  <si>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</si>
  <si>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</si>
  <si>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</si>
  <si>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</si>
  <si>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</si>
  <si>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</si>
  <si>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</si>
  <si>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</si>
  <si>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</si>
  <si>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</si>
  <si>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</si>
  <si>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</si>
  <si>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</si>
  <si>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</si>
  <si>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</si>
  <si>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</si>
  <si>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</si>
  <si>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Matatiele(EC441)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</si>
  <si>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</si>
  <si>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</si>
  <si>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Eastern Cape: Matatiele(EC441)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</si>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</sst>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15500969</v>
      </c>
      <c r="C5" s="19">
        <v>0</v>
      </c>
      <c r="D5" s="59">
        <v>28740000</v>
      </c>
      <c r="E5" s="60">
        <v>42297947</v>
      </c>
      <c r="F5" s="60">
        <v>5820769</v>
      </c>
      <c r="G5" s="60">
        <v>3409174</v>
      </c>
      <c r="H5" s="60">
        <v>2304905</v>
      </c>
      <c r="I5" s="60">
        <v>11534848</v>
      </c>
      <c r="J5" s="60">
        <v>7129127</v>
      </c>
      <c r="K5" s="60">
        <v>4505659</v>
      </c>
      <c r="L5" s="60">
        <v>2903189</v>
      </c>
      <c r="M5" s="60">
        <v>14537975</v>
      </c>
      <c r="N5" s="60">
        <v>2967059</v>
      </c>
      <c r="O5" s="60">
        <v>1341729</v>
      </c>
      <c r="P5" s="60">
        <v>3495421</v>
      </c>
      <c r="Q5" s="60">
        <v>7804209</v>
      </c>
      <c r="R5" s="60">
        <v>0</v>
      </c>
      <c r="S5" s="60">
        <v>0</v>
      </c>
      <c r="T5" s="60">
        <v>0</v>
      </c>
      <c r="U5" s="60">
        <v>0</v>
      </c>
      <c r="V5" s="60">
        <v>33877032</v>
      </c>
      <c r="W5" s="60">
        <v>31723460</v>
      </c>
      <c r="X5" s="60">
        <v>2153572</v>
      </c>
      <c r="Y5" s="61">
        <v>6.79</v>
      </c>
      <c r="Z5" s="62">
        <v>42297947</v>
      </c>
    </row>
    <row r="6" spans="1:26" ht="13.5">
      <c r="A6" s="58" t="s">
        <v>32</v>
      </c>
      <c r="B6" s="19">
        <v>40322579</v>
      </c>
      <c r="C6" s="19">
        <v>0</v>
      </c>
      <c r="D6" s="59">
        <v>49813718</v>
      </c>
      <c r="E6" s="60">
        <v>49813718</v>
      </c>
      <c r="F6" s="60">
        <v>5120025</v>
      </c>
      <c r="G6" s="60">
        <v>3551650</v>
      </c>
      <c r="H6" s="60">
        <v>3093491</v>
      </c>
      <c r="I6" s="60">
        <v>11765166</v>
      </c>
      <c r="J6" s="60">
        <v>2285957</v>
      </c>
      <c r="K6" s="60">
        <v>3847211</v>
      </c>
      <c r="L6" s="60">
        <v>3088056</v>
      </c>
      <c r="M6" s="60">
        <v>9221224</v>
      </c>
      <c r="N6" s="60">
        <v>3570707</v>
      </c>
      <c r="O6" s="60">
        <v>3760515</v>
      </c>
      <c r="P6" s="60">
        <v>3102074</v>
      </c>
      <c r="Q6" s="60">
        <v>10433296</v>
      </c>
      <c r="R6" s="60">
        <v>0</v>
      </c>
      <c r="S6" s="60">
        <v>0</v>
      </c>
      <c r="T6" s="60">
        <v>0</v>
      </c>
      <c r="U6" s="60">
        <v>0</v>
      </c>
      <c r="V6" s="60">
        <v>31419686</v>
      </c>
      <c r="W6" s="60">
        <v>37360289</v>
      </c>
      <c r="X6" s="60">
        <v>-5940603</v>
      </c>
      <c r="Y6" s="61">
        <v>-15.9</v>
      </c>
      <c r="Z6" s="62">
        <v>49813718</v>
      </c>
    </row>
    <row r="7" spans="1:26" ht="13.5">
      <c r="A7" s="58" t="s">
        <v>33</v>
      </c>
      <c r="B7" s="19">
        <v>5571813</v>
      </c>
      <c r="C7" s="19">
        <v>0</v>
      </c>
      <c r="D7" s="59">
        <v>5500000</v>
      </c>
      <c r="E7" s="60">
        <v>5500000</v>
      </c>
      <c r="F7" s="60">
        <v>133551</v>
      </c>
      <c r="G7" s="60">
        <v>347720</v>
      </c>
      <c r="H7" s="60">
        <v>517083</v>
      </c>
      <c r="I7" s="60">
        <v>998354</v>
      </c>
      <c r="J7" s="60">
        <v>608360</v>
      </c>
      <c r="K7" s="60">
        <v>386009</v>
      </c>
      <c r="L7" s="60">
        <v>331963</v>
      </c>
      <c r="M7" s="60">
        <v>1326332</v>
      </c>
      <c r="N7" s="60">
        <v>586942</v>
      </c>
      <c r="O7" s="60">
        <v>468371</v>
      </c>
      <c r="P7" s="60">
        <v>452346</v>
      </c>
      <c r="Q7" s="60">
        <v>1507659</v>
      </c>
      <c r="R7" s="60">
        <v>0</v>
      </c>
      <c r="S7" s="60">
        <v>0</v>
      </c>
      <c r="T7" s="60">
        <v>0</v>
      </c>
      <c r="U7" s="60">
        <v>0</v>
      </c>
      <c r="V7" s="60">
        <v>3832345</v>
      </c>
      <c r="W7" s="60">
        <v>4125000</v>
      </c>
      <c r="X7" s="60">
        <v>-292655</v>
      </c>
      <c r="Y7" s="61">
        <v>-7.09</v>
      </c>
      <c r="Z7" s="62">
        <v>5500000</v>
      </c>
    </row>
    <row r="8" spans="1:26" ht="13.5">
      <c r="A8" s="58" t="s">
        <v>34</v>
      </c>
      <c r="B8" s="19">
        <v>124133973</v>
      </c>
      <c r="C8" s="19">
        <v>0</v>
      </c>
      <c r="D8" s="59">
        <v>213605801</v>
      </c>
      <c r="E8" s="60">
        <v>135402175</v>
      </c>
      <c r="F8" s="60">
        <v>49270000</v>
      </c>
      <c r="G8" s="60">
        <v>2472945</v>
      </c>
      <c r="H8" s="60">
        <v>1578000</v>
      </c>
      <c r="I8" s="60">
        <v>53320945</v>
      </c>
      <c r="J8" s="60">
        <v>4250000</v>
      </c>
      <c r="K8" s="60">
        <v>39218000</v>
      </c>
      <c r="L8" s="60">
        <v>230704</v>
      </c>
      <c r="M8" s="60">
        <v>43698704</v>
      </c>
      <c r="N8" s="60">
        <v>2000000</v>
      </c>
      <c r="O8" s="60">
        <v>2679835</v>
      </c>
      <c r="P8" s="60">
        <v>29563000</v>
      </c>
      <c r="Q8" s="60">
        <v>34242835</v>
      </c>
      <c r="R8" s="60">
        <v>0</v>
      </c>
      <c r="S8" s="60">
        <v>0</v>
      </c>
      <c r="T8" s="60">
        <v>0</v>
      </c>
      <c r="U8" s="60">
        <v>0</v>
      </c>
      <c r="V8" s="60">
        <v>131262484</v>
      </c>
      <c r="W8" s="60">
        <v>101551631</v>
      </c>
      <c r="X8" s="60">
        <v>29710853</v>
      </c>
      <c r="Y8" s="61">
        <v>29.26</v>
      </c>
      <c r="Z8" s="62">
        <v>135402175</v>
      </c>
    </row>
    <row r="9" spans="1:26" ht="13.5">
      <c r="A9" s="58" t="s">
        <v>35</v>
      </c>
      <c r="B9" s="19">
        <v>11721555</v>
      </c>
      <c r="C9" s="19">
        <v>0</v>
      </c>
      <c r="D9" s="59">
        <v>63830577</v>
      </c>
      <c r="E9" s="60">
        <v>70673959</v>
      </c>
      <c r="F9" s="60">
        <v>510231</v>
      </c>
      <c r="G9" s="60">
        <v>625026</v>
      </c>
      <c r="H9" s="60">
        <v>434114</v>
      </c>
      <c r="I9" s="60">
        <v>1569371</v>
      </c>
      <c r="J9" s="60">
        <v>469014</v>
      </c>
      <c r="K9" s="60">
        <v>430151</v>
      </c>
      <c r="L9" s="60">
        <v>308696</v>
      </c>
      <c r="M9" s="60">
        <v>1207861</v>
      </c>
      <c r="N9" s="60">
        <v>623246</v>
      </c>
      <c r="O9" s="60">
        <v>946064</v>
      </c>
      <c r="P9" s="60">
        <v>632284</v>
      </c>
      <c r="Q9" s="60">
        <v>2201594</v>
      </c>
      <c r="R9" s="60">
        <v>0</v>
      </c>
      <c r="S9" s="60">
        <v>0</v>
      </c>
      <c r="T9" s="60">
        <v>0</v>
      </c>
      <c r="U9" s="60">
        <v>0</v>
      </c>
      <c r="V9" s="60">
        <v>4978826</v>
      </c>
      <c r="W9" s="60">
        <v>53005469</v>
      </c>
      <c r="X9" s="60">
        <v>-48026643</v>
      </c>
      <c r="Y9" s="61">
        <v>-90.61</v>
      </c>
      <c r="Z9" s="62">
        <v>70673959</v>
      </c>
    </row>
    <row r="10" spans="1:26" ht="25.5">
      <c r="A10" s="63" t="s">
        <v>277</v>
      </c>
      <c r="B10" s="64">
        <f>SUM(B5:B9)</f>
        <v>197250889</v>
      </c>
      <c r="C10" s="64">
        <f>SUM(C5:C9)</f>
        <v>0</v>
      </c>
      <c r="D10" s="65">
        <f aca="true" t="shared" si="0" ref="D10:Z10">SUM(D5:D9)</f>
        <v>361490096</v>
      </c>
      <c r="E10" s="66">
        <f t="shared" si="0"/>
        <v>303687799</v>
      </c>
      <c r="F10" s="66">
        <f t="shared" si="0"/>
        <v>60854576</v>
      </c>
      <c r="G10" s="66">
        <f t="shared" si="0"/>
        <v>10406515</v>
      </c>
      <c r="H10" s="66">
        <f t="shared" si="0"/>
        <v>7927593</v>
      </c>
      <c r="I10" s="66">
        <f t="shared" si="0"/>
        <v>79188684</v>
      </c>
      <c r="J10" s="66">
        <f t="shared" si="0"/>
        <v>14742458</v>
      </c>
      <c r="K10" s="66">
        <f t="shared" si="0"/>
        <v>48387030</v>
      </c>
      <c r="L10" s="66">
        <f t="shared" si="0"/>
        <v>6862608</v>
      </c>
      <c r="M10" s="66">
        <f t="shared" si="0"/>
        <v>69992096</v>
      </c>
      <c r="N10" s="66">
        <f t="shared" si="0"/>
        <v>9747954</v>
      </c>
      <c r="O10" s="66">
        <f t="shared" si="0"/>
        <v>9196514</v>
      </c>
      <c r="P10" s="66">
        <f t="shared" si="0"/>
        <v>37245125</v>
      </c>
      <c r="Q10" s="66">
        <f t="shared" si="0"/>
        <v>56189593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205370373</v>
      </c>
      <c r="W10" s="66">
        <f t="shared" si="0"/>
        <v>227765849</v>
      </c>
      <c r="X10" s="66">
        <f t="shared" si="0"/>
        <v>-22395476</v>
      </c>
      <c r="Y10" s="67">
        <f>+IF(W10&lt;&gt;0,(X10/W10)*100,0)</f>
        <v>-9.83267513471697</v>
      </c>
      <c r="Z10" s="68">
        <f t="shared" si="0"/>
        <v>303687799</v>
      </c>
    </row>
    <row r="11" spans="1:26" ht="13.5">
      <c r="A11" s="58" t="s">
        <v>37</v>
      </c>
      <c r="B11" s="19">
        <v>57560401</v>
      </c>
      <c r="C11" s="19">
        <v>0</v>
      </c>
      <c r="D11" s="59">
        <v>76333351</v>
      </c>
      <c r="E11" s="60">
        <v>76822774</v>
      </c>
      <c r="F11" s="60">
        <v>4350746</v>
      </c>
      <c r="G11" s="60">
        <v>7700409</v>
      </c>
      <c r="H11" s="60">
        <v>5201000</v>
      </c>
      <c r="I11" s="60">
        <v>17252155</v>
      </c>
      <c r="J11" s="60">
        <v>5617946</v>
      </c>
      <c r="K11" s="60">
        <v>5500437</v>
      </c>
      <c r="L11" s="60">
        <v>5696119</v>
      </c>
      <c r="M11" s="60">
        <v>16814502</v>
      </c>
      <c r="N11" s="60">
        <v>5103687</v>
      </c>
      <c r="O11" s="60">
        <v>5396422</v>
      </c>
      <c r="P11" s="60">
        <v>5693981</v>
      </c>
      <c r="Q11" s="60">
        <v>16194090</v>
      </c>
      <c r="R11" s="60">
        <v>0</v>
      </c>
      <c r="S11" s="60">
        <v>0</v>
      </c>
      <c r="T11" s="60">
        <v>0</v>
      </c>
      <c r="U11" s="60">
        <v>0</v>
      </c>
      <c r="V11" s="60">
        <v>50260747</v>
      </c>
      <c r="W11" s="60">
        <v>57617081</v>
      </c>
      <c r="X11" s="60">
        <v>-7356334</v>
      </c>
      <c r="Y11" s="61">
        <v>-12.77</v>
      </c>
      <c r="Z11" s="62">
        <v>76822774</v>
      </c>
    </row>
    <row r="12" spans="1:26" ht="13.5">
      <c r="A12" s="58" t="s">
        <v>38</v>
      </c>
      <c r="B12" s="19">
        <v>13899578</v>
      </c>
      <c r="C12" s="19">
        <v>0</v>
      </c>
      <c r="D12" s="59">
        <v>16778549</v>
      </c>
      <c r="E12" s="60">
        <v>16778549</v>
      </c>
      <c r="F12" s="60">
        <v>1145993</v>
      </c>
      <c r="G12" s="60">
        <v>1194142</v>
      </c>
      <c r="H12" s="60">
        <v>1123546</v>
      </c>
      <c r="I12" s="60">
        <v>3463681</v>
      </c>
      <c r="J12" s="60">
        <v>1200087</v>
      </c>
      <c r="K12" s="60">
        <v>1199877</v>
      </c>
      <c r="L12" s="60">
        <v>1209053</v>
      </c>
      <c r="M12" s="60">
        <v>3609017</v>
      </c>
      <c r="N12" s="60">
        <v>1227257</v>
      </c>
      <c r="O12" s="60">
        <v>1406459</v>
      </c>
      <c r="P12" s="60">
        <v>1250748</v>
      </c>
      <c r="Q12" s="60">
        <v>3884464</v>
      </c>
      <c r="R12" s="60">
        <v>0</v>
      </c>
      <c r="S12" s="60">
        <v>0</v>
      </c>
      <c r="T12" s="60">
        <v>0</v>
      </c>
      <c r="U12" s="60">
        <v>0</v>
      </c>
      <c r="V12" s="60">
        <v>10957162</v>
      </c>
      <c r="W12" s="60">
        <v>12583912</v>
      </c>
      <c r="X12" s="60">
        <v>-1626750</v>
      </c>
      <c r="Y12" s="61">
        <v>-12.93</v>
      </c>
      <c r="Z12" s="62">
        <v>16778549</v>
      </c>
    </row>
    <row r="13" spans="1:26" ht="13.5">
      <c r="A13" s="58" t="s">
        <v>278</v>
      </c>
      <c r="B13" s="19">
        <v>17083688</v>
      </c>
      <c r="C13" s="19">
        <v>0</v>
      </c>
      <c r="D13" s="59">
        <v>9827322</v>
      </c>
      <c r="E13" s="60">
        <v>12131447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9098585</v>
      </c>
      <c r="X13" s="60">
        <v>-9098585</v>
      </c>
      <c r="Y13" s="61">
        <v>-100</v>
      </c>
      <c r="Z13" s="62">
        <v>12131447</v>
      </c>
    </row>
    <row r="14" spans="1:26" ht="13.5">
      <c r="A14" s="58" t="s">
        <v>40</v>
      </c>
      <c r="B14" s="19">
        <v>4268157</v>
      </c>
      <c r="C14" s="19">
        <v>0</v>
      </c>
      <c r="D14" s="59">
        <v>2000000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34849487</v>
      </c>
      <c r="C15" s="19">
        <v>0</v>
      </c>
      <c r="D15" s="59">
        <v>39250006</v>
      </c>
      <c r="E15" s="60">
        <v>40559006</v>
      </c>
      <c r="F15" s="60">
        <v>3683308</v>
      </c>
      <c r="G15" s="60">
        <v>3966461</v>
      </c>
      <c r="H15" s="60">
        <v>633358</v>
      </c>
      <c r="I15" s="60">
        <v>8283127</v>
      </c>
      <c r="J15" s="60">
        <v>5064577</v>
      </c>
      <c r="K15" s="60">
        <v>2985118</v>
      </c>
      <c r="L15" s="60">
        <v>1104128</v>
      </c>
      <c r="M15" s="60">
        <v>9153823</v>
      </c>
      <c r="N15" s="60">
        <v>1890015</v>
      </c>
      <c r="O15" s="60">
        <v>3685196</v>
      </c>
      <c r="P15" s="60">
        <v>1645976</v>
      </c>
      <c r="Q15" s="60">
        <v>7221187</v>
      </c>
      <c r="R15" s="60">
        <v>0</v>
      </c>
      <c r="S15" s="60">
        <v>0</v>
      </c>
      <c r="T15" s="60">
        <v>0</v>
      </c>
      <c r="U15" s="60">
        <v>0</v>
      </c>
      <c r="V15" s="60">
        <v>24658137</v>
      </c>
      <c r="W15" s="60">
        <v>30419255</v>
      </c>
      <c r="X15" s="60">
        <v>-5761118</v>
      </c>
      <c r="Y15" s="61">
        <v>-18.94</v>
      </c>
      <c r="Z15" s="62">
        <v>40559006</v>
      </c>
    </row>
    <row r="16" spans="1:26" ht="13.5">
      <c r="A16" s="69" t="s">
        <v>42</v>
      </c>
      <c r="B16" s="19">
        <v>23843244</v>
      </c>
      <c r="C16" s="19">
        <v>0</v>
      </c>
      <c r="D16" s="59">
        <v>19850851</v>
      </c>
      <c r="E16" s="60">
        <v>28888555</v>
      </c>
      <c r="F16" s="60">
        <v>965984</v>
      </c>
      <c r="G16" s="60">
        <v>1159578</v>
      </c>
      <c r="H16" s="60">
        <v>1281726</v>
      </c>
      <c r="I16" s="60">
        <v>3407288</v>
      </c>
      <c r="J16" s="60">
        <v>1174099</v>
      </c>
      <c r="K16" s="60">
        <v>1405883</v>
      </c>
      <c r="L16" s="60">
        <v>4362524</v>
      </c>
      <c r="M16" s="60">
        <v>6942506</v>
      </c>
      <c r="N16" s="60">
        <v>1438481</v>
      </c>
      <c r="O16" s="60">
        <v>2319710</v>
      </c>
      <c r="P16" s="60">
        <v>2132572</v>
      </c>
      <c r="Q16" s="60">
        <v>5890763</v>
      </c>
      <c r="R16" s="60">
        <v>0</v>
      </c>
      <c r="S16" s="60">
        <v>0</v>
      </c>
      <c r="T16" s="60">
        <v>0</v>
      </c>
      <c r="U16" s="60">
        <v>0</v>
      </c>
      <c r="V16" s="60">
        <v>16240557</v>
      </c>
      <c r="W16" s="60">
        <v>21666416</v>
      </c>
      <c r="X16" s="60">
        <v>-5425859</v>
      </c>
      <c r="Y16" s="61">
        <v>-25.04</v>
      </c>
      <c r="Z16" s="62">
        <v>28888555</v>
      </c>
    </row>
    <row r="17" spans="1:26" ht="13.5">
      <c r="A17" s="58" t="s">
        <v>43</v>
      </c>
      <c r="B17" s="19">
        <v>107252332</v>
      </c>
      <c r="C17" s="19">
        <v>0</v>
      </c>
      <c r="D17" s="59">
        <v>53498668</v>
      </c>
      <c r="E17" s="60">
        <v>70271239</v>
      </c>
      <c r="F17" s="60">
        <v>2330768</v>
      </c>
      <c r="G17" s="60">
        <v>4229284</v>
      </c>
      <c r="H17" s="60">
        <v>4117234</v>
      </c>
      <c r="I17" s="60">
        <v>10677286</v>
      </c>
      <c r="J17" s="60">
        <v>6311160</v>
      </c>
      <c r="K17" s="60">
        <v>6302093</v>
      </c>
      <c r="L17" s="60">
        <v>3297191</v>
      </c>
      <c r="M17" s="60">
        <v>15910444</v>
      </c>
      <c r="N17" s="60">
        <v>4501082</v>
      </c>
      <c r="O17" s="60">
        <v>5900618</v>
      </c>
      <c r="P17" s="60">
        <v>5439839</v>
      </c>
      <c r="Q17" s="60">
        <v>15841539</v>
      </c>
      <c r="R17" s="60">
        <v>0</v>
      </c>
      <c r="S17" s="60">
        <v>0</v>
      </c>
      <c r="T17" s="60">
        <v>0</v>
      </c>
      <c r="U17" s="60">
        <v>0</v>
      </c>
      <c r="V17" s="60">
        <v>42429269</v>
      </c>
      <c r="W17" s="60">
        <v>52703429</v>
      </c>
      <c r="X17" s="60">
        <v>-10274160</v>
      </c>
      <c r="Y17" s="61">
        <v>-19.49</v>
      </c>
      <c r="Z17" s="62">
        <v>70271239</v>
      </c>
    </row>
    <row r="18" spans="1:26" ht="13.5">
      <c r="A18" s="70" t="s">
        <v>44</v>
      </c>
      <c r="B18" s="71">
        <f>SUM(B11:B17)</f>
        <v>258756887</v>
      </c>
      <c r="C18" s="71">
        <f>SUM(C11:C17)</f>
        <v>0</v>
      </c>
      <c r="D18" s="72">
        <f aca="true" t="shared" si="1" ref="D18:Z18">SUM(D11:D17)</f>
        <v>217538747</v>
      </c>
      <c r="E18" s="73">
        <f t="shared" si="1"/>
        <v>245451570</v>
      </c>
      <c r="F18" s="73">
        <f t="shared" si="1"/>
        <v>12476799</v>
      </c>
      <c r="G18" s="73">
        <f t="shared" si="1"/>
        <v>18249874</v>
      </c>
      <c r="H18" s="73">
        <f t="shared" si="1"/>
        <v>12356864</v>
      </c>
      <c r="I18" s="73">
        <f t="shared" si="1"/>
        <v>43083537</v>
      </c>
      <c r="J18" s="73">
        <f t="shared" si="1"/>
        <v>19367869</v>
      </c>
      <c r="K18" s="73">
        <f t="shared" si="1"/>
        <v>17393408</v>
      </c>
      <c r="L18" s="73">
        <f t="shared" si="1"/>
        <v>15669015</v>
      </c>
      <c r="M18" s="73">
        <f t="shared" si="1"/>
        <v>52430292</v>
      </c>
      <c r="N18" s="73">
        <f t="shared" si="1"/>
        <v>14160522</v>
      </c>
      <c r="O18" s="73">
        <f t="shared" si="1"/>
        <v>18708405</v>
      </c>
      <c r="P18" s="73">
        <f t="shared" si="1"/>
        <v>16163116</v>
      </c>
      <c r="Q18" s="73">
        <f t="shared" si="1"/>
        <v>49032043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144545872</v>
      </c>
      <c r="W18" s="73">
        <f t="shared" si="1"/>
        <v>184088678</v>
      </c>
      <c r="X18" s="73">
        <f t="shared" si="1"/>
        <v>-39542806</v>
      </c>
      <c r="Y18" s="67">
        <f>+IF(W18&lt;&gt;0,(X18/W18)*100,0)</f>
        <v>-21.480303096098066</v>
      </c>
      <c r="Z18" s="74">
        <f t="shared" si="1"/>
        <v>245451570</v>
      </c>
    </row>
    <row r="19" spans="1:26" ht="13.5">
      <c r="A19" s="70" t="s">
        <v>45</v>
      </c>
      <c r="B19" s="75">
        <f>+B10-B18</f>
        <v>-61505998</v>
      </c>
      <c r="C19" s="75">
        <f>+C10-C18</f>
        <v>0</v>
      </c>
      <c r="D19" s="76">
        <f aca="true" t="shared" si="2" ref="D19:Z19">+D10-D18</f>
        <v>143951349</v>
      </c>
      <c r="E19" s="77">
        <f t="shared" si="2"/>
        <v>58236229</v>
      </c>
      <c r="F19" s="77">
        <f t="shared" si="2"/>
        <v>48377777</v>
      </c>
      <c r="G19" s="77">
        <f t="shared" si="2"/>
        <v>-7843359</v>
      </c>
      <c r="H19" s="77">
        <f t="shared" si="2"/>
        <v>-4429271</v>
      </c>
      <c r="I19" s="77">
        <f t="shared" si="2"/>
        <v>36105147</v>
      </c>
      <c r="J19" s="77">
        <f t="shared" si="2"/>
        <v>-4625411</v>
      </c>
      <c r="K19" s="77">
        <f t="shared" si="2"/>
        <v>30993622</v>
      </c>
      <c r="L19" s="77">
        <f t="shared" si="2"/>
        <v>-8806407</v>
      </c>
      <c r="M19" s="77">
        <f t="shared" si="2"/>
        <v>17561804</v>
      </c>
      <c r="N19" s="77">
        <f t="shared" si="2"/>
        <v>-4412568</v>
      </c>
      <c r="O19" s="77">
        <f t="shared" si="2"/>
        <v>-9511891</v>
      </c>
      <c r="P19" s="77">
        <f t="shared" si="2"/>
        <v>21082009</v>
      </c>
      <c r="Q19" s="77">
        <f t="shared" si="2"/>
        <v>7157550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60824501</v>
      </c>
      <c r="W19" s="77">
        <f>IF(E10=E18,0,W10-W18)</f>
        <v>43677171</v>
      </c>
      <c r="X19" s="77">
        <f t="shared" si="2"/>
        <v>17147330</v>
      </c>
      <c r="Y19" s="78">
        <f>+IF(W19&lt;&gt;0,(X19/W19)*100,0)</f>
        <v>39.25925055906208</v>
      </c>
      <c r="Z19" s="79">
        <f t="shared" si="2"/>
        <v>58236229</v>
      </c>
    </row>
    <row r="20" spans="1:26" ht="13.5">
      <c r="A20" s="58" t="s">
        <v>46</v>
      </c>
      <c r="B20" s="19">
        <v>28326323</v>
      </c>
      <c r="C20" s="19">
        <v>0</v>
      </c>
      <c r="D20" s="59">
        <v>0</v>
      </c>
      <c r="E20" s="60">
        <v>62350857</v>
      </c>
      <c r="F20" s="60">
        <v>19497000</v>
      </c>
      <c r="G20" s="60">
        <v>10000000</v>
      </c>
      <c r="H20" s="60">
        <v>0</v>
      </c>
      <c r="I20" s="60">
        <v>29497000</v>
      </c>
      <c r="J20" s="60">
        <v>14070000</v>
      </c>
      <c r="K20" s="60">
        <v>0</v>
      </c>
      <c r="L20" s="60">
        <v>0</v>
      </c>
      <c r="M20" s="60">
        <v>14070000</v>
      </c>
      <c r="N20" s="60">
        <v>0</v>
      </c>
      <c r="O20" s="60">
        <v>0</v>
      </c>
      <c r="P20" s="60">
        <v>6890000</v>
      </c>
      <c r="Q20" s="60">
        <v>6890000</v>
      </c>
      <c r="R20" s="60">
        <v>0</v>
      </c>
      <c r="S20" s="60">
        <v>0</v>
      </c>
      <c r="T20" s="60">
        <v>0</v>
      </c>
      <c r="U20" s="60">
        <v>0</v>
      </c>
      <c r="V20" s="60">
        <v>50457000</v>
      </c>
      <c r="W20" s="60">
        <v>46763143</v>
      </c>
      <c r="X20" s="60">
        <v>3693857</v>
      </c>
      <c r="Y20" s="61">
        <v>7.9</v>
      </c>
      <c r="Z20" s="62">
        <v>62350857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-33179675</v>
      </c>
      <c r="C22" s="86">
        <f>SUM(C19:C21)</f>
        <v>0</v>
      </c>
      <c r="D22" s="87">
        <f aca="true" t="shared" si="3" ref="D22:Z22">SUM(D19:D21)</f>
        <v>143951349</v>
      </c>
      <c r="E22" s="88">
        <f t="shared" si="3"/>
        <v>120587086</v>
      </c>
      <c r="F22" s="88">
        <f t="shared" si="3"/>
        <v>67874777</v>
      </c>
      <c r="G22" s="88">
        <f t="shared" si="3"/>
        <v>2156641</v>
      </c>
      <c r="H22" s="88">
        <f t="shared" si="3"/>
        <v>-4429271</v>
      </c>
      <c r="I22" s="88">
        <f t="shared" si="3"/>
        <v>65602147</v>
      </c>
      <c r="J22" s="88">
        <f t="shared" si="3"/>
        <v>9444589</v>
      </c>
      <c r="K22" s="88">
        <f t="shared" si="3"/>
        <v>30993622</v>
      </c>
      <c r="L22" s="88">
        <f t="shared" si="3"/>
        <v>-8806407</v>
      </c>
      <c r="M22" s="88">
        <f t="shared" si="3"/>
        <v>31631804</v>
      </c>
      <c r="N22" s="88">
        <f t="shared" si="3"/>
        <v>-4412568</v>
      </c>
      <c r="O22" s="88">
        <f t="shared" si="3"/>
        <v>-9511891</v>
      </c>
      <c r="P22" s="88">
        <f t="shared" si="3"/>
        <v>27972009</v>
      </c>
      <c r="Q22" s="88">
        <f t="shared" si="3"/>
        <v>14047550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111281501</v>
      </c>
      <c r="W22" s="88">
        <f t="shared" si="3"/>
        <v>90440314</v>
      </c>
      <c r="X22" s="88">
        <f t="shared" si="3"/>
        <v>20841187</v>
      </c>
      <c r="Y22" s="89">
        <f>+IF(W22&lt;&gt;0,(X22/W22)*100,0)</f>
        <v>23.0441338361563</v>
      </c>
      <c r="Z22" s="90">
        <f t="shared" si="3"/>
        <v>120587086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-33179675</v>
      </c>
      <c r="C24" s="75">
        <f>SUM(C22:C23)</f>
        <v>0</v>
      </c>
      <c r="D24" s="76">
        <f aca="true" t="shared" si="4" ref="D24:Z24">SUM(D22:D23)</f>
        <v>143951349</v>
      </c>
      <c r="E24" s="77">
        <f t="shared" si="4"/>
        <v>120587086</v>
      </c>
      <c r="F24" s="77">
        <f t="shared" si="4"/>
        <v>67874777</v>
      </c>
      <c r="G24" s="77">
        <f t="shared" si="4"/>
        <v>2156641</v>
      </c>
      <c r="H24" s="77">
        <f t="shared" si="4"/>
        <v>-4429271</v>
      </c>
      <c r="I24" s="77">
        <f t="shared" si="4"/>
        <v>65602147</v>
      </c>
      <c r="J24" s="77">
        <f t="shared" si="4"/>
        <v>9444589</v>
      </c>
      <c r="K24" s="77">
        <f t="shared" si="4"/>
        <v>30993622</v>
      </c>
      <c r="L24" s="77">
        <f t="shared" si="4"/>
        <v>-8806407</v>
      </c>
      <c r="M24" s="77">
        <f t="shared" si="4"/>
        <v>31631804</v>
      </c>
      <c r="N24" s="77">
        <f t="shared" si="4"/>
        <v>-4412568</v>
      </c>
      <c r="O24" s="77">
        <f t="shared" si="4"/>
        <v>-9511891</v>
      </c>
      <c r="P24" s="77">
        <f t="shared" si="4"/>
        <v>27972009</v>
      </c>
      <c r="Q24" s="77">
        <f t="shared" si="4"/>
        <v>14047550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111281501</v>
      </c>
      <c r="W24" s="77">
        <f t="shared" si="4"/>
        <v>90440314</v>
      </c>
      <c r="X24" s="77">
        <f t="shared" si="4"/>
        <v>20841187</v>
      </c>
      <c r="Y24" s="78">
        <f>+IF(W24&lt;&gt;0,(X24/W24)*100,0)</f>
        <v>23.0441338361563</v>
      </c>
      <c r="Z24" s="79">
        <f t="shared" si="4"/>
        <v>120587086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62297678</v>
      </c>
      <c r="C27" s="22">
        <v>0</v>
      </c>
      <c r="D27" s="99">
        <v>143792500</v>
      </c>
      <c r="E27" s="100">
        <v>123692263</v>
      </c>
      <c r="F27" s="100">
        <v>2323065</v>
      </c>
      <c r="G27" s="100">
        <v>9469337</v>
      </c>
      <c r="H27" s="100">
        <v>10390659</v>
      </c>
      <c r="I27" s="100">
        <v>22183061</v>
      </c>
      <c r="J27" s="100">
        <v>8399563</v>
      </c>
      <c r="K27" s="100">
        <v>6044109</v>
      </c>
      <c r="L27" s="100">
        <v>5454111</v>
      </c>
      <c r="M27" s="100">
        <v>19897783</v>
      </c>
      <c r="N27" s="100">
        <v>971076</v>
      </c>
      <c r="O27" s="100">
        <v>5979632</v>
      </c>
      <c r="P27" s="100">
        <v>4221913</v>
      </c>
      <c r="Q27" s="100">
        <v>11172621</v>
      </c>
      <c r="R27" s="100">
        <v>0</v>
      </c>
      <c r="S27" s="100">
        <v>0</v>
      </c>
      <c r="T27" s="100">
        <v>0</v>
      </c>
      <c r="U27" s="100">
        <v>0</v>
      </c>
      <c r="V27" s="100">
        <v>53253465</v>
      </c>
      <c r="W27" s="100">
        <v>92769197</v>
      </c>
      <c r="X27" s="100">
        <v>-39515732</v>
      </c>
      <c r="Y27" s="101">
        <v>-42.6</v>
      </c>
      <c r="Z27" s="102">
        <v>123692263</v>
      </c>
    </row>
    <row r="28" spans="1:26" ht="13.5">
      <c r="A28" s="103" t="s">
        <v>46</v>
      </c>
      <c r="B28" s="19">
        <v>38283685</v>
      </c>
      <c r="C28" s="19">
        <v>0</v>
      </c>
      <c r="D28" s="59">
        <v>85432500</v>
      </c>
      <c r="E28" s="60">
        <v>60828011</v>
      </c>
      <c r="F28" s="60">
        <v>2306499</v>
      </c>
      <c r="G28" s="60">
        <v>6032435</v>
      </c>
      <c r="H28" s="60">
        <v>4204645</v>
      </c>
      <c r="I28" s="60">
        <v>12543579</v>
      </c>
      <c r="J28" s="60">
        <v>4973282</v>
      </c>
      <c r="K28" s="60">
        <v>2831736</v>
      </c>
      <c r="L28" s="60">
        <v>3821729</v>
      </c>
      <c r="M28" s="60">
        <v>11626747</v>
      </c>
      <c r="N28" s="60">
        <v>-189423</v>
      </c>
      <c r="O28" s="60">
        <v>5050034</v>
      </c>
      <c r="P28" s="60">
        <v>1173626</v>
      </c>
      <c r="Q28" s="60">
        <v>6034237</v>
      </c>
      <c r="R28" s="60">
        <v>0</v>
      </c>
      <c r="S28" s="60">
        <v>0</v>
      </c>
      <c r="T28" s="60">
        <v>0</v>
      </c>
      <c r="U28" s="60">
        <v>0</v>
      </c>
      <c r="V28" s="60">
        <v>30204563</v>
      </c>
      <c r="W28" s="60">
        <v>45621008</v>
      </c>
      <c r="X28" s="60">
        <v>-15416445</v>
      </c>
      <c r="Y28" s="61">
        <v>-33.79</v>
      </c>
      <c r="Z28" s="62">
        <v>60828011</v>
      </c>
    </row>
    <row r="29" spans="1:26" ht="13.5">
      <c r="A29" s="58" t="s">
        <v>282</v>
      </c>
      <c r="B29" s="19">
        <v>346095</v>
      </c>
      <c r="C29" s="19">
        <v>0</v>
      </c>
      <c r="D29" s="59">
        <v>0</v>
      </c>
      <c r="E29" s="60">
        <v>87473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65605</v>
      </c>
      <c r="X29" s="60">
        <v>-65605</v>
      </c>
      <c r="Y29" s="61">
        <v>-100</v>
      </c>
      <c r="Z29" s="62">
        <v>87473</v>
      </c>
    </row>
    <row r="30" spans="1:26" ht="13.5">
      <c r="A30" s="58" t="s">
        <v>52</v>
      </c>
      <c r="B30" s="19">
        <v>0</v>
      </c>
      <c r="C30" s="19">
        <v>0</v>
      </c>
      <c r="D30" s="59">
        <v>11500000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23667898</v>
      </c>
      <c r="C31" s="19">
        <v>0</v>
      </c>
      <c r="D31" s="59">
        <v>46860000</v>
      </c>
      <c r="E31" s="60">
        <v>62776779</v>
      </c>
      <c r="F31" s="60">
        <v>16566</v>
      </c>
      <c r="G31" s="60">
        <v>3436902</v>
      </c>
      <c r="H31" s="60">
        <v>6186014</v>
      </c>
      <c r="I31" s="60">
        <v>9639482</v>
      </c>
      <c r="J31" s="60">
        <v>3426281</v>
      </c>
      <c r="K31" s="60">
        <v>3212373</v>
      </c>
      <c r="L31" s="60">
        <v>1632382</v>
      </c>
      <c r="M31" s="60">
        <v>8271036</v>
      </c>
      <c r="N31" s="60">
        <v>1160499</v>
      </c>
      <c r="O31" s="60">
        <v>929598</v>
      </c>
      <c r="P31" s="60">
        <v>3048287</v>
      </c>
      <c r="Q31" s="60">
        <v>5138384</v>
      </c>
      <c r="R31" s="60">
        <v>0</v>
      </c>
      <c r="S31" s="60">
        <v>0</v>
      </c>
      <c r="T31" s="60">
        <v>0</v>
      </c>
      <c r="U31" s="60">
        <v>0</v>
      </c>
      <c r="V31" s="60">
        <v>23048902</v>
      </c>
      <c r="W31" s="60">
        <v>47082584</v>
      </c>
      <c r="X31" s="60">
        <v>-24033682</v>
      </c>
      <c r="Y31" s="61">
        <v>-51.05</v>
      </c>
      <c r="Z31" s="62">
        <v>62776779</v>
      </c>
    </row>
    <row r="32" spans="1:26" ht="13.5">
      <c r="A32" s="70" t="s">
        <v>54</v>
      </c>
      <c r="B32" s="22">
        <f>SUM(B28:B31)</f>
        <v>62297678</v>
      </c>
      <c r="C32" s="22">
        <f>SUM(C28:C31)</f>
        <v>0</v>
      </c>
      <c r="D32" s="99">
        <f aca="true" t="shared" si="5" ref="D32:Z32">SUM(D28:D31)</f>
        <v>143792500</v>
      </c>
      <c r="E32" s="100">
        <f t="shared" si="5"/>
        <v>123692263</v>
      </c>
      <c r="F32" s="100">
        <f t="shared" si="5"/>
        <v>2323065</v>
      </c>
      <c r="G32" s="100">
        <f t="shared" si="5"/>
        <v>9469337</v>
      </c>
      <c r="H32" s="100">
        <f t="shared" si="5"/>
        <v>10390659</v>
      </c>
      <c r="I32" s="100">
        <f t="shared" si="5"/>
        <v>22183061</v>
      </c>
      <c r="J32" s="100">
        <f t="shared" si="5"/>
        <v>8399563</v>
      </c>
      <c r="K32" s="100">
        <f t="shared" si="5"/>
        <v>6044109</v>
      </c>
      <c r="L32" s="100">
        <f t="shared" si="5"/>
        <v>5454111</v>
      </c>
      <c r="M32" s="100">
        <f t="shared" si="5"/>
        <v>19897783</v>
      </c>
      <c r="N32" s="100">
        <f t="shared" si="5"/>
        <v>971076</v>
      </c>
      <c r="O32" s="100">
        <f t="shared" si="5"/>
        <v>5979632</v>
      </c>
      <c r="P32" s="100">
        <f t="shared" si="5"/>
        <v>4221913</v>
      </c>
      <c r="Q32" s="100">
        <f t="shared" si="5"/>
        <v>11172621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53253465</v>
      </c>
      <c r="W32" s="100">
        <f t="shared" si="5"/>
        <v>92769197</v>
      </c>
      <c r="X32" s="100">
        <f t="shared" si="5"/>
        <v>-39515732</v>
      </c>
      <c r="Y32" s="101">
        <f>+IF(W32&lt;&gt;0,(X32/W32)*100,0)</f>
        <v>-42.595746517025475</v>
      </c>
      <c r="Z32" s="102">
        <f t="shared" si="5"/>
        <v>123692263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110547394</v>
      </c>
      <c r="C35" s="19">
        <v>0</v>
      </c>
      <c r="D35" s="59">
        <v>118300435</v>
      </c>
      <c r="E35" s="60">
        <v>118300435</v>
      </c>
      <c r="F35" s="60">
        <v>118367770</v>
      </c>
      <c r="G35" s="60">
        <v>157816908</v>
      </c>
      <c r="H35" s="60">
        <v>142431454</v>
      </c>
      <c r="I35" s="60">
        <v>142431454</v>
      </c>
      <c r="J35" s="60">
        <v>142514998</v>
      </c>
      <c r="K35" s="60">
        <v>168227866</v>
      </c>
      <c r="L35" s="60">
        <v>153504373</v>
      </c>
      <c r="M35" s="60">
        <v>153504373</v>
      </c>
      <c r="N35" s="60">
        <v>155230291</v>
      </c>
      <c r="O35" s="60">
        <v>140884697</v>
      </c>
      <c r="P35" s="60">
        <v>170473658</v>
      </c>
      <c r="Q35" s="60">
        <v>170473658</v>
      </c>
      <c r="R35" s="60">
        <v>0</v>
      </c>
      <c r="S35" s="60">
        <v>0</v>
      </c>
      <c r="T35" s="60">
        <v>0</v>
      </c>
      <c r="U35" s="60">
        <v>0</v>
      </c>
      <c r="V35" s="60">
        <v>170473658</v>
      </c>
      <c r="W35" s="60">
        <v>88725326</v>
      </c>
      <c r="X35" s="60">
        <v>81748332</v>
      </c>
      <c r="Y35" s="61">
        <v>92.14</v>
      </c>
      <c r="Z35" s="62">
        <v>118300435</v>
      </c>
    </row>
    <row r="36" spans="1:26" ht="13.5">
      <c r="A36" s="58" t="s">
        <v>57</v>
      </c>
      <c r="B36" s="19">
        <v>431654715</v>
      </c>
      <c r="C36" s="19">
        <v>0</v>
      </c>
      <c r="D36" s="59">
        <v>398689679</v>
      </c>
      <c r="E36" s="60">
        <v>398689679</v>
      </c>
      <c r="F36" s="60">
        <v>398622344</v>
      </c>
      <c r="G36" s="60">
        <v>438788463</v>
      </c>
      <c r="H36" s="60">
        <v>438873080</v>
      </c>
      <c r="I36" s="60">
        <v>438873080</v>
      </c>
      <c r="J36" s="60">
        <v>438955938</v>
      </c>
      <c r="K36" s="60">
        <v>438882806</v>
      </c>
      <c r="L36" s="60">
        <v>438967603</v>
      </c>
      <c r="M36" s="60">
        <v>438967603</v>
      </c>
      <c r="N36" s="60">
        <v>431565111</v>
      </c>
      <c r="O36" s="60">
        <v>431566160</v>
      </c>
      <c r="P36" s="60">
        <v>431648116</v>
      </c>
      <c r="Q36" s="60">
        <v>431648116</v>
      </c>
      <c r="R36" s="60">
        <v>0</v>
      </c>
      <c r="S36" s="60">
        <v>0</v>
      </c>
      <c r="T36" s="60">
        <v>0</v>
      </c>
      <c r="U36" s="60">
        <v>0</v>
      </c>
      <c r="V36" s="60">
        <v>431648116</v>
      </c>
      <c r="W36" s="60">
        <v>299017259</v>
      </c>
      <c r="X36" s="60">
        <v>132630857</v>
      </c>
      <c r="Y36" s="61">
        <v>44.36</v>
      </c>
      <c r="Z36" s="62">
        <v>398689679</v>
      </c>
    </row>
    <row r="37" spans="1:26" ht="13.5">
      <c r="A37" s="58" t="s">
        <v>58</v>
      </c>
      <c r="B37" s="19">
        <v>29883980</v>
      </c>
      <c r="C37" s="19">
        <v>0</v>
      </c>
      <c r="D37" s="59">
        <v>39961572</v>
      </c>
      <c r="E37" s="60">
        <v>39961572</v>
      </c>
      <c r="F37" s="60">
        <v>39961572</v>
      </c>
      <c r="G37" s="60">
        <v>25263348</v>
      </c>
      <c r="H37" s="60">
        <v>24782742</v>
      </c>
      <c r="I37" s="60">
        <v>24782742</v>
      </c>
      <c r="J37" s="60">
        <v>23900914</v>
      </c>
      <c r="K37" s="60">
        <v>24549627</v>
      </c>
      <c r="L37" s="60">
        <v>24194572</v>
      </c>
      <c r="M37" s="60">
        <v>24194572</v>
      </c>
      <c r="N37" s="60">
        <v>23929011</v>
      </c>
      <c r="O37" s="60">
        <v>25376549</v>
      </c>
      <c r="P37" s="60">
        <v>31142747</v>
      </c>
      <c r="Q37" s="60">
        <v>31142747</v>
      </c>
      <c r="R37" s="60">
        <v>0</v>
      </c>
      <c r="S37" s="60">
        <v>0</v>
      </c>
      <c r="T37" s="60">
        <v>0</v>
      </c>
      <c r="U37" s="60">
        <v>0</v>
      </c>
      <c r="V37" s="60">
        <v>31142747</v>
      </c>
      <c r="W37" s="60">
        <v>29971179</v>
      </c>
      <c r="X37" s="60">
        <v>1171568</v>
      </c>
      <c r="Y37" s="61">
        <v>3.91</v>
      </c>
      <c r="Z37" s="62">
        <v>39961572</v>
      </c>
    </row>
    <row r="38" spans="1:26" ht="13.5">
      <c r="A38" s="58" t="s">
        <v>59</v>
      </c>
      <c r="B38" s="19">
        <v>16916277</v>
      </c>
      <c r="C38" s="19">
        <v>0</v>
      </c>
      <c r="D38" s="59">
        <v>11757837</v>
      </c>
      <c r="E38" s="60">
        <v>11757837</v>
      </c>
      <c r="F38" s="60">
        <v>11757837</v>
      </c>
      <c r="G38" s="60">
        <v>17796562</v>
      </c>
      <c r="H38" s="60">
        <v>17789643</v>
      </c>
      <c r="I38" s="60">
        <v>17789643</v>
      </c>
      <c r="J38" s="60">
        <v>17789643</v>
      </c>
      <c r="K38" s="60">
        <v>17781426</v>
      </c>
      <c r="L38" s="60">
        <v>17753415</v>
      </c>
      <c r="M38" s="60">
        <v>17753415</v>
      </c>
      <c r="N38" s="60">
        <v>17753415</v>
      </c>
      <c r="O38" s="60">
        <v>17470180</v>
      </c>
      <c r="P38" s="60">
        <v>17470180</v>
      </c>
      <c r="Q38" s="60">
        <v>17470180</v>
      </c>
      <c r="R38" s="60">
        <v>0</v>
      </c>
      <c r="S38" s="60">
        <v>0</v>
      </c>
      <c r="T38" s="60">
        <v>0</v>
      </c>
      <c r="U38" s="60">
        <v>0</v>
      </c>
      <c r="V38" s="60">
        <v>17470180</v>
      </c>
      <c r="W38" s="60">
        <v>8818378</v>
      </c>
      <c r="X38" s="60">
        <v>8651802</v>
      </c>
      <c r="Y38" s="61">
        <v>98.11</v>
      </c>
      <c r="Z38" s="62">
        <v>11757837</v>
      </c>
    </row>
    <row r="39" spans="1:26" ht="13.5">
      <c r="A39" s="58" t="s">
        <v>60</v>
      </c>
      <c r="B39" s="19">
        <v>495401852</v>
      </c>
      <c r="C39" s="19">
        <v>0</v>
      </c>
      <c r="D39" s="59">
        <v>465270705</v>
      </c>
      <c r="E39" s="60">
        <v>465270705</v>
      </c>
      <c r="F39" s="60">
        <v>465270705</v>
      </c>
      <c r="G39" s="60">
        <v>553545461</v>
      </c>
      <c r="H39" s="60">
        <v>538732149</v>
      </c>
      <c r="I39" s="60">
        <v>538732149</v>
      </c>
      <c r="J39" s="60">
        <v>539780379</v>
      </c>
      <c r="K39" s="60">
        <v>564779619</v>
      </c>
      <c r="L39" s="60">
        <v>550523989</v>
      </c>
      <c r="M39" s="60">
        <v>550523989</v>
      </c>
      <c r="N39" s="60">
        <v>545112976</v>
      </c>
      <c r="O39" s="60">
        <v>529604128</v>
      </c>
      <c r="P39" s="60">
        <v>553508847</v>
      </c>
      <c r="Q39" s="60">
        <v>553508847</v>
      </c>
      <c r="R39" s="60">
        <v>0</v>
      </c>
      <c r="S39" s="60">
        <v>0</v>
      </c>
      <c r="T39" s="60">
        <v>0</v>
      </c>
      <c r="U39" s="60">
        <v>0</v>
      </c>
      <c r="V39" s="60">
        <v>553508847</v>
      </c>
      <c r="W39" s="60">
        <v>348953029</v>
      </c>
      <c r="X39" s="60">
        <v>204555818</v>
      </c>
      <c r="Y39" s="61">
        <v>58.62</v>
      </c>
      <c r="Z39" s="62">
        <v>465270705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44181258</v>
      </c>
      <c r="C42" s="19">
        <v>0</v>
      </c>
      <c r="D42" s="59">
        <v>65820580</v>
      </c>
      <c r="E42" s="60">
        <v>65820580</v>
      </c>
      <c r="F42" s="60">
        <v>56141796</v>
      </c>
      <c r="G42" s="60">
        <v>-14226013</v>
      </c>
      <c r="H42" s="60">
        <v>-13495929</v>
      </c>
      <c r="I42" s="60">
        <v>28419854</v>
      </c>
      <c r="J42" s="60">
        <v>-2498578</v>
      </c>
      <c r="K42" s="60">
        <v>27827218</v>
      </c>
      <c r="L42" s="60">
        <v>-12868037</v>
      </c>
      <c r="M42" s="60">
        <v>12460603</v>
      </c>
      <c r="N42" s="60">
        <v>-5785069</v>
      </c>
      <c r="O42" s="60">
        <v>-16422537</v>
      </c>
      <c r="P42" s="60">
        <v>33148687</v>
      </c>
      <c r="Q42" s="60">
        <v>10941081</v>
      </c>
      <c r="R42" s="60">
        <v>0</v>
      </c>
      <c r="S42" s="60">
        <v>0</v>
      </c>
      <c r="T42" s="60">
        <v>0</v>
      </c>
      <c r="U42" s="60">
        <v>0</v>
      </c>
      <c r="V42" s="60">
        <v>51821538</v>
      </c>
      <c r="W42" s="60">
        <v>-48</v>
      </c>
      <c r="X42" s="60">
        <v>51821586</v>
      </c>
      <c r="Y42" s="61">
        <v>-107961637.5</v>
      </c>
      <c r="Z42" s="62">
        <v>65820580</v>
      </c>
    </row>
    <row r="43" spans="1:26" ht="13.5">
      <c r="A43" s="58" t="s">
        <v>63</v>
      </c>
      <c r="B43" s="19">
        <v>-69446077</v>
      </c>
      <c r="C43" s="19">
        <v>0</v>
      </c>
      <c r="D43" s="59">
        <v>-37286482</v>
      </c>
      <c r="E43" s="60">
        <v>-37286482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1">
        <v>0</v>
      </c>
      <c r="Z43" s="62">
        <v>-37286482</v>
      </c>
    </row>
    <row r="44" spans="1:26" ht="13.5">
      <c r="A44" s="58" t="s">
        <v>64</v>
      </c>
      <c r="B44" s="19">
        <v>0</v>
      </c>
      <c r="C44" s="19">
        <v>0</v>
      </c>
      <c r="D44" s="59">
        <v>34234</v>
      </c>
      <c r="E44" s="60">
        <v>34234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34234</v>
      </c>
    </row>
    <row r="45" spans="1:26" ht="13.5">
      <c r="A45" s="70" t="s">
        <v>65</v>
      </c>
      <c r="B45" s="22">
        <v>77235389</v>
      </c>
      <c r="C45" s="22">
        <v>0</v>
      </c>
      <c r="D45" s="99">
        <v>98117075</v>
      </c>
      <c r="E45" s="100">
        <v>98117075</v>
      </c>
      <c r="F45" s="100">
        <v>133377185</v>
      </c>
      <c r="G45" s="100">
        <v>119151172</v>
      </c>
      <c r="H45" s="100">
        <v>105655243</v>
      </c>
      <c r="I45" s="100">
        <v>105655243</v>
      </c>
      <c r="J45" s="100">
        <v>103156665</v>
      </c>
      <c r="K45" s="100">
        <v>130983883</v>
      </c>
      <c r="L45" s="100">
        <v>118115846</v>
      </c>
      <c r="M45" s="100">
        <v>118115846</v>
      </c>
      <c r="N45" s="100">
        <v>112330777</v>
      </c>
      <c r="O45" s="100">
        <v>95908240</v>
      </c>
      <c r="P45" s="100">
        <v>129056927</v>
      </c>
      <c r="Q45" s="100">
        <v>129056927</v>
      </c>
      <c r="R45" s="100">
        <v>0</v>
      </c>
      <c r="S45" s="100">
        <v>0</v>
      </c>
      <c r="T45" s="100">
        <v>0</v>
      </c>
      <c r="U45" s="100">
        <v>0</v>
      </c>
      <c r="V45" s="100">
        <v>129056927</v>
      </c>
      <c r="W45" s="100">
        <v>69548695</v>
      </c>
      <c r="X45" s="100">
        <v>59508232</v>
      </c>
      <c r="Y45" s="101">
        <v>85.56</v>
      </c>
      <c r="Z45" s="102">
        <v>98117075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1943599</v>
      </c>
      <c r="C49" s="52">
        <v>0</v>
      </c>
      <c r="D49" s="129">
        <v>1591435</v>
      </c>
      <c r="E49" s="54">
        <v>994323</v>
      </c>
      <c r="F49" s="54">
        <v>0</v>
      </c>
      <c r="G49" s="54">
        <v>0</v>
      </c>
      <c r="H49" s="54">
        <v>0</v>
      </c>
      <c r="I49" s="54">
        <v>9187405</v>
      </c>
      <c r="J49" s="54">
        <v>0</v>
      </c>
      <c r="K49" s="54">
        <v>0</v>
      </c>
      <c r="L49" s="54">
        <v>0</v>
      </c>
      <c r="M49" s="54">
        <v>679914</v>
      </c>
      <c r="N49" s="54">
        <v>0</v>
      </c>
      <c r="O49" s="54">
        <v>0</v>
      </c>
      <c r="P49" s="54">
        <v>0</v>
      </c>
      <c r="Q49" s="54">
        <v>4872938</v>
      </c>
      <c r="R49" s="54">
        <v>0</v>
      </c>
      <c r="S49" s="54">
        <v>0</v>
      </c>
      <c r="T49" s="54">
        <v>0</v>
      </c>
      <c r="U49" s="54">
        <v>0</v>
      </c>
      <c r="V49" s="54">
        <v>29832637</v>
      </c>
      <c r="W49" s="54">
        <v>0</v>
      </c>
      <c r="X49" s="54">
        <v>49102251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96.06072303797043</v>
      </c>
      <c r="C58" s="5">
        <f>IF(C67=0,0,+(C76/C67)*100)</f>
        <v>0</v>
      </c>
      <c r="D58" s="6">
        <f aca="true" t="shared" si="6" ref="D58:Z58">IF(D67=0,0,+(D76/D67)*100)</f>
        <v>86.59748769546223</v>
      </c>
      <c r="E58" s="7">
        <f t="shared" si="6"/>
        <v>70.96874054975038</v>
      </c>
      <c r="F58" s="7">
        <f t="shared" si="6"/>
        <v>67.75110607606182</v>
      </c>
      <c r="G58" s="7">
        <f t="shared" si="6"/>
        <v>75.71765011216306</v>
      </c>
      <c r="H58" s="7">
        <f t="shared" si="6"/>
        <v>99.67562379359838</v>
      </c>
      <c r="I58" s="7">
        <f t="shared" si="6"/>
        <v>77.85515925185987</v>
      </c>
      <c r="J58" s="7">
        <f t="shared" si="6"/>
        <v>68.02548260393233</v>
      </c>
      <c r="K58" s="7">
        <f t="shared" si="6"/>
        <v>131.15852539566063</v>
      </c>
      <c r="L58" s="7">
        <f t="shared" si="6"/>
        <v>129.1583545546098</v>
      </c>
      <c r="M58" s="7">
        <f t="shared" si="6"/>
        <v>105.5110723386099</v>
      </c>
      <c r="N58" s="7">
        <f t="shared" si="6"/>
        <v>96.6760859512384</v>
      </c>
      <c r="O58" s="7">
        <f t="shared" si="6"/>
        <v>90.87154943694603</v>
      </c>
      <c r="P58" s="7">
        <f t="shared" si="6"/>
        <v>106.49687318421076</v>
      </c>
      <c r="Q58" s="7">
        <f t="shared" si="6"/>
        <v>98.64377038221959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93.55595284979952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70.96874054975038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246.6123446745562</v>
      </c>
      <c r="E59" s="10">
        <f t="shared" si="7"/>
        <v>157.65298963564354</v>
      </c>
      <c r="F59" s="10">
        <f t="shared" si="7"/>
        <v>99.81156965170474</v>
      </c>
      <c r="G59" s="10">
        <f t="shared" si="7"/>
        <v>98.50859780273387</v>
      </c>
      <c r="H59" s="10">
        <f t="shared" si="7"/>
        <v>99.58202962097081</v>
      </c>
      <c r="I59" s="10">
        <f t="shared" si="7"/>
        <v>99.39219942630034</v>
      </c>
      <c r="J59" s="10">
        <f t="shared" si="7"/>
        <v>99.97457634839716</v>
      </c>
      <c r="K59" s="10">
        <f t="shared" si="7"/>
        <v>99.85141782944055</v>
      </c>
      <c r="L59" s="10">
        <f t="shared" si="7"/>
        <v>99.99558997369307</v>
      </c>
      <c r="M59" s="10">
        <f t="shared" si="7"/>
        <v>99.94058539349008</v>
      </c>
      <c r="N59" s="10">
        <f t="shared" si="7"/>
        <v>98.35520496449311</v>
      </c>
      <c r="O59" s="10">
        <f t="shared" si="7"/>
        <v>43.58380736922563</v>
      </c>
      <c r="P59" s="10">
        <f t="shared" si="7"/>
        <v>122.08006878318571</v>
      </c>
      <c r="Q59" s="10">
        <f t="shared" si="7"/>
        <v>101.12306951451109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100.00013647119061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157.65298963564354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32.50132567712072</v>
      </c>
      <c r="G60" s="13">
        <f t="shared" si="7"/>
        <v>55.29567947292103</v>
      </c>
      <c r="H60" s="13">
        <f t="shared" si="7"/>
        <v>100</v>
      </c>
      <c r="I60" s="13">
        <f t="shared" si="7"/>
        <v>57.13031163351201</v>
      </c>
      <c r="J60" s="13">
        <f t="shared" si="7"/>
        <v>-28.374593222882144</v>
      </c>
      <c r="K60" s="13">
        <f t="shared" si="7"/>
        <v>166.29506413867082</v>
      </c>
      <c r="L60" s="13">
        <f t="shared" si="7"/>
        <v>154.6116715499978</v>
      </c>
      <c r="M60" s="13">
        <f t="shared" si="7"/>
        <v>114.12352633446491</v>
      </c>
      <c r="N60" s="13">
        <f t="shared" si="7"/>
        <v>95.55891872393897</v>
      </c>
      <c r="O60" s="13">
        <f t="shared" si="7"/>
        <v>104.03817030380146</v>
      </c>
      <c r="P60" s="13">
        <f t="shared" si="7"/>
        <v>90.5928420792025</v>
      </c>
      <c r="Q60" s="13">
        <f t="shared" si="7"/>
        <v>97.13859359496749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87.1422426054799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100.0602334911788</v>
      </c>
      <c r="L61" s="13">
        <f t="shared" si="7"/>
        <v>100</v>
      </c>
      <c r="M61" s="13">
        <f t="shared" si="7"/>
        <v>100.0263551288809</v>
      </c>
      <c r="N61" s="13">
        <f t="shared" si="7"/>
        <v>100</v>
      </c>
      <c r="O61" s="13">
        <f t="shared" si="7"/>
        <v>100</v>
      </c>
      <c r="P61" s="13">
        <f t="shared" si="7"/>
        <v>100.02154679664972</v>
      </c>
      <c r="Q61" s="13">
        <f t="shared" si="7"/>
        <v>100.0062385453376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100.00941330126668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0</v>
      </c>
      <c r="Q64" s="13">
        <f t="shared" si="7"/>
        <v>102.95176343236021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100.80163526606746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45.08601260947708</v>
      </c>
      <c r="Q65" s="13">
        <f t="shared" si="7"/>
        <v>43.9579728847577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-584.213485125885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58112771</v>
      </c>
      <c r="C67" s="24"/>
      <c r="D67" s="25">
        <v>77004518</v>
      </c>
      <c r="E67" s="26">
        <v>93962465</v>
      </c>
      <c r="F67" s="26">
        <v>10779548</v>
      </c>
      <c r="G67" s="26">
        <v>6796801</v>
      </c>
      <c r="H67" s="26">
        <v>5657320</v>
      </c>
      <c r="I67" s="26">
        <v>23233669</v>
      </c>
      <c r="J67" s="26">
        <v>9208949</v>
      </c>
      <c r="K67" s="26">
        <v>8141194</v>
      </c>
      <c r="L67" s="26">
        <v>5768189</v>
      </c>
      <c r="M67" s="26">
        <v>23118332</v>
      </c>
      <c r="N67" s="26">
        <v>6249590</v>
      </c>
      <c r="O67" s="26">
        <v>4804868</v>
      </c>
      <c r="P67" s="26">
        <v>6321287</v>
      </c>
      <c r="Q67" s="26">
        <v>17375745</v>
      </c>
      <c r="R67" s="26"/>
      <c r="S67" s="26"/>
      <c r="T67" s="26"/>
      <c r="U67" s="26"/>
      <c r="V67" s="26">
        <v>63727746</v>
      </c>
      <c r="W67" s="26">
        <v>70471849</v>
      </c>
      <c r="X67" s="26"/>
      <c r="Y67" s="25"/>
      <c r="Z67" s="27">
        <v>93962465</v>
      </c>
    </row>
    <row r="68" spans="1:26" ht="13.5" hidden="1">
      <c r="A68" s="37" t="s">
        <v>31</v>
      </c>
      <c r="B68" s="19">
        <v>15500969</v>
      </c>
      <c r="C68" s="19"/>
      <c r="D68" s="20">
        <v>27040000</v>
      </c>
      <c r="E68" s="21">
        <v>42297947</v>
      </c>
      <c r="F68" s="21">
        <v>5649833</v>
      </c>
      <c r="G68" s="21">
        <v>3230651</v>
      </c>
      <c r="H68" s="21">
        <v>2556162</v>
      </c>
      <c r="I68" s="21">
        <v>11436646</v>
      </c>
      <c r="J68" s="21">
        <v>6914821</v>
      </c>
      <c r="K68" s="21">
        <v>4286517</v>
      </c>
      <c r="L68" s="21">
        <v>2675721</v>
      </c>
      <c r="M68" s="21">
        <v>13877059</v>
      </c>
      <c r="N68" s="21">
        <v>2673707</v>
      </c>
      <c r="O68" s="21">
        <v>1041412</v>
      </c>
      <c r="P68" s="21">
        <v>3212413</v>
      </c>
      <c r="Q68" s="21">
        <v>6927532</v>
      </c>
      <c r="R68" s="21"/>
      <c r="S68" s="21"/>
      <c r="T68" s="21"/>
      <c r="U68" s="21"/>
      <c r="V68" s="21">
        <v>32241237</v>
      </c>
      <c r="W68" s="21">
        <v>31723460</v>
      </c>
      <c r="X68" s="21"/>
      <c r="Y68" s="20"/>
      <c r="Z68" s="23">
        <v>42297947</v>
      </c>
    </row>
    <row r="69" spans="1:26" ht="13.5" hidden="1">
      <c r="A69" s="38" t="s">
        <v>32</v>
      </c>
      <c r="B69" s="19">
        <v>40322579</v>
      </c>
      <c r="C69" s="19"/>
      <c r="D69" s="20">
        <v>49813718</v>
      </c>
      <c r="E69" s="21">
        <v>49813718</v>
      </c>
      <c r="F69" s="21">
        <v>5120025</v>
      </c>
      <c r="G69" s="21">
        <v>3551650</v>
      </c>
      <c r="H69" s="21">
        <v>3093491</v>
      </c>
      <c r="I69" s="21">
        <v>11765166</v>
      </c>
      <c r="J69" s="21">
        <v>2285957</v>
      </c>
      <c r="K69" s="21">
        <v>3847211</v>
      </c>
      <c r="L69" s="21">
        <v>3088056</v>
      </c>
      <c r="M69" s="21">
        <v>9221224</v>
      </c>
      <c r="N69" s="21">
        <v>3570707</v>
      </c>
      <c r="O69" s="21">
        <v>3760515</v>
      </c>
      <c r="P69" s="21">
        <v>3102074</v>
      </c>
      <c r="Q69" s="21">
        <v>10433296</v>
      </c>
      <c r="R69" s="21"/>
      <c r="S69" s="21"/>
      <c r="T69" s="21"/>
      <c r="U69" s="21"/>
      <c r="V69" s="21">
        <v>31419686</v>
      </c>
      <c r="W69" s="21">
        <v>37360289</v>
      </c>
      <c r="X69" s="21"/>
      <c r="Y69" s="20"/>
      <c r="Z69" s="23">
        <v>49813718</v>
      </c>
    </row>
    <row r="70" spans="1:26" ht="13.5" hidden="1">
      <c r="A70" s="39" t="s">
        <v>103</v>
      </c>
      <c r="B70" s="19"/>
      <c r="C70" s="19"/>
      <c r="D70" s="20">
        <v>42965713</v>
      </c>
      <c r="E70" s="21">
        <v>42965713</v>
      </c>
      <c r="F70" s="21">
        <v>4553132</v>
      </c>
      <c r="G70" s="21">
        <v>2843179</v>
      </c>
      <c r="H70" s="21">
        <v>3014475</v>
      </c>
      <c r="I70" s="21">
        <v>10410786</v>
      </c>
      <c r="J70" s="21">
        <v>1684632</v>
      </c>
      <c r="K70" s="21">
        <v>3240722</v>
      </c>
      <c r="L70" s="21">
        <v>2481174</v>
      </c>
      <c r="M70" s="21">
        <v>7406528</v>
      </c>
      <c r="N70" s="21">
        <v>2980720</v>
      </c>
      <c r="O70" s="21">
        <v>3168971</v>
      </c>
      <c r="P70" s="21">
        <v>2506173</v>
      </c>
      <c r="Q70" s="21">
        <v>8655864</v>
      </c>
      <c r="R70" s="21"/>
      <c r="S70" s="21"/>
      <c r="T70" s="21"/>
      <c r="U70" s="21"/>
      <c r="V70" s="21">
        <v>26473178</v>
      </c>
      <c r="W70" s="21">
        <v>32224285</v>
      </c>
      <c r="X70" s="21"/>
      <c r="Y70" s="20"/>
      <c r="Z70" s="23">
        <v>42965713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>
        <v>6848005</v>
      </c>
      <c r="F73" s="21">
        <v>566893</v>
      </c>
      <c r="G73" s="21">
        <v>708471</v>
      </c>
      <c r="H73" s="21">
        <v>79016</v>
      </c>
      <c r="I73" s="21">
        <v>1354380</v>
      </c>
      <c r="J73" s="21">
        <v>601325</v>
      </c>
      <c r="K73" s="21">
        <v>606489</v>
      </c>
      <c r="L73" s="21">
        <v>606882</v>
      </c>
      <c r="M73" s="21">
        <v>1814696</v>
      </c>
      <c r="N73" s="21">
        <v>589987</v>
      </c>
      <c r="O73" s="21">
        <v>591544</v>
      </c>
      <c r="P73" s="21"/>
      <c r="Q73" s="21">
        <v>1181531</v>
      </c>
      <c r="R73" s="21"/>
      <c r="S73" s="21"/>
      <c r="T73" s="21"/>
      <c r="U73" s="21"/>
      <c r="V73" s="21">
        <v>4350607</v>
      </c>
      <c r="W73" s="21">
        <v>5136004</v>
      </c>
      <c r="X73" s="21"/>
      <c r="Y73" s="20"/>
      <c r="Z73" s="23">
        <v>6848005</v>
      </c>
    </row>
    <row r="74" spans="1:26" ht="13.5" hidden="1">
      <c r="A74" s="39" t="s">
        <v>107</v>
      </c>
      <c r="B74" s="19">
        <v>40322579</v>
      </c>
      <c r="C74" s="19"/>
      <c r="D74" s="20">
        <v>6848005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>
        <v>595901</v>
      </c>
      <c r="Q74" s="21">
        <v>595901</v>
      </c>
      <c r="R74" s="21"/>
      <c r="S74" s="21"/>
      <c r="T74" s="21"/>
      <c r="U74" s="21"/>
      <c r="V74" s="21">
        <v>595901</v>
      </c>
      <c r="W74" s="21"/>
      <c r="X74" s="21"/>
      <c r="Y74" s="20"/>
      <c r="Z74" s="23"/>
    </row>
    <row r="75" spans="1:26" ht="13.5" hidden="1">
      <c r="A75" s="40" t="s">
        <v>110</v>
      </c>
      <c r="B75" s="28">
        <v>2289223</v>
      </c>
      <c r="C75" s="28"/>
      <c r="D75" s="29">
        <v>150800</v>
      </c>
      <c r="E75" s="30">
        <v>1850800</v>
      </c>
      <c r="F75" s="30">
        <v>9690</v>
      </c>
      <c r="G75" s="30">
        <v>14500</v>
      </c>
      <c r="H75" s="30">
        <v>7667</v>
      </c>
      <c r="I75" s="30">
        <v>31857</v>
      </c>
      <c r="J75" s="30">
        <v>8171</v>
      </c>
      <c r="K75" s="30">
        <v>7466</v>
      </c>
      <c r="L75" s="30">
        <v>4412</v>
      </c>
      <c r="M75" s="30">
        <v>20049</v>
      </c>
      <c r="N75" s="30">
        <v>5176</v>
      </c>
      <c r="O75" s="30">
        <v>2941</v>
      </c>
      <c r="P75" s="30">
        <v>6800</v>
      </c>
      <c r="Q75" s="30">
        <v>14917</v>
      </c>
      <c r="R75" s="30"/>
      <c r="S75" s="30"/>
      <c r="T75" s="30"/>
      <c r="U75" s="30"/>
      <c r="V75" s="30">
        <v>66823</v>
      </c>
      <c r="W75" s="30">
        <v>1388100</v>
      </c>
      <c r="X75" s="30"/>
      <c r="Y75" s="29"/>
      <c r="Z75" s="31">
        <v>1850800</v>
      </c>
    </row>
    <row r="76" spans="1:26" ht="13.5" hidden="1">
      <c r="A76" s="42" t="s">
        <v>286</v>
      </c>
      <c r="B76" s="32">
        <v>55823548</v>
      </c>
      <c r="C76" s="32"/>
      <c r="D76" s="33">
        <v>66683978</v>
      </c>
      <c r="E76" s="34">
        <v>66683978</v>
      </c>
      <c r="F76" s="34">
        <v>7303263</v>
      </c>
      <c r="G76" s="34">
        <v>5146378</v>
      </c>
      <c r="H76" s="34">
        <v>5638969</v>
      </c>
      <c r="I76" s="34">
        <v>18088610</v>
      </c>
      <c r="J76" s="34">
        <v>6264432</v>
      </c>
      <c r="K76" s="34">
        <v>10677870</v>
      </c>
      <c r="L76" s="34">
        <v>7450098</v>
      </c>
      <c r="M76" s="34">
        <v>24392400</v>
      </c>
      <c r="N76" s="34">
        <v>6041859</v>
      </c>
      <c r="O76" s="34">
        <v>4366258</v>
      </c>
      <c r="P76" s="34">
        <v>6731973</v>
      </c>
      <c r="Q76" s="34">
        <v>17140090</v>
      </c>
      <c r="R76" s="34"/>
      <c r="S76" s="34"/>
      <c r="T76" s="34"/>
      <c r="U76" s="34"/>
      <c r="V76" s="34">
        <v>59621100</v>
      </c>
      <c r="W76" s="34"/>
      <c r="X76" s="34"/>
      <c r="Y76" s="33"/>
      <c r="Z76" s="35">
        <v>66683978</v>
      </c>
    </row>
    <row r="77" spans="1:26" ht="13.5" hidden="1">
      <c r="A77" s="37" t="s">
        <v>31</v>
      </c>
      <c r="B77" s="19">
        <v>15500969</v>
      </c>
      <c r="C77" s="19"/>
      <c r="D77" s="20">
        <v>66683978</v>
      </c>
      <c r="E77" s="21">
        <v>66683978</v>
      </c>
      <c r="F77" s="21">
        <v>5639187</v>
      </c>
      <c r="G77" s="21">
        <v>3182469</v>
      </c>
      <c r="H77" s="21">
        <v>2545478</v>
      </c>
      <c r="I77" s="21">
        <v>11367134</v>
      </c>
      <c r="J77" s="21">
        <v>6913063</v>
      </c>
      <c r="K77" s="21">
        <v>4280148</v>
      </c>
      <c r="L77" s="21">
        <v>2675603</v>
      </c>
      <c r="M77" s="21">
        <v>13868814</v>
      </c>
      <c r="N77" s="21">
        <v>2629730</v>
      </c>
      <c r="O77" s="21">
        <v>453887</v>
      </c>
      <c r="P77" s="21">
        <v>3921716</v>
      </c>
      <c r="Q77" s="21">
        <v>7005333</v>
      </c>
      <c r="R77" s="21"/>
      <c r="S77" s="21"/>
      <c r="T77" s="21"/>
      <c r="U77" s="21"/>
      <c r="V77" s="21">
        <v>32241281</v>
      </c>
      <c r="W77" s="21"/>
      <c r="X77" s="21"/>
      <c r="Y77" s="20"/>
      <c r="Z77" s="23">
        <v>66683978</v>
      </c>
    </row>
    <row r="78" spans="1:26" ht="13.5" hidden="1">
      <c r="A78" s="38" t="s">
        <v>32</v>
      </c>
      <c r="B78" s="19">
        <v>40322579</v>
      </c>
      <c r="C78" s="19"/>
      <c r="D78" s="20"/>
      <c r="E78" s="21"/>
      <c r="F78" s="21">
        <v>1664076</v>
      </c>
      <c r="G78" s="21">
        <v>1963909</v>
      </c>
      <c r="H78" s="21">
        <v>3093491</v>
      </c>
      <c r="I78" s="21">
        <v>6721476</v>
      </c>
      <c r="J78" s="21">
        <v>-648631</v>
      </c>
      <c r="K78" s="21">
        <v>6397722</v>
      </c>
      <c r="L78" s="21">
        <v>4774495</v>
      </c>
      <c r="M78" s="21">
        <v>10523586</v>
      </c>
      <c r="N78" s="21">
        <v>3412129</v>
      </c>
      <c r="O78" s="21">
        <v>3912371</v>
      </c>
      <c r="P78" s="21">
        <v>2810257</v>
      </c>
      <c r="Q78" s="21">
        <v>10134757</v>
      </c>
      <c r="R78" s="21"/>
      <c r="S78" s="21"/>
      <c r="T78" s="21"/>
      <c r="U78" s="21"/>
      <c r="V78" s="21">
        <v>27379819</v>
      </c>
      <c r="W78" s="21"/>
      <c r="X78" s="21"/>
      <c r="Y78" s="20"/>
      <c r="Z78" s="23"/>
    </row>
    <row r="79" spans="1:26" ht="13.5" hidden="1">
      <c r="A79" s="39" t="s">
        <v>103</v>
      </c>
      <c r="B79" s="19">
        <v>33911583</v>
      </c>
      <c r="C79" s="19"/>
      <c r="D79" s="20"/>
      <c r="E79" s="21"/>
      <c r="F79" s="21">
        <v>4553132</v>
      </c>
      <c r="G79" s="21">
        <v>2843179</v>
      </c>
      <c r="H79" s="21">
        <v>3014475</v>
      </c>
      <c r="I79" s="21">
        <v>10410786</v>
      </c>
      <c r="J79" s="21">
        <v>1684632</v>
      </c>
      <c r="K79" s="21">
        <v>3242674</v>
      </c>
      <c r="L79" s="21">
        <v>2481174</v>
      </c>
      <c r="M79" s="21">
        <v>7408480</v>
      </c>
      <c r="N79" s="21">
        <v>2980720</v>
      </c>
      <c r="O79" s="21">
        <v>3168971</v>
      </c>
      <c r="P79" s="21">
        <v>2506713</v>
      </c>
      <c r="Q79" s="21">
        <v>8656404</v>
      </c>
      <c r="R79" s="21"/>
      <c r="S79" s="21"/>
      <c r="T79" s="21"/>
      <c r="U79" s="21"/>
      <c r="V79" s="21">
        <v>26475670</v>
      </c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6410996</v>
      </c>
      <c r="C82" s="19"/>
      <c r="D82" s="20"/>
      <c r="E82" s="21"/>
      <c r="F82" s="21">
        <v>566893</v>
      </c>
      <c r="G82" s="21">
        <v>708471</v>
      </c>
      <c r="H82" s="21">
        <v>79016</v>
      </c>
      <c r="I82" s="21">
        <v>1354380</v>
      </c>
      <c r="J82" s="21">
        <v>601325</v>
      </c>
      <c r="K82" s="21">
        <v>606489</v>
      </c>
      <c r="L82" s="21">
        <v>606882</v>
      </c>
      <c r="M82" s="21">
        <v>1814696</v>
      </c>
      <c r="N82" s="21">
        <v>589987</v>
      </c>
      <c r="O82" s="21">
        <v>591544</v>
      </c>
      <c r="P82" s="21">
        <v>34876</v>
      </c>
      <c r="Q82" s="21">
        <v>1216407</v>
      </c>
      <c r="R82" s="21"/>
      <c r="S82" s="21"/>
      <c r="T82" s="21"/>
      <c r="U82" s="21"/>
      <c r="V82" s="21">
        <v>4385483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>
        <v>-3455949</v>
      </c>
      <c r="G83" s="21">
        <v>-1587741</v>
      </c>
      <c r="H83" s="21"/>
      <c r="I83" s="21">
        <v>-5043690</v>
      </c>
      <c r="J83" s="21">
        <v>-2934588</v>
      </c>
      <c r="K83" s="21">
        <v>2548559</v>
      </c>
      <c r="L83" s="21">
        <v>1686439</v>
      </c>
      <c r="M83" s="21">
        <v>1300410</v>
      </c>
      <c r="N83" s="21">
        <v>-158578</v>
      </c>
      <c r="O83" s="21">
        <v>151856</v>
      </c>
      <c r="P83" s="21">
        <v>268668</v>
      </c>
      <c r="Q83" s="21">
        <v>261946</v>
      </c>
      <c r="R83" s="21"/>
      <c r="S83" s="21"/>
      <c r="T83" s="21"/>
      <c r="U83" s="21"/>
      <c r="V83" s="21">
        <v>-3481334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225577212</v>
      </c>
      <c r="D5" s="153">
        <f>SUM(D6:D8)</f>
        <v>0</v>
      </c>
      <c r="E5" s="154">
        <f t="shared" si="0"/>
        <v>161227001</v>
      </c>
      <c r="F5" s="100">
        <f t="shared" si="0"/>
        <v>181796266</v>
      </c>
      <c r="G5" s="100">
        <f t="shared" si="0"/>
        <v>55232984</v>
      </c>
      <c r="H5" s="100">
        <f t="shared" si="0"/>
        <v>6238155</v>
      </c>
      <c r="I5" s="100">
        <f t="shared" si="0"/>
        <v>2834553</v>
      </c>
      <c r="J5" s="100">
        <f t="shared" si="0"/>
        <v>64305692</v>
      </c>
      <c r="K5" s="100">
        <f t="shared" si="0"/>
        <v>12045341</v>
      </c>
      <c r="L5" s="100">
        <f t="shared" si="0"/>
        <v>43527243</v>
      </c>
      <c r="M5" s="100">
        <f t="shared" si="0"/>
        <v>3468484</v>
      </c>
      <c r="N5" s="100">
        <f t="shared" si="0"/>
        <v>59041068</v>
      </c>
      <c r="O5" s="100">
        <f t="shared" si="0"/>
        <v>5575724</v>
      </c>
      <c r="P5" s="100">
        <f t="shared" si="0"/>
        <v>2348177</v>
      </c>
      <c r="Q5" s="100">
        <f t="shared" si="0"/>
        <v>23775661</v>
      </c>
      <c r="R5" s="100">
        <f t="shared" si="0"/>
        <v>31699562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155046322</v>
      </c>
      <c r="X5" s="100">
        <f t="shared" si="0"/>
        <v>136347199</v>
      </c>
      <c r="Y5" s="100">
        <f t="shared" si="0"/>
        <v>18699123</v>
      </c>
      <c r="Z5" s="137">
        <f>+IF(X5&lt;&gt;0,+(Y5/X5)*100,0)</f>
        <v>13.714343336088627</v>
      </c>
      <c r="AA5" s="153">
        <f>SUM(AA6:AA8)</f>
        <v>181796266</v>
      </c>
    </row>
    <row r="6" spans="1:27" ht="13.5">
      <c r="A6" s="138" t="s">
        <v>75</v>
      </c>
      <c r="B6" s="136"/>
      <c r="C6" s="155"/>
      <c r="D6" s="155"/>
      <c r="E6" s="156">
        <v>1925501</v>
      </c>
      <c r="F6" s="60">
        <v>5576859</v>
      </c>
      <c r="G6" s="60"/>
      <c r="H6" s="60"/>
      <c r="I6" s="60"/>
      <c r="J6" s="60"/>
      <c r="K6" s="60">
        <v>4250000</v>
      </c>
      <c r="L6" s="60">
        <v>-600000</v>
      </c>
      <c r="M6" s="60"/>
      <c r="N6" s="60">
        <v>3650000</v>
      </c>
      <c r="O6" s="60"/>
      <c r="P6" s="60"/>
      <c r="Q6" s="60"/>
      <c r="R6" s="60"/>
      <c r="S6" s="60"/>
      <c r="T6" s="60"/>
      <c r="U6" s="60"/>
      <c r="V6" s="60"/>
      <c r="W6" s="60">
        <v>3650000</v>
      </c>
      <c r="X6" s="60">
        <v>4182644</v>
      </c>
      <c r="Y6" s="60">
        <v>-532644</v>
      </c>
      <c r="Z6" s="140">
        <v>-12.73</v>
      </c>
      <c r="AA6" s="155">
        <v>5576859</v>
      </c>
    </row>
    <row r="7" spans="1:27" ht="13.5">
      <c r="A7" s="138" t="s">
        <v>76</v>
      </c>
      <c r="B7" s="136"/>
      <c r="C7" s="157">
        <v>225577212</v>
      </c>
      <c r="D7" s="157"/>
      <c r="E7" s="158">
        <v>157701500</v>
      </c>
      <c r="F7" s="159">
        <v>174619407</v>
      </c>
      <c r="G7" s="159">
        <v>55232984</v>
      </c>
      <c r="H7" s="159">
        <v>6205210</v>
      </c>
      <c r="I7" s="159">
        <v>2834553</v>
      </c>
      <c r="J7" s="159">
        <v>64272747</v>
      </c>
      <c r="K7" s="159">
        <v>7795341</v>
      </c>
      <c r="L7" s="159">
        <v>44127243</v>
      </c>
      <c r="M7" s="159">
        <v>3237780</v>
      </c>
      <c r="N7" s="159">
        <v>55160364</v>
      </c>
      <c r="O7" s="159">
        <v>5575724</v>
      </c>
      <c r="P7" s="159">
        <v>2324342</v>
      </c>
      <c r="Q7" s="159">
        <v>23775661</v>
      </c>
      <c r="R7" s="159">
        <v>31675727</v>
      </c>
      <c r="S7" s="159"/>
      <c r="T7" s="159"/>
      <c r="U7" s="159"/>
      <c r="V7" s="159"/>
      <c r="W7" s="159">
        <v>151108838</v>
      </c>
      <c r="X7" s="159">
        <v>130964555</v>
      </c>
      <c r="Y7" s="159">
        <v>20144283</v>
      </c>
      <c r="Z7" s="141">
        <v>15.38</v>
      </c>
      <c r="AA7" s="157">
        <v>174619407</v>
      </c>
    </row>
    <row r="8" spans="1:27" ht="13.5">
      <c r="A8" s="138" t="s">
        <v>77</v>
      </c>
      <c r="B8" s="136"/>
      <c r="C8" s="155"/>
      <c r="D8" s="155"/>
      <c r="E8" s="156">
        <v>1600000</v>
      </c>
      <c r="F8" s="60">
        <v>1600000</v>
      </c>
      <c r="G8" s="60"/>
      <c r="H8" s="60">
        <v>32945</v>
      </c>
      <c r="I8" s="60"/>
      <c r="J8" s="60">
        <v>32945</v>
      </c>
      <c r="K8" s="60"/>
      <c r="L8" s="60"/>
      <c r="M8" s="60">
        <v>230704</v>
      </c>
      <c r="N8" s="60">
        <v>230704</v>
      </c>
      <c r="O8" s="60"/>
      <c r="P8" s="60">
        <v>23835</v>
      </c>
      <c r="Q8" s="60"/>
      <c r="R8" s="60">
        <v>23835</v>
      </c>
      <c r="S8" s="60"/>
      <c r="T8" s="60"/>
      <c r="U8" s="60"/>
      <c r="V8" s="60"/>
      <c r="W8" s="60">
        <v>287484</v>
      </c>
      <c r="X8" s="60">
        <v>1200000</v>
      </c>
      <c r="Y8" s="60">
        <v>-912516</v>
      </c>
      <c r="Z8" s="140">
        <v>-76.04</v>
      </c>
      <c r="AA8" s="155">
        <v>1600000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20868978</v>
      </c>
      <c r="F9" s="100">
        <f t="shared" si="1"/>
        <v>10747280</v>
      </c>
      <c r="G9" s="100">
        <f t="shared" si="1"/>
        <v>461768</v>
      </c>
      <c r="H9" s="100">
        <f t="shared" si="1"/>
        <v>352819</v>
      </c>
      <c r="I9" s="100">
        <f t="shared" si="1"/>
        <v>380163</v>
      </c>
      <c r="J9" s="100">
        <f t="shared" si="1"/>
        <v>1194750</v>
      </c>
      <c r="K9" s="100">
        <f t="shared" si="1"/>
        <v>388324</v>
      </c>
      <c r="L9" s="100">
        <f t="shared" si="1"/>
        <v>388164</v>
      </c>
      <c r="M9" s="100">
        <f t="shared" si="1"/>
        <v>199125</v>
      </c>
      <c r="N9" s="100">
        <f t="shared" si="1"/>
        <v>975613</v>
      </c>
      <c r="O9" s="100">
        <f t="shared" si="1"/>
        <v>587179</v>
      </c>
      <c r="P9" s="100">
        <f t="shared" si="1"/>
        <v>633105</v>
      </c>
      <c r="Q9" s="100">
        <f t="shared" si="1"/>
        <v>4941182</v>
      </c>
      <c r="R9" s="100">
        <f t="shared" si="1"/>
        <v>6161466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8331829</v>
      </c>
      <c r="X9" s="100">
        <f t="shared" si="1"/>
        <v>8060460</v>
      </c>
      <c r="Y9" s="100">
        <f t="shared" si="1"/>
        <v>271369</v>
      </c>
      <c r="Z9" s="137">
        <f>+IF(X9&lt;&gt;0,+(Y9/X9)*100,0)</f>
        <v>3.3666688997898384</v>
      </c>
      <c r="AA9" s="153">
        <f>SUM(AA10:AA14)</f>
        <v>10747280</v>
      </c>
    </row>
    <row r="10" spans="1:27" ht="13.5">
      <c r="A10" s="138" t="s">
        <v>79</v>
      </c>
      <c r="B10" s="136"/>
      <c r="C10" s="155"/>
      <c r="D10" s="155"/>
      <c r="E10" s="156">
        <v>6866973</v>
      </c>
      <c r="F10" s="60">
        <v>7593280</v>
      </c>
      <c r="G10" s="60">
        <v>97376</v>
      </c>
      <c r="H10" s="60">
        <v>68824</v>
      </c>
      <c r="I10" s="60">
        <v>60498</v>
      </c>
      <c r="J10" s="60">
        <v>226698</v>
      </c>
      <c r="K10" s="60">
        <v>72521</v>
      </c>
      <c r="L10" s="60">
        <v>65856</v>
      </c>
      <c r="M10" s="60">
        <v>48679</v>
      </c>
      <c r="N10" s="60">
        <v>187056</v>
      </c>
      <c r="O10" s="60">
        <v>71295</v>
      </c>
      <c r="P10" s="60">
        <v>374000</v>
      </c>
      <c r="Q10" s="60">
        <v>4941182</v>
      </c>
      <c r="R10" s="60">
        <v>5386477</v>
      </c>
      <c r="S10" s="60"/>
      <c r="T10" s="60"/>
      <c r="U10" s="60"/>
      <c r="V10" s="60"/>
      <c r="W10" s="60">
        <v>5800231</v>
      </c>
      <c r="X10" s="60">
        <v>5694960</v>
      </c>
      <c r="Y10" s="60">
        <v>105271</v>
      </c>
      <c r="Z10" s="140">
        <v>1.85</v>
      </c>
      <c r="AA10" s="155">
        <v>7593280</v>
      </c>
    </row>
    <row r="11" spans="1:27" ht="13.5">
      <c r="A11" s="138" t="s">
        <v>80</v>
      </c>
      <c r="B11" s="136"/>
      <c r="C11" s="155"/>
      <c r="D11" s="155"/>
      <c r="E11" s="156">
        <v>3154000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>
        <v>3154000</v>
      </c>
      <c r="G12" s="60">
        <v>364392</v>
      </c>
      <c r="H12" s="60">
        <v>283995</v>
      </c>
      <c r="I12" s="60">
        <v>319665</v>
      </c>
      <c r="J12" s="60">
        <v>968052</v>
      </c>
      <c r="K12" s="60">
        <v>315803</v>
      </c>
      <c r="L12" s="60">
        <v>322308</v>
      </c>
      <c r="M12" s="60">
        <v>150446</v>
      </c>
      <c r="N12" s="60">
        <v>788557</v>
      </c>
      <c r="O12" s="60">
        <v>515884</v>
      </c>
      <c r="P12" s="60">
        <v>259105</v>
      </c>
      <c r="Q12" s="60"/>
      <c r="R12" s="60">
        <v>774989</v>
      </c>
      <c r="S12" s="60"/>
      <c r="T12" s="60"/>
      <c r="U12" s="60"/>
      <c r="V12" s="60"/>
      <c r="W12" s="60">
        <v>2531598</v>
      </c>
      <c r="X12" s="60">
        <v>2365500</v>
      </c>
      <c r="Y12" s="60">
        <v>166098</v>
      </c>
      <c r="Z12" s="140">
        <v>7.02</v>
      </c>
      <c r="AA12" s="155">
        <v>3154000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>
        <v>10848005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79378004</v>
      </c>
      <c r="F15" s="100">
        <f t="shared" si="2"/>
        <v>87467729</v>
      </c>
      <c r="G15" s="100">
        <f t="shared" si="2"/>
        <v>19500764</v>
      </c>
      <c r="H15" s="100">
        <f t="shared" si="2"/>
        <v>33582</v>
      </c>
      <c r="I15" s="100">
        <f t="shared" si="2"/>
        <v>1604895</v>
      </c>
      <c r="J15" s="100">
        <f t="shared" si="2"/>
        <v>21139241</v>
      </c>
      <c r="K15" s="100">
        <f t="shared" si="2"/>
        <v>14080430</v>
      </c>
      <c r="L15" s="100">
        <f t="shared" si="2"/>
        <v>608748</v>
      </c>
      <c r="M15" s="100">
        <f t="shared" si="2"/>
        <v>95333</v>
      </c>
      <c r="N15" s="100">
        <f t="shared" si="2"/>
        <v>14784511</v>
      </c>
      <c r="O15" s="100">
        <f t="shared" si="2"/>
        <v>6323</v>
      </c>
      <c r="P15" s="100">
        <f t="shared" si="2"/>
        <v>2369349</v>
      </c>
      <c r="Q15" s="100">
        <f t="shared" si="2"/>
        <v>6894508</v>
      </c>
      <c r="R15" s="100">
        <f t="shared" si="2"/>
        <v>9270180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45193932</v>
      </c>
      <c r="X15" s="100">
        <f t="shared" si="2"/>
        <v>65600797</v>
      </c>
      <c r="Y15" s="100">
        <f t="shared" si="2"/>
        <v>-20406865</v>
      </c>
      <c r="Z15" s="137">
        <f>+IF(X15&lt;&gt;0,+(Y15/X15)*100,0)</f>
        <v>-31.10764797567932</v>
      </c>
      <c r="AA15" s="153">
        <f>SUM(AA16:AA18)</f>
        <v>87467729</v>
      </c>
    </row>
    <row r="16" spans="1:27" ht="13.5">
      <c r="A16" s="138" t="s">
        <v>85</v>
      </c>
      <c r="B16" s="136"/>
      <c r="C16" s="155"/>
      <c r="D16" s="155"/>
      <c r="E16" s="156">
        <v>10748404</v>
      </c>
      <c r="F16" s="60">
        <v>11414493</v>
      </c>
      <c r="G16" s="60">
        <v>3413</v>
      </c>
      <c r="H16" s="60">
        <v>33582</v>
      </c>
      <c r="I16" s="60">
        <v>1604895</v>
      </c>
      <c r="J16" s="60">
        <v>1641890</v>
      </c>
      <c r="K16" s="60">
        <v>10430</v>
      </c>
      <c r="L16" s="60">
        <v>606942</v>
      </c>
      <c r="M16" s="60">
        <v>95333</v>
      </c>
      <c r="N16" s="60">
        <v>712705</v>
      </c>
      <c r="O16" s="60">
        <v>6323</v>
      </c>
      <c r="P16" s="60">
        <v>1349</v>
      </c>
      <c r="Q16" s="60">
        <v>2372333</v>
      </c>
      <c r="R16" s="60">
        <v>2380005</v>
      </c>
      <c r="S16" s="60"/>
      <c r="T16" s="60"/>
      <c r="U16" s="60"/>
      <c r="V16" s="60"/>
      <c r="W16" s="60">
        <v>4734600</v>
      </c>
      <c r="X16" s="60">
        <v>8560870</v>
      </c>
      <c r="Y16" s="60">
        <v>-3826270</v>
      </c>
      <c r="Z16" s="140">
        <v>-44.69</v>
      </c>
      <c r="AA16" s="155">
        <v>11414493</v>
      </c>
    </row>
    <row r="17" spans="1:27" ht="13.5">
      <c r="A17" s="138" t="s">
        <v>86</v>
      </c>
      <c r="B17" s="136"/>
      <c r="C17" s="155"/>
      <c r="D17" s="155"/>
      <c r="E17" s="156">
        <v>68629600</v>
      </c>
      <c r="F17" s="60">
        <v>76053236</v>
      </c>
      <c r="G17" s="60">
        <v>19497351</v>
      </c>
      <c r="H17" s="60"/>
      <c r="I17" s="60"/>
      <c r="J17" s="60">
        <v>19497351</v>
      </c>
      <c r="K17" s="60">
        <v>14070000</v>
      </c>
      <c r="L17" s="60">
        <v>1806</v>
      </c>
      <c r="M17" s="60"/>
      <c r="N17" s="60">
        <v>14071806</v>
      </c>
      <c r="O17" s="60"/>
      <c r="P17" s="60">
        <v>2368000</v>
      </c>
      <c r="Q17" s="60">
        <v>4522175</v>
      </c>
      <c r="R17" s="60">
        <v>6890175</v>
      </c>
      <c r="S17" s="60"/>
      <c r="T17" s="60"/>
      <c r="U17" s="60"/>
      <c r="V17" s="60"/>
      <c r="W17" s="60">
        <v>40459332</v>
      </c>
      <c r="X17" s="60">
        <v>57039927</v>
      </c>
      <c r="Y17" s="60">
        <v>-16580595</v>
      </c>
      <c r="Z17" s="140">
        <v>-29.07</v>
      </c>
      <c r="AA17" s="155">
        <v>76053236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100016113</v>
      </c>
      <c r="F19" s="100">
        <f t="shared" si="3"/>
        <v>86027381</v>
      </c>
      <c r="G19" s="100">
        <f t="shared" si="3"/>
        <v>5156060</v>
      </c>
      <c r="H19" s="100">
        <f t="shared" si="3"/>
        <v>13781959</v>
      </c>
      <c r="I19" s="100">
        <f t="shared" si="3"/>
        <v>3107982</v>
      </c>
      <c r="J19" s="100">
        <f t="shared" si="3"/>
        <v>22046001</v>
      </c>
      <c r="K19" s="100">
        <f t="shared" si="3"/>
        <v>2298363</v>
      </c>
      <c r="L19" s="100">
        <f t="shared" si="3"/>
        <v>3862875</v>
      </c>
      <c r="M19" s="100">
        <f t="shared" si="3"/>
        <v>3099666</v>
      </c>
      <c r="N19" s="100">
        <f t="shared" si="3"/>
        <v>9260904</v>
      </c>
      <c r="O19" s="100">
        <f t="shared" si="3"/>
        <v>3578728</v>
      </c>
      <c r="P19" s="100">
        <f t="shared" si="3"/>
        <v>3845883</v>
      </c>
      <c r="Q19" s="100">
        <f t="shared" si="3"/>
        <v>8523774</v>
      </c>
      <c r="R19" s="100">
        <f t="shared" si="3"/>
        <v>15948385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47255290</v>
      </c>
      <c r="X19" s="100">
        <f t="shared" si="3"/>
        <v>64520536</v>
      </c>
      <c r="Y19" s="100">
        <f t="shared" si="3"/>
        <v>-17265246</v>
      </c>
      <c r="Z19" s="137">
        <f>+IF(X19&lt;&gt;0,+(Y19/X19)*100,0)</f>
        <v>-26.759303425501614</v>
      </c>
      <c r="AA19" s="153">
        <f>SUM(AA20:AA23)</f>
        <v>86027381</v>
      </c>
    </row>
    <row r="20" spans="1:27" ht="13.5">
      <c r="A20" s="138" t="s">
        <v>89</v>
      </c>
      <c r="B20" s="136"/>
      <c r="C20" s="155"/>
      <c r="D20" s="155"/>
      <c r="E20" s="156">
        <v>100016113</v>
      </c>
      <c r="F20" s="60">
        <v>75179376</v>
      </c>
      <c r="G20" s="60">
        <v>4589167</v>
      </c>
      <c r="H20" s="60">
        <v>13073488</v>
      </c>
      <c r="I20" s="60">
        <v>3028966</v>
      </c>
      <c r="J20" s="60">
        <v>20691621</v>
      </c>
      <c r="K20" s="60">
        <v>1697038</v>
      </c>
      <c r="L20" s="60">
        <v>3256386</v>
      </c>
      <c r="M20" s="60">
        <v>2492784</v>
      </c>
      <c r="N20" s="60">
        <v>7446208</v>
      </c>
      <c r="O20" s="60">
        <v>2988741</v>
      </c>
      <c r="P20" s="60">
        <v>3254339</v>
      </c>
      <c r="Q20" s="60">
        <v>8523774</v>
      </c>
      <c r="R20" s="60">
        <v>14766854</v>
      </c>
      <c r="S20" s="60"/>
      <c r="T20" s="60"/>
      <c r="U20" s="60"/>
      <c r="V20" s="60"/>
      <c r="W20" s="60">
        <v>42904683</v>
      </c>
      <c r="X20" s="60">
        <v>56384532</v>
      </c>
      <c r="Y20" s="60">
        <v>-13479849</v>
      </c>
      <c r="Z20" s="140">
        <v>-23.91</v>
      </c>
      <c r="AA20" s="155">
        <v>75179376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>
        <v>10848005</v>
      </c>
      <c r="G23" s="60">
        <v>566893</v>
      </c>
      <c r="H23" s="60">
        <v>708471</v>
      </c>
      <c r="I23" s="60">
        <v>79016</v>
      </c>
      <c r="J23" s="60">
        <v>1354380</v>
      </c>
      <c r="K23" s="60">
        <v>601325</v>
      </c>
      <c r="L23" s="60">
        <v>606489</v>
      </c>
      <c r="M23" s="60">
        <v>606882</v>
      </c>
      <c r="N23" s="60">
        <v>1814696</v>
      </c>
      <c r="O23" s="60">
        <v>589987</v>
      </c>
      <c r="P23" s="60">
        <v>591544</v>
      </c>
      <c r="Q23" s="60"/>
      <c r="R23" s="60">
        <v>1181531</v>
      </c>
      <c r="S23" s="60"/>
      <c r="T23" s="60"/>
      <c r="U23" s="60"/>
      <c r="V23" s="60"/>
      <c r="W23" s="60">
        <v>4350607</v>
      </c>
      <c r="X23" s="60">
        <v>8136004</v>
      </c>
      <c r="Y23" s="60">
        <v>-3785397</v>
      </c>
      <c r="Z23" s="140">
        <v>-46.53</v>
      </c>
      <c r="AA23" s="155">
        <v>10848005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225577212</v>
      </c>
      <c r="D25" s="168">
        <f>+D5+D9+D15+D19+D24</f>
        <v>0</v>
      </c>
      <c r="E25" s="169">
        <f t="shared" si="4"/>
        <v>361490096</v>
      </c>
      <c r="F25" s="73">
        <f t="shared" si="4"/>
        <v>366038656</v>
      </c>
      <c r="G25" s="73">
        <f t="shared" si="4"/>
        <v>80351576</v>
      </c>
      <c r="H25" s="73">
        <f t="shared" si="4"/>
        <v>20406515</v>
      </c>
      <c r="I25" s="73">
        <f t="shared" si="4"/>
        <v>7927593</v>
      </c>
      <c r="J25" s="73">
        <f t="shared" si="4"/>
        <v>108685684</v>
      </c>
      <c r="K25" s="73">
        <f t="shared" si="4"/>
        <v>28812458</v>
      </c>
      <c r="L25" s="73">
        <f t="shared" si="4"/>
        <v>48387030</v>
      </c>
      <c r="M25" s="73">
        <f t="shared" si="4"/>
        <v>6862608</v>
      </c>
      <c r="N25" s="73">
        <f t="shared" si="4"/>
        <v>84062096</v>
      </c>
      <c r="O25" s="73">
        <f t="shared" si="4"/>
        <v>9747954</v>
      </c>
      <c r="P25" s="73">
        <f t="shared" si="4"/>
        <v>9196514</v>
      </c>
      <c r="Q25" s="73">
        <f t="shared" si="4"/>
        <v>44135125</v>
      </c>
      <c r="R25" s="73">
        <f t="shared" si="4"/>
        <v>63079593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255827373</v>
      </c>
      <c r="X25" s="73">
        <f t="shared" si="4"/>
        <v>274528992</v>
      </c>
      <c r="Y25" s="73">
        <f t="shared" si="4"/>
        <v>-18701619</v>
      </c>
      <c r="Z25" s="170">
        <f>+IF(X25&lt;&gt;0,+(Y25/X25)*100,0)</f>
        <v>-6.8122564628802476</v>
      </c>
      <c r="AA25" s="168">
        <f>+AA5+AA9+AA15+AA19+AA24</f>
        <v>366038656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258756887</v>
      </c>
      <c r="D28" s="153">
        <f>SUM(D29:D31)</f>
        <v>0</v>
      </c>
      <c r="E28" s="154">
        <f t="shared" si="5"/>
        <v>97188656</v>
      </c>
      <c r="F28" s="100">
        <f t="shared" si="5"/>
        <v>118882746</v>
      </c>
      <c r="G28" s="100">
        <f t="shared" si="5"/>
        <v>5473454</v>
      </c>
      <c r="H28" s="100">
        <f t="shared" si="5"/>
        <v>7342385</v>
      </c>
      <c r="I28" s="100">
        <f t="shared" si="5"/>
        <v>6967337</v>
      </c>
      <c r="J28" s="100">
        <f t="shared" si="5"/>
        <v>19783176</v>
      </c>
      <c r="K28" s="100">
        <f t="shared" si="5"/>
        <v>9271490</v>
      </c>
      <c r="L28" s="100">
        <f t="shared" si="5"/>
        <v>10530004</v>
      </c>
      <c r="M28" s="100">
        <f t="shared" si="5"/>
        <v>9188346</v>
      </c>
      <c r="N28" s="100">
        <f t="shared" si="5"/>
        <v>28989840</v>
      </c>
      <c r="O28" s="100">
        <f t="shared" si="5"/>
        <v>7208642</v>
      </c>
      <c r="P28" s="100">
        <f t="shared" si="5"/>
        <v>8962378</v>
      </c>
      <c r="Q28" s="100">
        <f t="shared" si="5"/>
        <v>8524298</v>
      </c>
      <c r="R28" s="100">
        <f t="shared" si="5"/>
        <v>24695318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73468334</v>
      </c>
      <c r="X28" s="100">
        <f t="shared" si="5"/>
        <v>89162060</v>
      </c>
      <c r="Y28" s="100">
        <f t="shared" si="5"/>
        <v>-15693726</v>
      </c>
      <c r="Z28" s="137">
        <f>+IF(X28&lt;&gt;0,+(Y28/X28)*100,0)</f>
        <v>-17.601349722067884</v>
      </c>
      <c r="AA28" s="153">
        <f>SUM(AA29:AA31)</f>
        <v>118882746</v>
      </c>
    </row>
    <row r="29" spans="1:27" ht="13.5">
      <c r="A29" s="138" t="s">
        <v>75</v>
      </c>
      <c r="B29" s="136"/>
      <c r="C29" s="155"/>
      <c r="D29" s="155"/>
      <c r="E29" s="156">
        <v>32678638</v>
      </c>
      <c r="F29" s="60">
        <v>37166470</v>
      </c>
      <c r="G29" s="60">
        <v>1917827</v>
      </c>
      <c r="H29" s="60">
        <v>2358269</v>
      </c>
      <c r="I29" s="60">
        <v>2280406</v>
      </c>
      <c r="J29" s="60">
        <v>6556502</v>
      </c>
      <c r="K29" s="60">
        <v>2990574</v>
      </c>
      <c r="L29" s="60">
        <v>4414666</v>
      </c>
      <c r="M29" s="60">
        <v>4646618</v>
      </c>
      <c r="N29" s="60">
        <v>12051858</v>
      </c>
      <c r="O29" s="60">
        <v>2693163</v>
      </c>
      <c r="P29" s="60">
        <v>3087080</v>
      </c>
      <c r="Q29" s="60">
        <v>3921410</v>
      </c>
      <c r="R29" s="60">
        <v>9701653</v>
      </c>
      <c r="S29" s="60"/>
      <c r="T29" s="60"/>
      <c r="U29" s="60"/>
      <c r="V29" s="60"/>
      <c r="W29" s="60">
        <v>28310013</v>
      </c>
      <c r="X29" s="60">
        <v>27874853</v>
      </c>
      <c r="Y29" s="60">
        <v>435160</v>
      </c>
      <c r="Z29" s="140">
        <v>1.56</v>
      </c>
      <c r="AA29" s="155">
        <v>37166470</v>
      </c>
    </row>
    <row r="30" spans="1:27" ht="13.5">
      <c r="A30" s="138" t="s">
        <v>76</v>
      </c>
      <c r="B30" s="136"/>
      <c r="C30" s="157">
        <v>258756887</v>
      </c>
      <c r="D30" s="157"/>
      <c r="E30" s="158">
        <v>40587632</v>
      </c>
      <c r="F30" s="159">
        <v>56566040</v>
      </c>
      <c r="G30" s="159">
        <v>2234942</v>
      </c>
      <c r="H30" s="159">
        <v>3226479</v>
      </c>
      <c r="I30" s="159">
        <v>3072336</v>
      </c>
      <c r="J30" s="159">
        <v>8533757</v>
      </c>
      <c r="K30" s="159">
        <v>4356980</v>
      </c>
      <c r="L30" s="159">
        <v>4179025</v>
      </c>
      <c r="M30" s="159">
        <v>2549374</v>
      </c>
      <c r="N30" s="159">
        <v>11085379</v>
      </c>
      <c r="O30" s="159">
        <v>2910487</v>
      </c>
      <c r="P30" s="159">
        <v>4080815</v>
      </c>
      <c r="Q30" s="159">
        <v>2775522</v>
      </c>
      <c r="R30" s="159">
        <v>9766824</v>
      </c>
      <c r="S30" s="159"/>
      <c r="T30" s="159"/>
      <c r="U30" s="159"/>
      <c r="V30" s="159"/>
      <c r="W30" s="159">
        <v>29385960</v>
      </c>
      <c r="X30" s="159">
        <v>42424530</v>
      </c>
      <c r="Y30" s="159">
        <v>-13038570</v>
      </c>
      <c r="Z30" s="141">
        <v>-30.73</v>
      </c>
      <c r="AA30" s="157">
        <v>56566040</v>
      </c>
    </row>
    <row r="31" spans="1:27" ht="13.5">
      <c r="A31" s="138" t="s">
        <v>77</v>
      </c>
      <c r="B31" s="136"/>
      <c r="C31" s="155"/>
      <c r="D31" s="155"/>
      <c r="E31" s="156">
        <v>23922386</v>
      </c>
      <c r="F31" s="60">
        <v>25150236</v>
      </c>
      <c r="G31" s="60">
        <v>1320685</v>
      </c>
      <c r="H31" s="60">
        <v>1757637</v>
      </c>
      <c r="I31" s="60">
        <v>1614595</v>
      </c>
      <c r="J31" s="60">
        <v>4692917</v>
      </c>
      <c r="K31" s="60">
        <v>1923936</v>
      </c>
      <c r="L31" s="60">
        <v>1936313</v>
      </c>
      <c r="M31" s="60">
        <v>1992354</v>
      </c>
      <c r="N31" s="60">
        <v>5852603</v>
      </c>
      <c r="O31" s="60">
        <v>1604992</v>
      </c>
      <c r="P31" s="60">
        <v>1794483</v>
      </c>
      <c r="Q31" s="60">
        <v>1827366</v>
      </c>
      <c r="R31" s="60">
        <v>5226841</v>
      </c>
      <c r="S31" s="60"/>
      <c r="T31" s="60"/>
      <c r="U31" s="60"/>
      <c r="V31" s="60"/>
      <c r="W31" s="60">
        <v>15772361</v>
      </c>
      <c r="X31" s="60">
        <v>18862677</v>
      </c>
      <c r="Y31" s="60">
        <v>-3090316</v>
      </c>
      <c r="Z31" s="140">
        <v>-16.38</v>
      </c>
      <c r="AA31" s="155">
        <v>25150236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35327725</v>
      </c>
      <c r="F32" s="100">
        <f t="shared" si="6"/>
        <v>21033285</v>
      </c>
      <c r="G32" s="100">
        <f t="shared" si="6"/>
        <v>1080045</v>
      </c>
      <c r="H32" s="100">
        <f t="shared" si="6"/>
        <v>1497640</v>
      </c>
      <c r="I32" s="100">
        <f t="shared" si="6"/>
        <v>1059681</v>
      </c>
      <c r="J32" s="100">
        <f t="shared" si="6"/>
        <v>3637366</v>
      </c>
      <c r="K32" s="100">
        <f t="shared" si="6"/>
        <v>1681572</v>
      </c>
      <c r="L32" s="100">
        <f t="shared" si="6"/>
        <v>1380170</v>
      </c>
      <c r="M32" s="100">
        <f t="shared" si="6"/>
        <v>1478948</v>
      </c>
      <c r="N32" s="100">
        <f t="shared" si="6"/>
        <v>4540690</v>
      </c>
      <c r="O32" s="100">
        <f t="shared" si="6"/>
        <v>1534786</v>
      </c>
      <c r="P32" s="100">
        <f t="shared" si="6"/>
        <v>1253411</v>
      </c>
      <c r="Q32" s="100">
        <f t="shared" si="6"/>
        <v>2984527</v>
      </c>
      <c r="R32" s="100">
        <f t="shared" si="6"/>
        <v>5772724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13950780</v>
      </c>
      <c r="X32" s="100">
        <f t="shared" si="6"/>
        <v>15774964</v>
      </c>
      <c r="Y32" s="100">
        <f t="shared" si="6"/>
        <v>-1824184</v>
      </c>
      <c r="Z32" s="137">
        <f>+IF(X32&lt;&gt;0,+(Y32/X32)*100,0)</f>
        <v>-11.563791841299922</v>
      </c>
      <c r="AA32" s="153">
        <f>SUM(AA33:AA37)</f>
        <v>21033285</v>
      </c>
    </row>
    <row r="33" spans="1:27" ht="13.5">
      <c r="A33" s="138" t="s">
        <v>79</v>
      </c>
      <c r="B33" s="136"/>
      <c r="C33" s="155"/>
      <c r="D33" s="155"/>
      <c r="E33" s="156">
        <v>12259120</v>
      </c>
      <c r="F33" s="60">
        <v>13026847</v>
      </c>
      <c r="G33" s="60">
        <v>632989</v>
      </c>
      <c r="H33" s="60">
        <v>858059</v>
      </c>
      <c r="I33" s="60">
        <v>461896</v>
      </c>
      <c r="J33" s="60">
        <v>1952944</v>
      </c>
      <c r="K33" s="60">
        <v>1097635</v>
      </c>
      <c r="L33" s="60">
        <v>715041</v>
      </c>
      <c r="M33" s="60">
        <v>815920</v>
      </c>
      <c r="N33" s="60">
        <v>2628596</v>
      </c>
      <c r="O33" s="60">
        <v>779889</v>
      </c>
      <c r="P33" s="60">
        <v>517694</v>
      </c>
      <c r="Q33" s="60">
        <v>2984527</v>
      </c>
      <c r="R33" s="60">
        <v>4282110</v>
      </c>
      <c r="S33" s="60"/>
      <c r="T33" s="60"/>
      <c r="U33" s="60"/>
      <c r="V33" s="60"/>
      <c r="W33" s="60">
        <v>8863650</v>
      </c>
      <c r="X33" s="60">
        <v>9770135</v>
      </c>
      <c r="Y33" s="60">
        <v>-906485</v>
      </c>
      <c r="Z33" s="140">
        <v>-9.28</v>
      </c>
      <c r="AA33" s="155">
        <v>13026847</v>
      </c>
    </row>
    <row r="34" spans="1:27" ht="13.5">
      <c r="A34" s="138" t="s">
        <v>80</v>
      </c>
      <c r="B34" s="136"/>
      <c r="C34" s="155"/>
      <c r="D34" s="155"/>
      <c r="E34" s="156">
        <v>7627599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>
        <v>8006438</v>
      </c>
      <c r="G35" s="60">
        <v>447056</v>
      </c>
      <c r="H35" s="60">
        <v>639581</v>
      </c>
      <c r="I35" s="60">
        <v>597785</v>
      </c>
      <c r="J35" s="60">
        <v>1684422</v>
      </c>
      <c r="K35" s="60">
        <v>583937</v>
      </c>
      <c r="L35" s="60">
        <v>665129</v>
      </c>
      <c r="M35" s="60">
        <v>663028</v>
      </c>
      <c r="N35" s="60">
        <v>1912094</v>
      </c>
      <c r="O35" s="60">
        <v>754897</v>
      </c>
      <c r="P35" s="60">
        <v>735717</v>
      </c>
      <c r="Q35" s="60"/>
      <c r="R35" s="60">
        <v>1490614</v>
      </c>
      <c r="S35" s="60"/>
      <c r="T35" s="60"/>
      <c r="U35" s="60"/>
      <c r="V35" s="60"/>
      <c r="W35" s="60">
        <v>5087130</v>
      </c>
      <c r="X35" s="60">
        <v>6004829</v>
      </c>
      <c r="Y35" s="60">
        <v>-917699</v>
      </c>
      <c r="Z35" s="140">
        <v>-15.28</v>
      </c>
      <c r="AA35" s="155">
        <v>8006438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15441006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46086021</v>
      </c>
      <c r="F38" s="100">
        <f t="shared" si="7"/>
        <v>50526762</v>
      </c>
      <c r="G38" s="100">
        <f t="shared" si="7"/>
        <v>1650560</v>
      </c>
      <c r="H38" s="100">
        <f t="shared" si="7"/>
        <v>3817511</v>
      </c>
      <c r="I38" s="100">
        <f t="shared" si="7"/>
        <v>2564856</v>
      </c>
      <c r="J38" s="100">
        <f t="shared" si="7"/>
        <v>8032927</v>
      </c>
      <c r="K38" s="100">
        <f t="shared" si="7"/>
        <v>2115436</v>
      </c>
      <c r="L38" s="100">
        <f t="shared" si="7"/>
        <v>1823547</v>
      </c>
      <c r="M38" s="100">
        <f t="shared" si="7"/>
        <v>3157750</v>
      </c>
      <c r="N38" s="100">
        <f t="shared" si="7"/>
        <v>7096733</v>
      </c>
      <c r="O38" s="100">
        <f t="shared" si="7"/>
        <v>2185933</v>
      </c>
      <c r="P38" s="100">
        <f t="shared" si="7"/>
        <v>4521620</v>
      </c>
      <c r="Q38" s="100">
        <f t="shared" si="7"/>
        <v>2185397</v>
      </c>
      <c r="R38" s="100">
        <f t="shared" si="7"/>
        <v>8892950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24022610</v>
      </c>
      <c r="X38" s="100">
        <f t="shared" si="7"/>
        <v>37895072</v>
      </c>
      <c r="Y38" s="100">
        <f t="shared" si="7"/>
        <v>-13872462</v>
      </c>
      <c r="Z38" s="137">
        <f>+IF(X38&lt;&gt;0,+(Y38/X38)*100,0)</f>
        <v>-36.60756205978445</v>
      </c>
      <c r="AA38" s="153">
        <f>SUM(AA39:AA41)</f>
        <v>50526762</v>
      </c>
    </row>
    <row r="39" spans="1:27" ht="13.5">
      <c r="A39" s="138" t="s">
        <v>85</v>
      </c>
      <c r="B39" s="136"/>
      <c r="C39" s="155"/>
      <c r="D39" s="155"/>
      <c r="E39" s="156">
        <v>15453426</v>
      </c>
      <c r="F39" s="60">
        <v>18840016</v>
      </c>
      <c r="G39" s="60">
        <v>437890</v>
      </c>
      <c r="H39" s="60">
        <v>565114</v>
      </c>
      <c r="I39" s="60">
        <v>924812</v>
      </c>
      <c r="J39" s="60">
        <v>1927816</v>
      </c>
      <c r="K39" s="60">
        <v>796664</v>
      </c>
      <c r="L39" s="60">
        <v>777442</v>
      </c>
      <c r="M39" s="60">
        <v>878824</v>
      </c>
      <c r="N39" s="60">
        <v>2452930</v>
      </c>
      <c r="O39" s="60">
        <v>475618</v>
      </c>
      <c r="P39" s="60">
        <v>1757182</v>
      </c>
      <c r="Q39" s="60">
        <v>912405</v>
      </c>
      <c r="R39" s="60">
        <v>3145205</v>
      </c>
      <c r="S39" s="60"/>
      <c r="T39" s="60"/>
      <c r="U39" s="60"/>
      <c r="V39" s="60"/>
      <c r="W39" s="60">
        <v>7525951</v>
      </c>
      <c r="X39" s="60">
        <v>14130012</v>
      </c>
      <c r="Y39" s="60">
        <v>-6604061</v>
      </c>
      <c r="Z39" s="140">
        <v>-46.74</v>
      </c>
      <c r="AA39" s="155">
        <v>18840016</v>
      </c>
    </row>
    <row r="40" spans="1:27" ht="13.5">
      <c r="A40" s="138" t="s">
        <v>86</v>
      </c>
      <c r="B40" s="136"/>
      <c r="C40" s="155"/>
      <c r="D40" s="155"/>
      <c r="E40" s="156">
        <v>30632595</v>
      </c>
      <c r="F40" s="60">
        <v>31686746</v>
      </c>
      <c r="G40" s="60">
        <v>1212670</v>
      </c>
      <c r="H40" s="60">
        <v>3252397</v>
      </c>
      <c r="I40" s="60">
        <v>1640044</v>
      </c>
      <c r="J40" s="60">
        <v>6105111</v>
      </c>
      <c r="K40" s="60">
        <v>1318772</v>
      </c>
      <c r="L40" s="60">
        <v>1046105</v>
      </c>
      <c r="M40" s="60">
        <v>2278926</v>
      </c>
      <c r="N40" s="60">
        <v>4643803</v>
      </c>
      <c r="O40" s="60">
        <v>1710315</v>
      </c>
      <c r="P40" s="60">
        <v>2764438</v>
      </c>
      <c r="Q40" s="60">
        <v>1272992</v>
      </c>
      <c r="R40" s="60">
        <v>5747745</v>
      </c>
      <c r="S40" s="60"/>
      <c r="T40" s="60"/>
      <c r="U40" s="60"/>
      <c r="V40" s="60"/>
      <c r="W40" s="60">
        <v>16496659</v>
      </c>
      <c r="X40" s="60">
        <v>23765060</v>
      </c>
      <c r="Y40" s="60">
        <v>-7268401</v>
      </c>
      <c r="Z40" s="140">
        <v>-30.58</v>
      </c>
      <c r="AA40" s="155">
        <v>31686746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38936345</v>
      </c>
      <c r="F42" s="100">
        <f t="shared" si="8"/>
        <v>55008777</v>
      </c>
      <c r="G42" s="100">
        <f t="shared" si="8"/>
        <v>4272740</v>
      </c>
      <c r="H42" s="100">
        <f t="shared" si="8"/>
        <v>5592338</v>
      </c>
      <c r="I42" s="100">
        <f t="shared" si="8"/>
        <v>1764990</v>
      </c>
      <c r="J42" s="100">
        <f t="shared" si="8"/>
        <v>11630068</v>
      </c>
      <c r="K42" s="100">
        <f t="shared" si="8"/>
        <v>6299371</v>
      </c>
      <c r="L42" s="100">
        <f t="shared" si="8"/>
        <v>3659687</v>
      </c>
      <c r="M42" s="100">
        <f t="shared" si="8"/>
        <v>1843971</v>
      </c>
      <c r="N42" s="100">
        <f t="shared" si="8"/>
        <v>11803029</v>
      </c>
      <c r="O42" s="100">
        <f t="shared" si="8"/>
        <v>3231161</v>
      </c>
      <c r="P42" s="100">
        <f t="shared" si="8"/>
        <v>3970996</v>
      </c>
      <c r="Q42" s="100">
        <f t="shared" si="8"/>
        <v>2468894</v>
      </c>
      <c r="R42" s="100">
        <f t="shared" si="8"/>
        <v>9671051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33104148</v>
      </c>
      <c r="X42" s="100">
        <f t="shared" si="8"/>
        <v>41256583</v>
      </c>
      <c r="Y42" s="100">
        <f t="shared" si="8"/>
        <v>-8152435</v>
      </c>
      <c r="Z42" s="137">
        <f>+IF(X42&lt;&gt;0,+(Y42/X42)*100,0)</f>
        <v>-19.760325279483276</v>
      </c>
      <c r="AA42" s="153">
        <f>SUM(AA43:AA46)</f>
        <v>55008777</v>
      </c>
    </row>
    <row r="43" spans="1:27" ht="13.5">
      <c r="A43" s="138" t="s">
        <v>89</v>
      </c>
      <c r="B43" s="136"/>
      <c r="C43" s="155"/>
      <c r="D43" s="155"/>
      <c r="E43" s="156">
        <v>38936345</v>
      </c>
      <c r="F43" s="60">
        <v>39554557</v>
      </c>
      <c r="G43" s="60">
        <v>4069247</v>
      </c>
      <c r="H43" s="60">
        <v>4507791</v>
      </c>
      <c r="I43" s="60">
        <v>1097874</v>
      </c>
      <c r="J43" s="60">
        <v>9674912</v>
      </c>
      <c r="K43" s="60">
        <v>5432162</v>
      </c>
      <c r="L43" s="60">
        <v>2778100</v>
      </c>
      <c r="M43" s="60">
        <v>806030</v>
      </c>
      <c r="N43" s="60">
        <v>9016292</v>
      </c>
      <c r="O43" s="60">
        <v>2117948</v>
      </c>
      <c r="P43" s="60">
        <v>2962431</v>
      </c>
      <c r="Q43" s="60">
        <v>2468894</v>
      </c>
      <c r="R43" s="60">
        <v>7549273</v>
      </c>
      <c r="S43" s="60"/>
      <c r="T43" s="60"/>
      <c r="U43" s="60"/>
      <c r="V43" s="60"/>
      <c r="W43" s="60">
        <v>26240477</v>
      </c>
      <c r="X43" s="60">
        <v>29665918</v>
      </c>
      <c r="Y43" s="60">
        <v>-3425441</v>
      </c>
      <c r="Z43" s="140">
        <v>-11.55</v>
      </c>
      <c r="AA43" s="155">
        <v>39554557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>
        <v>15454220</v>
      </c>
      <c r="G46" s="60">
        <v>203493</v>
      </c>
      <c r="H46" s="60">
        <v>1084547</v>
      </c>
      <c r="I46" s="60">
        <v>667116</v>
      </c>
      <c r="J46" s="60">
        <v>1955156</v>
      </c>
      <c r="K46" s="60">
        <v>867209</v>
      </c>
      <c r="L46" s="60">
        <v>881587</v>
      </c>
      <c r="M46" s="60">
        <v>1037941</v>
      </c>
      <c r="N46" s="60">
        <v>2786737</v>
      </c>
      <c r="O46" s="60">
        <v>1113213</v>
      </c>
      <c r="P46" s="60">
        <v>1008565</v>
      </c>
      <c r="Q46" s="60"/>
      <c r="R46" s="60">
        <v>2121778</v>
      </c>
      <c r="S46" s="60"/>
      <c r="T46" s="60"/>
      <c r="U46" s="60"/>
      <c r="V46" s="60"/>
      <c r="W46" s="60">
        <v>6863671</v>
      </c>
      <c r="X46" s="60">
        <v>11590665</v>
      </c>
      <c r="Y46" s="60">
        <v>-4726994</v>
      </c>
      <c r="Z46" s="140">
        <v>-40.78</v>
      </c>
      <c r="AA46" s="155">
        <v>15454220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258756887</v>
      </c>
      <c r="D48" s="168">
        <f>+D28+D32+D38+D42+D47</f>
        <v>0</v>
      </c>
      <c r="E48" s="169">
        <f t="shared" si="9"/>
        <v>217538747</v>
      </c>
      <c r="F48" s="73">
        <f t="shared" si="9"/>
        <v>245451570</v>
      </c>
      <c r="G48" s="73">
        <f t="shared" si="9"/>
        <v>12476799</v>
      </c>
      <c r="H48" s="73">
        <f t="shared" si="9"/>
        <v>18249874</v>
      </c>
      <c r="I48" s="73">
        <f t="shared" si="9"/>
        <v>12356864</v>
      </c>
      <c r="J48" s="73">
        <f t="shared" si="9"/>
        <v>43083537</v>
      </c>
      <c r="K48" s="73">
        <f t="shared" si="9"/>
        <v>19367869</v>
      </c>
      <c r="L48" s="73">
        <f t="shared" si="9"/>
        <v>17393408</v>
      </c>
      <c r="M48" s="73">
        <f t="shared" si="9"/>
        <v>15669015</v>
      </c>
      <c r="N48" s="73">
        <f t="shared" si="9"/>
        <v>52430292</v>
      </c>
      <c r="O48" s="73">
        <f t="shared" si="9"/>
        <v>14160522</v>
      </c>
      <c r="P48" s="73">
        <f t="shared" si="9"/>
        <v>18708405</v>
      </c>
      <c r="Q48" s="73">
        <f t="shared" si="9"/>
        <v>16163116</v>
      </c>
      <c r="R48" s="73">
        <f t="shared" si="9"/>
        <v>49032043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144545872</v>
      </c>
      <c r="X48" s="73">
        <f t="shared" si="9"/>
        <v>184088679</v>
      </c>
      <c r="Y48" s="73">
        <f t="shared" si="9"/>
        <v>-39542807</v>
      </c>
      <c r="Z48" s="170">
        <f>+IF(X48&lt;&gt;0,+(Y48/X48)*100,0)</f>
        <v>-21.48030352262998</v>
      </c>
      <c r="AA48" s="168">
        <f>+AA28+AA32+AA38+AA42+AA47</f>
        <v>245451570</v>
      </c>
    </row>
    <row r="49" spans="1:27" ht="13.5">
      <c r="A49" s="148" t="s">
        <v>49</v>
      </c>
      <c r="B49" s="149"/>
      <c r="C49" s="171">
        <f aca="true" t="shared" si="10" ref="C49:Y49">+C25-C48</f>
        <v>-33179675</v>
      </c>
      <c r="D49" s="171">
        <f>+D25-D48</f>
        <v>0</v>
      </c>
      <c r="E49" s="172">
        <f t="shared" si="10"/>
        <v>143951349</v>
      </c>
      <c r="F49" s="173">
        <f t="shared" si="10"/>
        <v>120587086</v>
      </c>
      <c r="G49" s="173">
        <f t="shared" si="10"/>
        <v>67874777</v>
      </c>
      <c r="H49" s="173">
        <f t="shared" si="10"/>
        <v>2156641</v>
      </c>
      <c r="I49" s="173">
        <f t="shared" si="10"/>
        <v>-4429271</v>
      </c>
      <c r="J49" s="173">
        <f t="shared" si="10"/>
        <v>65602147</v>
      </c>
      <c r="K49" s="173">
        <f t="shared" si="10"/>
        <v>9444589</v>
      </c>
      <c r="L49" s="173">
        <f t="shared" si="10"/>
        <v>30993622</v>
      </c>
      <c r="M49" s="173">
        <f t="shared" si="10"/>
        <v>-8806407</v>
      </c>
      <c r="N49" s="173">
        <f t="shared" si="10"/>
        <v>31631804</v>
      </c>
      <c r="O49" s="173">
        <f t="shared" si="10"/>
        <v>-4412568</v>
      </c>
      <c r="P49" s="173">
        <f t="shared" si="10"/>
        <v>-9511891</v>
      </c>
      <c r="Q49" s="173">
        <f t="shared" si="10"/>
        <v>27972009</v>
      </c>
      <c r="R49" s="173">
        <f t="shared" si="10"/>
        <v>14047550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111281501</v>
      </c>
      <c r="X49" s="173">
        <f>IF(F25=F48,0,X25-X48)</f>
        <v>90440313</v>
      </c>
      <c r="Y49" s="173">
        <f t="shared" si="10"/>
        <v>20841188</v>
      </c>
      <c r="Z49" s="174">
        <f>+IF(X49&lt;&gt;0,+(Y49/X49)*100,0)</f>
        <v>23.04413519665727</v>
      </c>
      <c r="AA49" s="171">
        <f>+AA25-AA48</f>
        <v>120587086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15500969</v>
      </c>
      <c r="D5" s="155">
        <v>0</v>
      </c>
      <c r="E5" s="156">
        <v>27040000</v>
      </c>
      <c r="F5" s="60">
        <v>42297947</v>
      </c>
      <c r="G5" s="60">
        <v>5649833</v>
      </c>
      <c r="H5" s="60">
        <v>3230651</v>
      </c>
      <c r="I5" s="60">
        <v>2556162</v>
      </c>
      <c r="J5" s="60">
        <v>11436646</v>
      </c>
      <c r="K5" s="60">
        <v>6914821</v>
      </c>
      <c r="L5" s="60">
        <v>4286517</v>
      </c>
      <c r="M5" s="60">
        <v>2675721</v>
      </c>
      <c r="N5" s="60">
        <v>13877059</v>
      </c>
      <c r="O5" s="60">
        <v>2673707</v>
      </c>
      <c r="P5" s="60">
        <v>1041412</v>
      </c>
      <c r="Q5" s="60">
        <v>3212413</v>
      </c>
      <c r="R5" s="60">
        <v>6927532</v>
      </c>
      <c r="S5" s="60">
        <v>0</v>
      </c>
      <c r="T5" s="60">
        <v>0</v>
      </c>
      <c r="U5" s="60">
        <v>0</v>
      </c>
      <c r="V5" s="60">
        <v>0</v>
      </c>
      <c r="W5" s="60">
        <v>32241237</v>
      </c>
      <c r="X5" s="60">
        <v>31723460</v>
      </c>
      <c r="Y5" s="60">
        <v>517777</v>
      </c>
      <c r="Z5" s="140">
        <v>1.63</v>
      </c>
      <c r="AA5" s="155">
        <v>42297947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1700000</v>
      </c>
      <c r="F6" s="60">
        <v>0</v>
      </c>
      <c r="G6" s="60">
        <v>170936</v>
      </c>
      <c r="H6" s="60">
        <v>178523</v>
      </c>
      <c r="I6" s="60">
        <v>-251257</v>
      </c>
      <c r="J6" s="60">
        <v>98202</v>
      </c>
      <c r="K6" s="60">
        <v>214306</v>
      </c>
      <c r="L6" s="60">
        <v>219142</v>
      </c>
      <c r="M6" s="60">
        <v>227468</v>
      </c>
      <c r="N6" s="60">
        <v>660916</v>
      </c>
      <c r="O6" s="60">
        <v>293352</v>
      </c>
      <c r="P6" s="60">
        <v>300317</v>
      </c>
      <c r="Q6" s="60">
        <v>283008</v>
      </c>
      <c r="R6" s="60">
        <v>876677</v>
      </c>
      <c r="S6" s="60">
        <v>0</v>
      </c>
      <c r="T6" s="60">
        <v>0</v>
      </c>
      <c r="U6" s="60">
        <v>0</v>
      </c>
      <c r="V6" s="60">
        <v>0</v>
      </c>
      <c r="W6" s="60">
        <v>1635795</v>
      </c>
      <c r="X6" s="60">
        <v>0</v>
      </c>
      <c r="Y6" s="60">
        <v>1635795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42965713</v>
      </c>
      <c r="F7" s="60">
        <v>42965713</v>
      </c>
      <c r="G7" s="60">
        <v>4553132</v>
      </c>
      <c r="H7" s="60">
        <v>2843179</v>
      </c>
      <c r="I7" s="60">
        <v>3014475</v>
      </c>
      <c r="J7" s="60">
        <v>10410786</v>
      </c>
      <c r="K7" s="60">
        <v>1684632</v>
      </c>
      <c r="L7" s="60">
        <v>3240722</v>
      </c>
      <c r="M7" s="60">
        <v>2481174</v>
      </c>
      <c r="N7" s="60">
        <v>7406528</v>
      </c>
      <c r="O7" s="60">
        <v>2980720</v>
      </c>
      <c r="P7" s="60">
        <v>3168971</v>
      </c>
      <c r="Q7" s="60">
        <v>2506173</v>
      </c>
      <c r="R7" s="60">
        <v>8655864</v>
      </c>
      <c r="S7" s="60">
        <v>0</v>
      </c>
      <c r="T7" s="60">
        <v>0</v>
      </c>
      <c r="U7" s="60">
        <v>0</v>
      </c>
      <c r="V7" s="60">
        <v>0</v>
      </c>
      <c r="W7" s="60">
        <v>26473178</v>
      </c>
      <c r="X7" s="60">
        <v>32224285</v>
      </c>
      <c r="Y7" s="60">
        <v>-5751107</v>
      </c>
      <c r="Z7" s="140">
        <v>-17.85</v>
      </c>
      <c r="AA7" s="155">
        <v>42965713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6848005</v>
      </c>
      <c r="G10" s="54">
        <v>566893</v>
      </c>
      <c r="H10" s="54">
        <v>708471</v>
      </c>
      <c r="I10" s="54">
        <v>79016</v>
      </c>
      <c r="J10" s="54">
        <v>1354380</v>
      </c>
      <c r="K10" s="54">
        <v>601325</v>
      </c>
      <c r="L10" s="54">
        <v>606489</v>
      </c>
      <c r="M10" s="54">
        <v>606882</v>
      </c>
      <c r="N10" s="54">
        <v>1814696</v>
      </c>
      <c r="O10" s="54">
        <v>589987</v>
      </c>
      <c r="P10" s="54">
        <v>591544</v>
      </c>
      <c r="Q10" s="54">
        <v>0</v>
      </c>
      <c r="R10" s="54">
        <v>1181531</v>
      </c>
      <c r="S10" s="54">
        <v>0</v>
      </c>
      <c r="T10" s="54">
        <v>0</v>
      </c>
      <c r="U10" s="54">
        <v>0</v>
      </c>
      <c r="V10" s="54">
        <v>0</v>
      </c>
      <c r="W10" s="54">
        <v>4350607</v>
      </c>
      <c r="X10" s="54">
        <v>5136004</v>
      </c>
      <c r="Y10" s="54">
        <v>-785397</v>
      </c>
      <c r="Z10" s="184">
        <v>-15.29</v>
      </c>
      <c r="AA10" s="130">
        <v>6848005</v>
      </c>
    </row>
    <row r="11" spans="1:27" ht="13.5">
      <c r="A11" s="183" t="s">
        <v>107</v>
      </c>
      <c r="B11" s="185"/>
      <c r="C11" s="155">
        <v>40322579</v>
      </c>
      <c r="D11" s="155">
        <v>0</v>
      </c>
      <c r="E11" s="156">
        <v>6848005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595901</v>
      </c>
      <c r="R11" s="60">
        <v>595901</v>
      </c>
      <c r="S11" s="60">
        <v>0</v>
      </c>
      <c r="T11" s="60">
        <v>0</v>
      </c>
      <c r="U11" s="60">
        <v>0</v>
      </c>
      <c r="V11" s="60">
        <v>0</v>
      </c>
      <c r="W11" s="60">
        <v>595901</v>
      </c>
      <c r="X11" s="60">
        <v>0</v>
      </c>
      <c r="Y11" s="60">
        <v>595901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547289</v>
      </c>
      <c r="D12" s="155">
        <v>0</v>
      </c>
      <c r="E12" s="156">
        <v>570633</v>
      </c>
      <c r="F12" s="60">
        <v>586633</v>
      </c>
      <c r="G12" s="60">
        <v>40058</v>
      </c>
      <c r="H12" s="60">
        <v>51147</v>
      </c>
      <c r="I12" s="60">
        <v>42389</v>
      </c>
      <c r="J12" s="60">
        <v>133594</v>
      </c>
      <c r="K12" s="60">
        <v>51521</v>
      </c>
      <c r="L12" s="60">
        <v>48063</v>
      </c>
      <c r="M12" s="60">
        <v>36035</v>
      </c>
      <c r="N12" s="60">
        <v>135619</v>
      </c>
      <c r="O12" s="60">
        <v>58641</v>
      </c>
      <c r="P12" s="60">
        <v>33156</v>
      </c>
      <c r="Q12" s="60">
        <v>40055</v>
      </c>
      <c r="R12" s="60">
        <v>131852</v>
      </c>
      <c r="S12" s="60">
        <v>0</v>
      </c>
      <c r="T12" s="60">
        <v>0</v>
      </c>
      <c r="U12" s="60">
        <v>0</v>
      </c>
      <c r="V12" s="60">
        <v>0</v>
      </c>
      <c r="W12" s="60">
        <v>401065</v>
      </c>
      <c r="X12" s="60">
        <v>439975</v>
      </c>
      <c r="Y12" s="60">
        <v>-38910</v>
      </c>
      <c r="Z12" s="140">
        <v>-8.84</v>
      </c>
      <c r="AA12" s="155">
        <v>586633</v>
      </c>
    </row>
    <row r="13" spans="1:27" ht="13.5">
      <c r="A13" s="181" t="s">
        <v>109</v>
      </c>
      <c r="B13" s="185"/>
      <c r="C13" s="155">
        <v>5571813</v>
      </c>
      <c r="D13" s="155">
        <v>0</v>
      </c>
      <c r="E13" s="156">
        <v>5500000</v>
      </c>
      <c r="F13" s="60">
        <v>5500000</v>
      </c>
      <c r="G13" s="60">
        <v>133551</v>
      </c>
      <c r="H13" s="60">
        <v>347720</v>
      </c>
      <c r="I13" s="60">
        <v>517083</v>
      </c>
      <c r="J13" s="60">
        <v>998354</v>
      </c>
      <c r="K13" s="60">
        <v>608360</v>
      </c>
      <c r="L13" s="60">
        <v>386009</v>
      </c>
      <c r="M13" s="60">
        <v>331963</v>
      </c>
      <c r="N13" s="60">
        <v>1326332</v>
      </c>
      <c r="O13" s="60">
        <v>586942</v>
      </c>
      <c r="P13" s="60">
        <v>468371</v>
      </c>
      <c r="Q13" s="60">
        <v>452346</v>
      </c>
      <c r="R13" s="60">
        <v>1507659</v>
      </c>
      <c r="S13" s="60">
        <v>0</v>
      </c>
      <c r="T13" s="60">
        <v>0</v>
      </c>
      <c r="U13" s="60">
        <v>0</v>
      </c>
      <c r="V13" s="60">
        <v>0</v>
      </c>
      <c r="W13" s="60">
        <v>3832345</v>
      </c>
      <c r="X13" s="60">
        <v>4125000</v>
      </c>
      <c r="Y13" s="60">
        <v>-292655</v>
      </c>
      <c r="Z13" s="140">
        <v>-7.09</v>
      </c>
      <c r="AA13" s="155">
        <v>5500000</v>
      </c>
    </row>
    <row r="14" spans="1:27" ht="13.5">
      <c r="A14" s="181" t="s">
        <v>110</v>
      </c>
      <c r="B14" s="185"/>
      <c r="C14" s="155">
        <v>2289223</v>
      </c>
      <c r="D14" s="155">
        <v>0</v>
      </c>
      <c r="E14" s="156">
        <v>150800</v>
      </c>
      <c r="F14" s="60">
        <v>1850800</v>
      </c>
      <c r="G14" s="60">
        <v>9690</v>
      </c>
      <c r="H14" s="60">
        <v>14500</v>
      </c>
      <c r="I14" s="60">
        <v>7667</v>
      </c>
      <c r="J14" s="60">
        <v>31857</v>
      </c>
      <c r="K14" s="60">
        <v>8171</v>
      </c>
      <c r="L14" s="60">
        <v>7466</v>
      </c>
      <c r="M14" s="60">
        <v>4412</v>
      </c>
      <c r="N14" s="60">
        <v>20049</v>
      </c>
      <c r="O14" s="60">
        <v>5176</v>
      </c>
      <c r="P14" s="60">
        <v>2941</v>
      </c>
      <c r="Q14" s="60">
        <v>6800</v>
      </c>
      <c r="R14" s="60">
        <v>14917</v>
      </c>
      <c r="S14" s="60">
        <v>0</v>
      </c>
      <c r="T14" s="60">
        <v>0</v>
      </c>
      <c r="U14" s="60">
        <v>0</v>
      </c>
      <c r="V14" s="60">
        <v>0</v>
      </c>
      <c r="W14" s="60">
        <v>66823</v>
      </c>
      <c r="X14" s="60">
        <v>1388100</v>
      </c>
      <c r="Y14" s="60">
        <v>-1321277</v>
      </c>
      <c r="Z14" s="140">
        <v>-95.19</v>
      </c>
      <c r="AA14" s="155">
        <v>1850800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400208</v>
      </c>
      <c r="D16" s="155">
        <v>0</v>
      </c>
      <c r="E16" s="156">
        <v>450000</v>
      </c>
      <c r="F16" s="60">
        <v>451000</v>
      </c>
      <c r="G16" s="60">
        <v>41879</v>
      </c>
      <c r="H16" s="60">
        <v>6865</v>
      </c>
      <c r="I16" s="60">
        <v>41584</v>
      </c>
      <c r="J16" s="60">
        <v>90328</v>
      </c>
      <c r="K16" s="60">
        <v>23875</v>
      </c>
      <c r="L16" s="60">
        <v>21085</v>
      </c>
      <c r="M16" s="60">
        <v>8727</v>
      </c>
      <c r="N16" s="60">
        <v>53687</v>
      </c>
      <c r="O16" s="60">
        <v>70698</v>
      </c>
      <c r="P16" s="60">
        <v>8144</v>
      </c>
      <c r="Q16" s="60">
        <v>36486</v>
      </c>
      <c r="R16" s="60">
        <v>115328</v>
      </c>
      <c r="S16" s="60">
        <v>0</v>
      </c>
      <c r="T16" s="60">
        <v>0</v>
      </c>
      <c r="U16" s="60">
        <v>0</v>
      </c>
      <c r="V16" s="60">
        <v>0</v>
      </c>
      <c r="W16" s="60">
        <v>259343</v>
      </c>
      <c r="X16" s="60">
        <v>338250</v>
      </c>
      <c r="Y16" s="60">
        <v>-78907</v>
      </c>
      <c r="Z16" s="140">
        <v>-23.33</v>
      </c>
      <c r="AA16" s="155">
        <v>451000</v>
      </c>
    </row>
    <row r="17" spans="1:27" ht="13.5">
      <c r="A17" s="181" t="s">
        <v>113</v>
      </c>
      <c r="B17" s="185"/>
      <c r="C17" s="155">
        <v>3202454</v>
      </c>
      <c r="D17" s="155">
        <v>0</v>
      </c>
      <c r="E17" s="156">
        <v>2704000</v>
      </c>
      <c r="F17" s="60">
        <v>2704000</v>
      </c>
      <c r="G17" s="60">
        <v>322562</v>
      </c>
      <c r="H17" s="60">
        <v>277245</v>
      </c>
      <c r="I17" s="60">
        <v>278105</v>
      </c>
      <c r="J17" s="60">
        <v>877912</v>
      </c>
      <c r="K17" s="60">
        <v>292212</v>
      </c>
      <c r="L17" s="60">
        <v>301338</v>
      </c>
      <c r="M17" s="60">
        <v>141756</v>
      </c>
      <c r="N17" s="60">
        <v>735306</v>
      </c>
      <c r="O17" s="60">
        <v>445264</v>
      </c>
      <c r="P17" s="60">
        <v>253675</v>
      </c>
      <c r="Q17" s="60">
        <v>260751</v>
      </c>
      <c r="R17" s="60">
        <v>959690</v>
      </c>
      <c r="S17" s="60">
        <v>0</v>
      </c>
      <c r="T17" s="60">
        <v>0</v>
      </c>
      <c r="U17" s="60">
        <v>0</v>
      </c>
      <c r="V17" s="60">
        <v>0</v>
      </c>
      <c r="W17" s="60">
        <v>2572908</v>
      </c>
      <c r="X17" s="60">
        <v>2028000</v>
      </c>
      <c r="Y17" s="60">
        <v>544908</v>
      </c>
      <c r="Z17" s="140">
        <v>26.87</v>
      </c>
      <c r="AA17" s="155">
        <v>2704000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124133973</v>
      </c>
      <c r="D19" s="155">
        <v>0</v>
      </c>
      <c r="E19" s="156">
        <v>213605801</v>
      </c>
      <c r="F19" s="60">
        <v>135402175</v>
      </c>
      <c r="G19" s="60">
        <v>49270000</v>
      </c>
      <c r="H19" s="60">
        <v>2472945</v>
      </c>
      <c r="I19" s="60">
        <v>1578000</v>
      </c>
      <c r="J19" s="60">
        <v>53320945</v>
      </c>
      <c r="K19" s="60">
        <v>4250000</v>
      </c>
      <c r="L19" s="60">
        <v>39218000</v>
      </c>
      <c r="M19" s="60">
        <v>230704</v>
      </c>
      <c r="N19" s="60">
        <v>43698704</v>
      </c>
      <c r="O19" s="60">
        <v>2000000</v>
      </c>
      <c r="P19" s="60">
        <v>2679835</v>
      </c>
      <c r="Q19" s="60">
        <v>29563000</v>
      </c>
      <c r="R19" s="60">
        <v>34242835</v>
      </c>
      <c r="S19" s="60">
        <v>0</v>
      </c>
      <c r="T19" s="60">
        <v>0</v>
      </c>
      <c r="U19" s="60">
        <v>0</v>
      </c>
      <c r="V19" s="60">
        <v>0</v>
      </c>
      <c r="W19" s="60">
        <v>131262484</v>
      </c>
      <c r="X19" s="60">
        <v>101551631</v>
      </c>
      <c r="Y19" s="60">
        <v>29710853</v>
      </c>
      <c r="Z19" s="140">
        <v>29.26</v>
      </c>
      <c r="AA19" s="155">
        <v>135402175</v>
      </c>
    </row>
    <row r="20" spans="1:27" ht="13.5">
      <c r="A20" s="181" t="s">
        <v>35</v>
      </c>
      <c r="B20" s="185"/>
      <c r="C20" s="155">
        <v>5282381</v>
      </c>
      <c r="D20" s="155">
        <v>0</v>
      </c>
      <c r="E20" s="156">
        <v>59955144</v>
      </c>
      <c r="F20" s="54">
        <v>65046526</v>
      </c>
      <c r="G20" s="54">
        <v>96042</v>
      </c>
      <c r="H20" s="54">
        <v>275269</v>
      </c>
      <c r="I20" s="54">
        <v>59869</v>
      </c>
      <c r="J20" s="54">
        <v>431180</v>
      </c>
      <c r="K20" s="54">
        <v>81393</v>
      </c>
      <c r="L20" s="54">
        <v>38476</v>
      </c>
      <c r="M20" s="54">
        <v>117766</v>
      </c>
      <c r="N20" s="54">
        <v>237635</v>
      </c>
      <c r="O20" s="54">
        <v>43467</v>
      </c>
      <c r="P20" s="54">
        <v>146833</v>
      </c>
      <c r="Q20" s="54">
        <v>38017</v>
      </c>
      <c r="R20" s="54">
        <v>228317</v>
      </c>
      <c r="S20" s="54">
        <v>0</v>
      </c>
      <c r="T20" s="54">
        <v>0</v>
      </c>
      <c r="U20" s="54">
        <v>0</v>
      </c>
      <c r="V20" s="54">
        <v>0</v>
      </c>
      <c r="W20" s="54">
        <v>897132</v>
      </c>
      <c r="X20" s="54">
        <v>48784895</v>
      </c>
      <c r="Y20" s="54">
        <v>-47887763</v>
      </c>
      <c r="Z20" s="184">
        <v>-98.16</v>
      </c>
      <c r="AA20" s="130">
        <v>65046526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35000</v>
      </c>
      <c r="G21" s="60">
        <v>0</v>
      </c>
      <c r="H21" s="60">
        <v>0</v>
      </c>
      <c r="I21" s="82">
        <v>4500</v>
      </c>
      <c r="J21" s="60">
        <v>4500</v>
      </c>
      <c r="K21" s="60">
        <v>11842</v>
      </c>
      <c r="L21" s="60">
        <v>13723</v>
      </c>
      <c r="M21" s="60">
        <v>0</v>
      </c>
      <c r="N21" s="60">
        <v>25565</v>
      </c>
      <c r="O21" s="60">
        <v>0</v>
      </c>
      <c r="P21" s="82">
        <v>501315</v>
      </c>
      <c r="Q21" s="60">
        <v>250175</v>
      </c>
      <c r="R21" s="60">
        <v>751490</v>
      </c>
      <c r="S21" s="60">
        <v>0</v>
      </c>
      <c r="T21" s="60">
        <v>0</v>
      </c>
      <c r="U21" s="60">
        <v>0</v>
      </c>
      <c r="V21" s="60">
        <v>0</v>
      </c>
      <c r="W21" s="82">
        <v>781555</v>
      </c>
      <c r="X21" s="60">
        <v>26250</v>
      </c>
      <c r="Y21" s="60">
        <v>755305</v>
      </c>
      <c r="Z21" s="140">
        <v>2877.35</v>
      </c>
      <c r="AA21" s="155">
        <v>35000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197250889</v>
      </c>
      <c r="D22" s="188">
        <f>SUM(D5:D21)</f>
        <v>0</v>
      </c>
      <c r="E22" s="189">
        <f t="shared" si="0"/>
        <v>361490096</v>
      </c>
      <c r="F22" s="190">
        <f t="shared" si="0"/>
        <v>303687799</v>
      </c>
      <c r="G22" s="190">
        <f t="shared" si="0"/>
        <v>60854576</v>
      </c>
      <c r="H22" s="190">
        <f t="shared" si="0"/>
        <v>10406515</v>
      </c>
      <c r="I22" s="190">
        <f t="shared" si="0"/>
        <v>7927593</v>
      </c>
      <c r="J22" s="190">
        <f t="shared" si="0"/>
        <v>79188684</v>
      </c>
      <c r="K22" s="190">
        <f t="shared" si="0"/>
        <v>14742458</v>
      </c>
      <c r="L22" s="190">
        <f t="shared" si="0"/>
        <v>48387030</v>
      </c>
      <c r="M22" s="190">
        <f t="shared" si="0"/>
        <v>6862608</v>
      </c>
      <c r="N22" s="190">
        <f t="shared" si="0"/>
        <v>69992096</v>
      </c>
      <c r="O22" s="190">
        <f t="shared" si="0"/>
        <v>9747954</v>
      </c>
      <c r="P22" s="190">
        <f t="shared" si="0"/>
        <v>9196514</v>
      </c>
      <c r="Q22" s="190">
        <f t="shared" si="0"/>
        <v>37245125</v>
      </c>
      <c r="R22" s="190">
        <f t="shared" si="0"/>
        <v>56189593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205370373</v>
      </c>
      <c r="X22" s="190">
        <f t="shared" si="0"/>
        <v>227765850</v>
      </c>
      <c r="Y22" s="190">
        <f t="shared" si="0"/>
        <v>-22395477</v>
      </c>
      <c r="Z22" s="191">
        <f>+IF(X22&lt;&gt;0,+(Y22/X22)*100,0)</f>
        <v>-9.832675530594248</v>
      </c>
      <c r="AA22" s="188">
        <f>SUM(AA5:AA21)</f>
        <v>303687799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57560401</v>
      </c>
      <c r="D25" s="155">
        <v>0</v>
      </c>
      <c r="E25" s="156">
        <v>76333351</v>
      </c>
      <c r="F25" s="60">
        <v>76822774</v>
      </c>
      <c r="G25" s="60">
        <v>4350746</v>
      </c>
      <c r="H25" s="60">
        <v>7700409</v>
      </c>
      <c r="I25" s="60">
        <v>5201000</v>
      </c>
      <c r="J25" s="60">
        <v>17252155</v>
      </c>
      <c r="K25" s="60">
        <v>5617946</v>
      </c>
      <c r="L25" s="60">
        <v>5500437</v>
      </c>
      <c r="M25" s="60">
        <v>5696119</v>
      </c>
      <c r="N25" s="60">
        <v>16814502</v>
      </c>
      <c r="O25" s="60">
        <v>5103687</v>
      </c>
      <c r="P25" s="60">
        <v>5396422</v>
      </c>
      <c r="Q25" s="60">
        <v>5693981</v>
      </c>
      <c r="R25" s="60">
        <v>16194090</v>
      </c>
      <c r="S25" s="60">
        <v>0</v>
      </c>
      <c r="T25" s="60">
        <v>0</v>
      </c>
      <c r="U25" s="60">
        <v>0</v>
      </c>
      <c r="V25" s="60">
        <v>0</v>
      </c>
      <c r="W25" s="60">
        <v>50260747</v>
      </c>
      <c r="X25" s="60">
        <v>57617081</v>
      </c>
      <c r="Y25" s="60">
        <v>-7356334</v>
      </c>
      <c r="Z25" s="140">
        <v>-12.77</v>
      </c>
      <c r="AA25" s="155">
        <v>76822774</v>
      </c>
    </row>
    <row r="26" spans="1:27" ht="13.5">
      <c r="A26" s="183" t="s">
        <v>38</v>
      </c>
      <c r="B26" s="182"/>
      <c r="C26" s="155">
        <v>13899578</v>
      </c>
      <c r="D26" s="155">
        <v>0</v>
      </c>
      <c r="E26" s="156">
        <v>16778549</v>
      </c>
      <c r="F26" s="60">
        <v>16778549</v>
      </c>
      <c r="G26" s="60">
        <v>1145993</v>
      </c>
      <c r="H26" s="60">
        <v>1194142</v>
      </c>
      <c r="I26" s="60">
        <v>1123546</v>
      </c>
      <c r="J26" s="60">
        <v>3463681</v>
      </c>
      <c r="K26" s="60">
        <v>1200087</v>
      </c>
      <c r="L26" s="60">
        <v>1199877</v>
      </c>
      <c r="M26" s="60">
        <v>1209053</v>
      </c>
      <c r="N26" s="60">
        <v>3609017</v>
      </c>
      <c r="O26" s="60">
        <v>1227257</v>
      </c>
      <c r="P26" s="60">
        <v>1406459</v>
      </c>
      <c r="Q26" s="60">
        <v>1250748</v>
      </c>
      <c r="R26" s="60">
        <v>3884464</v>
      </c>
      <c r="S26" s="60">
        <v>0</v>
      </c>
      <c r="T26" s="60">
        <v>0</v>
      </c>
      <c r="U26" s="60">
        <v>0</v>
      </c>
      <c r="V26" s="60">
        <v>0</v>
      </c>
      <c r="W26" s="60">
        <v>10957162</v>
      </c>
      <c r="X26" s="60">
        <v>12583912</v>
      </c>
      <c r="Y26" s="60">
        <v>-1626750</v>
      </c>
      <c r="Z26" s="140">
        <v>-12.93</v>
      </c>
      <c r="AA26" s="155">
        <v>16778549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3003763</v>
      </c>
      <c r="F27" s="60">
        <v>3000000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2250000</v>
      </c>
      <c r="Y27" s="60">
        <v>-2250000</v>
      </c>
      <c r="Z27" s="140">
        <v>-100</v>
      </c>
      <c r="AA27" s="155">
        <v>3000000</v>
      </c>
    </row>
    <row r="28" spans="1:27" ht="13.5">
      <c r="A28" s="183" t="s">
        <v>39</v>
      </c>
      <c r="B28" s="182"/>
      <c r="C28" s="155">
        <v>17083688</v>
      </c>
      <c r="D28" s="155">
        <v>0</v>
      </c>
      <c r="E28" s="156">
        <v>9827322</v>
      </c>
      <c r="F28" s="60">
        <v>12131447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9098585</v>
      </c>
      <c r="Y28" s="60">
        <v>-9098585</v>
      </c>
      <c r="Z28" s="140">
        <v>-100</v>
      </c>
      <c r="AA28" s="155">
        <v>12131447</v>
      </c>
    </row>
    <row r="29" spans="1:27" ht="13.5">
      <c r="A29" s="183" t="s">
        <v>40</v>
      </c>
      <c r="B29" s="182"/>
      <c r="C29" s="155">
        <v>4268157</v>
      </c>
      <c r="D29" s="155">
        <v>0</v>
      </c>
      <c r="E29" s="156">
        <v>2000000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24556468</v>
      </c>
      <c r="D30" s="155">
        <v>0</v>
      </c>
      <c r="E30" s="156">
        <v>28000000</v>
      </c>
      <c r="F30" s="60">
        <v>28000000</v>
      </c>
      <c r="G30" s="60">
        <v>3228066</v>
      </c>
      <c r="H30" s="60">
        <v>3355719</v>
      </c>
      <c r="I30" s="60">
        <v>0</v>
      </c>
      <c r="J30" s="60">
        <v>6583785</v>
      </c>
      <c r="K30" s="60">
        <v>4509563</v>
      </c>
      <c r="L30" s="60">
        <v>1870589</v>
      </c>
      <c r="M30" s="60">
        <v>1786053</v>
      </c>
      <c r="N30" s="60">
        <v>8166205</v>
      </c>
      <c r="O30" s="60">
        <v>1747000</v>
      </c>
      <c r="P30" s="60">
        <v>1807733</v>
      </c>
      <c r="Q30" s="60">
        <v>1645976</v>
      </c>
      <c r="R30" s="60">
        <v>5200709</v>
      </c>
      <c r="S30" s="60">
        <v>0</v>
      </c>
      <c r="T30" s="60">
        <v>0</v>
      </c>
      <c r="U30" s="60">
        <v>0</v>
      </c>
      <c r="V30" s="60">
        <v>0</v>
      </c>
      <c r="W30" s="60">
        <v>19950699</v>
      </c>
      <c r="X30" s="60">
        <v>21000000</v>
      </c>
      <c r="Y30" s="60">
        <v>-1049301</v>
      </c>
      <c r="Z30" s="140">
        <v>-5</v>
      </c>
      <c r="AA30" s="155">
        <v>28000000</v>
      </c>
    </row>
    <row r="31" spans="1:27" ht="13.5">
      <c r="A31" s="183" t="s">
        <v>120</v>
      </c>
      <c r="B31" s="182"/>
      <c r="C31" s="155">
        <v>10293019</v>
      </c>
      <c r="D31" s="155">
        <v>0</v>
      </c>
      <c r="E31" s="156">
        <v>11250006</v>
      </c>
      <c r="F31" s="60">
        <v>12559006</v>
      </c>
      <c r="G31" s="60">
        <v>455242</v>
      </c>
      <c r="H31" s="60">
        <v>610742</v>
      </c>
      <c r="I31" s="60">
        <v>633358</v>
      </c>
      <c r="J31" s="60">
        <v>1699342</v>
      </c>
      <c r="K31" s="60">
        <v>555014</v>
      </c>
      <c r="L31" s="60">
        <v>1114529</v>
      </c>
      <c r="M31" s="60">
        <v>-681925</v>
      </c>
      <c r="N31" s="60">
        <v>987618</v>
      </c>
      <c r="O31" s="60">
        <v>143015</v>
      </c>
      <c r="P31" s="60">
        <v>1877463</v>
      </c>
      <c r="Q31" s="60">
        <v>0</v>
      </c>
      <c r="R31" s="60">
        <v>2020478</v>
      </c>
      <c r="S31" s="60">
        <v>0</v>
      </c>
      <c r="T31" s="60">
        <v>0</v>
      </c>
      <c r="U31" s="60">
        <v>0</v>
      </c>
      <c r="V31" s="60">
        <v>0</v>
      </c>
      <c r="W31" s="60">
        <v>4707438</v>
      </c>
      <c r="X31" s="60">
        <v>9419255</v>
      </c>
      <c r="Y31" s="60">
        <v>-4711817</v>
      </c>
      <c r="Z31" s="140">
        <v>-50.02</v>
      </c>
      <c r="AA31" s="155">
        <v>12559006</v>
      </c>
    </row>
    <row r="32" spans="1:27" ht="13.5">
      <c r="A32" s="183" t="s">
        <v>121</v>
      </c>
      <c r="B32" s="182"/>
      <c r="C32" s="155">
        <v>12328837</v>
      </c>
      <c r="D32" s="155">
        <v>0</v>
      </c>
      <c r="E32" s="156">
        <v>14932984</v>
      </c>
      <c r="F32" s="60">
        <v>14962984</v>
      </c>
      <c r="G32" s="60">
        <v>370335</v>
      </c>
      <c r="H32" s="60">
        <v>1313375</v>
      </c>
      <c r="I32" s="60">
        <v>526784</v>
      </c>
      <c r="J32" s="60">
        <v>2210494</v>
      </c>
      <c r="K32" s="60">
        <v>1691923</v>
      </c>
      <c r="L32" s="60">
        <v>1254969</v>
      </c>
      <c r="M32" s="60">
        <v>1180125</v>
      </c>
      <c r="N32" s="60">
        <v>4127017</v>
      </c>
      <c r="O32" s="60">
        <v>1345339</v>
      </c>
      <c r="P32" s="60">
        <v>1117744</v>
      </c>
      <c r="Q32" s="60">
        <v>995480</v>
      </c>
      <c r="R32" s="60">
        <v>3458563</v>
      </c>
      <c r="S32" s="60">
        <v>0</v>
      </c>
      <c r="T32" s="60">
        <v>0</v>
      </c>
      <c r="U32" s="60">
        <v>0</v>
      </c>
      <c r="V32" s="60">
        <v>0</v>
      </c>
      <c r="W32" s="60">
        <v>9796074</v>
      </c>
      <c r="X32" s="60">
        <v>11222238</v>
      </c>
      <c r="Y32" s="60">
        <v>-1426164</v>
      </c>
      <c r="Z32" s="140">
        <v>-12.71</v>
      </c>
      <c r="AA32" s="155">
        <v>14962984</v>
      </c>
    </row>
    <row r="33" spans="1:27" ht="13.5">
      <c r="A33" s="183" t="s">
        <v>42</v>
      </c>
      <c r="B33" s="182"/>
      <c r="C33" s="155">
        <v>23843244</v>
      </c>
      <c r="D33" s="155">
        <v>0</v>
      </c>
      <c r="E33" s="156">
        <v>19850851</v>
      </c>
      <c r="F33" s="60">
        <v>28888555</v>
      </c>
      <c r="G33" s="60">
        <v>965984</v>
      </c>
      <c r="H33" s="60">
        <v>1159578</v>
      </c>
      <c r="I33" s="60">
        <v>1281726</v>
      </c>
      <c r="J33" s="60">
        <v>3407288</v>
      </c>
      <c r="K33" s="60">
        <v>1174099</v>
      </c>
      <c r="L33" s="60">
        <v>1405883</v>
      </c>
      <c r="M33" s="60">
        <v>4362524</v>
      </c>
      <c r="N33" s="60">
        <v>6942506</v>
      </c>
      <c r="O33" s="60">
        <v>1438481</v>
      </c>
      <c r="P33" s="60">
        <v>2319710</v>
      </c>
      <c r="Q33" s="60">
        <v>2132572</v>
      </c>
      <c r="R33" s="60">
        <v>5890763</v>
      </c>
      <c r="S33" s="60">
        <v>0</v>
      </c>
      <c r="T33" s="60">
        <v>0</v>
      </c>
      <c r="U33" s="60">
        <v>0</v>
      </c>
      <c r="V33" s="60">
        <v>0</v>
      </c>
      <c r="W33" s="60">
        <v>16240557</v>
      </c>
      <c r="X33" s="60">
        <v>21666416</v>
      </c>
      <c r="Y33" s="60">
        <v>-5425859</v>
      </c>
      <c r="Z33" s="140">
        <v>-25.04</v>
      </c>
      <c r="AA33" s="155">
        <v>28888555</v>
      </c>
    </row>
    <row r="34" spans="1:27" ht="13.5">
      <c r="A34" s="183" t="s">
        <v>43</v>
      </c>
      <c r="B34" s="182"/>
      <c r="C34" s="155">
        <v>94923495</v>
      </c>
      <c r="D34" s="155">
        <v>0</v>
      </c>
      <c r="E34" s="156">
        <v>35561921</v>
      </c>
      <c r="F34" s="60">
        <v>52308255</v>
      </c>
      <c r="G34" s="60">
        <v>1960433</v>
      </c>
      <c r="H34" s="60">
        <v>2915909</v>
      </c>
      <c r="I34" s="60">
        <v>3590450</v>
      </c>
      <c r="J34" s="60">
        <v>8466792</v>
      </c>
      <c r="K34" s="60">
        <v>4619237</v>
      </c>
      <c r="L34" s="60">
        <v>5014171</v>
      </c>
      <c r="M34" s="60">
        <v>2117066</v>
      </c>
      <c r="N34" s="60">
        <v>11750474</v>
      </c>
      <c r="O34" s="60">
        <v>3155743</v>
      </c>
      <c r="P34" s="60">
        <v>4782874</v>
      </c>
      <c r="Q34" s="60">
        <v>4241462</v>
      </c>
      <c r="R34" s="60">
        <v>12180079</v>
      </c>
      <c r="S34" s="60">
        <v>0</v>
      </c>
      <c r="T34" s="60">
        <v>0</v>
      </c>
      <c r="U34" s="60">
        <v>0</v>
      </c>
      <c r="V34" s="60">
        <v>0</v>
      </c>
      <c r="W34" s="60">
        <v>32397345</v>
      </c>
      <c r="X34" s="60">
        <v>39231191</v>
      </c>
      <c r="Y34" s="60">
        <v>-6833846</v>
      </c>
      <c r="Z34" s="140">
        <v>-17.42</v>
      </c>
      <c r="AA34" s="155">
        <v>52308255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32953</v>
      </c>
      <c r="M35" s="60">
        <v>0</v>
      </c>
      <c r="N35" s="60">
        <v>32953</v>
      </c>
      <c r="O35" s="60">
        <v>0</v>
      </c>
      <c r="P35" s="60">
        <v>0</v>
      </c>
      <c r="Q35" s="60">
        <v>202897</v>
      </c>
      <c r="R35" s="60">
        <v>202897</v>
      </c>
      <c r="S35" s="60">
        <v>0</v>
      </c>
      <c r="T35" s="60">
        <v>0</v>
      </c>
      <c r="U35" s="60">
        <v>0</v>
      </c>
      <c r="V35" s="60">
        <v>0</v>
      </c>
      <c r="W35" s="60">
        <v>235850</v>
      </c>
      <c r="X35" s="60">
        <v>0</v>
      </c>
      <c r="Y35" s="60">
        <v>235850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258756887</v>
      </c>
      <c r="D36" s="188">
        <f>SUM(D25:D35)</f>
        <v>0</v>
      </c>
      <c r="E36" s="189">
        <f t="shared" si="1"/>
        <v>217538747</v>
      </c>
      <c r="F36" s="190">
        <f t="shared" si="1"/>
        <v>245451570</v>
      </c>
      <c r="G36" s="190">
        <f t="shared" si="1"/>
        <v>12476799</v>
      </c>
      <c r="H36" s="190">
        <f t="shared" si="1"/>
        <v>18249874</v>
      </c>
      <c r="I36" s="190">
        <f t="shared" si="1"/>
        <v>12356864</v>
      </c>
      <c r="J36" s="190">
        <f t="shared" si="1"/>
        <v>43083537</v>
      </c>
      <c r="K36" s="190">
        <f t="shared" si="1"/>
        <v>19367869</v>
      </c>
      <c r="L36" s="190">
        <f t="shared" si="1"/>
        <v>17393408</v>
      </c>
      <c r="M36" s="190">
        <f t="shared" si="1"/>
        <v>15669015</v>
      </c>
      <c r="N36" s="190">
        <f t="shared" si="1"/>
        <v>52430292</v>
      </c>
      <c r="O36" s="190">
        <f t="shared" si="1"/>
        <v>14160522</v>
      </c>
      <c r="P36" s="190">
        <f t="shared" si="1"/>
        <v>18708405</v>
      </c>
      <c r="Q36" s="190">
        <f t="shared" si="1"/>
        <v>16163116</v>
      </c>
      <c r="R36" s="190">
        <f t="shared" si="1"/>
        <v>49032043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144545872</v>
      </c>
      <c r="X36" s="190">
        <f t="shared" si="1"/>
        <v>184088678</v>
      </c>
      <c r="Y36" s="190">
        <f t="shared" si="1"/>
        <v>-39542806</v>
      </c>
      <c r="Z36" s="191">
        <f>+IF(X36&lt;&gt;0,+(Y36/X36)*100,0)</f>
        <v>-21.480303096098066</v>
      </c>
      <c r="AA36" s="188">
        <f>SUM(AA25:AA35)</f>
        <v>245451570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-61505998</v>
      </c>
      <c r="D38" s="199">
        <f>+D22-D36</f>
        <v>0</v>
      </c>
      <c r="E38" s="200">
        <f t="shared" si="2"/>
        <v>143951349</v>
      </c>
      <c r="F38" s="106">
        <f t="shared" si="2"/>
        <v>58236229</v>
      </c>
      <c r="G38" s="106">
        <f t="shared" si="2"/>
        <v>48377777</v>
      </c>
      <c r="H38" s="106">
        <f t="shared" si="2"/>
        <v>-7843359</v>
      </c>
      <c r="I38" s="106">
        <f t="shared" si="2"/>
        <v>-4429271</v>
      </c>
      <c r="J38" s="106">
        <f t="shared" si="2"/>
        <v>36105147</v>
      </c>
      <c r="K38" s="106">
        <f t="shared" si="2"/>
        <v>-4625411</v>
      </c>
      <c r="L38" s="106">
        <f t="shared" si="2"/>
        <v>30993622</v>
      </c>
      <c r="M38" s="106">
        <f t="shared" si="2"/>
        <v>-8806407</v>
      </c>
      <c r="N38" s="106">
        <f t="shared" si="2"/>
        <v>17561804</v>
      </c>
      <c r="O38" s="106">
        <f t="shared" si="2"/>
        <v>-4412568</v>
      </c>
      <c r="P38" s="106">
        <f t="shared" si="2"/>
        <v>-9511891</v>
      </c>
      <c r="Q38" s="106">
        <f t="shared" si="2"/>
        <v>21082009</v>
      </c>
      <c r="R38" s="106">
        <f t="shared" si="2"/>
        <v>7157550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60824501</v>
      </c>
      <c r="X38" s="106">
        <f>IF(F22=F36,0,X22-X36)</f>
        <v>43677172</v>
      </c>
      <c r="Y38" s="106">
        <f t="shared" si="2"/>
        <v>17147329</v>
      </c>
      <c r="Z38" s="201">
        <f>+IF(X38&lt;&gt;0,+(Y38/X38)*100,0)</f>
        <v>39.259247370686</v>
      </c>
      <c r="AA38" s="199">
        <f>+AA22-AA36</f>
        <v>58236229</v>
      </c>
    </row>
    <row r="39" spans="1:27" ht="13.5">
      <c r="A39" s="181" t="s">
        <v>46</v>
      </c>
      <c r="B39" s="185"/>
      <c r="C39" s="155">
        <v>28326323</v>
      </c>
      <c r="D39" s="155">
        <v>0</v>
      </c>
      <c r="E39" s="156">
        <v>0</v>
      </c>
      <c r="F39" s="60">
        <v>62350857</v>
      </c>
      <c r="G39" s="60">
        <v>19497000</v>
      </c>
      <c r="H39" s="60">
        <v>10000000</v>
      </c>
      <c r="I39" s="60">
        <v>0</v>
      </c>
      <c r="J39" s="60">
        <v>29497000</v>
      </c>
      <c r="K39" s="60">
        <v>14070000</v>
      </c>
      <c r="L39" s="60">
        <v>0</v>
      </c>
      <c r="M39" s="60">
        <v>0</v>
      </c>
      <c r="N39" s="60">
        <v>14070000</v>
      </c>
      <c r="O39" s="60">
        <v>0</v>
      </c>
      <c r="P39" s="60">
        <v>0</v>
      </c>
      <c r="Q39" s="60">
        <v>6890000</v>
      </c>
      <c r="R39" s="60">
        <v>6890000</v>
      </c>
      <c r="S39" s="60">
        <v>0</v>
      </c>
      <c r="T39" s="60">
        <v>0</v>
      </c>
      <c r="U39" s="60">
        <v>0</v>
      </c>
      <c r="V39" s="60">
        <v>0</v>
      </c>
      <c r="W39" s="60">
        <v>50457000</v>
      </c>
      <c r="X39" s="60">
        <v>46763143</v>
      </c>
      <c r="Y39" s="60">
        <v>3693857</v>
      </c>
      <c r="Z39" s="140">
        <v>7.9</v>
      </c>
      <c r="AA39" s="155">
        <v>62350857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-33179675</v>
      </c>
      <c r="D42" s="206">
        <f>SUM(D38:D41)</f>
        <v>0</v>
      </c>
      <c r="E42" s="207">
        <f t="shared" si="3"/>
        <v>143951349</v>
      </c>
      <c r="F42" s="88">
        <f t="shared" si="3"/>
        <v>120587086</v>
      </c>
      <c r="G42" s="88">
        <f t="shared" si="3"/>
        <v>67874777</v>
      </c>
      <c r="H42" s="88">
        <f t="shared" si="3"/>
        <v>2156641</v>
      </c>
      <c r="I42" s="88">
        <f t="shared" si="3"/>
        <v>-4429271</v>
      </c>
      <c r="J42" s="88">
        <f t="shared" si="3"/>
        <v>65602147</v>
      </c>
      <c r="K42" s="88">
        <f t="shared" si="3"/>
        <v>9444589</v>
      </c>
      <c r="L42" s="88">
        <f t="shared" si="3"/>
        <v>30993622</v>
      </c>
      <c r="M42" s="88">
        <f t="shared" si="3"/>
        <v>-8806407</v>
      </c>
      <c r="N42" s="88">
        <f t="shared" si="3"/>
        <v>31631804</v>
      </c>
      <c r="O42" s="88">
        <f t="shared" si="3"/>
        <v>-4412568</v>
      </c>
      <c r="P42" s="88">
        <f t="shared" si="3"/>
        <v>-9511891</v>
      </c>
      <c r="Q42" s="88">
        <f t="shared" si="3"/>
        <v>27972009</v>
      </c>
      <c r="R42" s="88">
        <f t="shared" si="3"/>
        <v>14047550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111281501</v>
      </c>
      <c r="X42" s="88">
        <f t="shared" si="3"/>
        <v>90440315</v>
      </c>
      <c r="Y42" s="88">
        <f t="shared" si="3"/>
        <v>20841186</v>
      </c>
      <c r="Z42" s="208">
        <f>+IF(X42&lt;&gt;0,+(Y42/X42)*100,0)</f>
        <v>23.044132475655353</v>
      </c>
      <c r="AA42" s="206">
        <f>SUM(AA38:AA41)</f>
        <v>120587086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-33179675</v>
      </c>
      <c r="D44" s="210">
        <f>+D42-D43</f>
        <v>0</v>
      </c>
      <c r="E44" s="211">
        <f t="shared" si="4"/>
        <v>143951349</v>
      </c>
      <c r="F44" s="77">
        <f t="shared" si="4"/>
        <v>120587086</v>
      </c>
      <c r="G44" s="77">
        <f t="shared" si="4"/>
        <v>67874777</v>
      </c>
      <c r="H44" s="77">
        <f t="shared" si="4"/>
        <v>2156641</v>
      </c>
      <c r="I44" s="77">
        <f t="shared" si="4"/>
        <v>-4429271</v>
      </c>
      <c r="J44" s="77">
        <f t="shared" si="4"/>
        <v>65602147</v>
      </c>
      <c r="K44" s="77">
        <f t="shared" si="4"/>
        <v>9444589</v>
      </c>
      <c r="L44" s="77">
        <f t="shared" si="4"/>
        <v>30993622</v>
      </c>
      <c r="M44" s="77">
        <f t="shared" si="4"/>
        <v>-8806407</v>
      </c>
      <c r="N44" s="77">
        <f t="shared" si="4"/>
        <v>31631804</v>
      </c>
      <c r="O44" s="77">
        <f t="shared" si="4"/>
        <v>-4412568</v>
      </c>
      <c r="P44" s="77">
        <f t="shared" si="4"/>
        <v>-9511891</v>
      </c>
      <c r="Q44" s="77">
        <f t="shared" si="4"/>
        <v>27972009</v>
      </c>
      <c r="R44" s="77">
        <f t="shared" si="4"/>
        <v>14047550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111281501</v>
      </c>
      <c r="X44" s="77">
        <f t="shared" si="4"/>
        <v>90440315</v>
      </c>
      <c r="Y44" s="77">
        <f t="shared" si="4"/>
        <v>20841186</v>
      </c>
      <c r="Z44" s="212">
        <f>+IF(X44&lt;&gt;0,+(Y44/X44)*100,0)</f>
        <v>23.044132475655353</v>
      </c>
      <c r="AA44" s="210">
        <f>+AA42-AA43</f>
        <v>120587086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-33179675</v>
      </c>
      <c r="D46" s="206">
        <f>SUM(D44:D45)</f>
        <v>0</v>
      </c>
      <c r="E46" s="207">
        <f t="shared" si="5"/>
        <v>143951349</v>
      </c>
      <c r="F46" s="88">
        <f t="shared" si="5"/>
        <v>120587086</v>
      </c>
      <c r="G46" s="88">
        <f t="shared" si="5"/>
        <v>67874777</v>
      </c>
      <c r="H46" s="88">
        <f t="shared" si="5"/>
        <v>2156641</v>
      </c>
      <c r="I46" s="88">
        <f t="shared" si="5"/>
        <v>-4429271</v>
      </c>
      <c r="J46" s="88">
        <f t="shared" si="5"/>
        <v>65602147</v>
      </c>
      <c r="K46" s="88">
        <f t="shared" si="5"/>
        <v>9444589</v>
      </c>
      <c r="L46" s="88">
        <f t="shared" si="5"/>
        <v>30993622</v>
      </c>
      <c r="M46" s="88">
        <f t="shared" si="5"/>
        <v>-8806407</v>
      </c>
      <c r="N46" s="88">
        <f t="shared" si="5"/>
        <v>31631804</v>
      </c>
      <c r="O46" s="88">
        <f t="shared" si="5"/>
        <v>-4412568</v>
      </c>
      <c r="P46" s="88">
        <f t="shared" si="5"/>
        <v>-9511891</v>
      </c>
      <c r="Q46" s="88">
        <f t="shared" si="5"/>
        <v>27972009</v>
      </c>
      <c r="R46" s="88">
        <f t="shared" si="5"/>
        <v>14047550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111281501</v>
      </c>
      <c r="X46" s="88">
        <f t="shared" si="5"/>
        <v>90440315</v>
      </c>
      <c r="Y46" s="88">
        <f t="shared" si="5"/>
        <v>20841186</v>
      </c>
      <c r="Z46" s="208">
        <f>+IF(X46&lt;&gt;0,+(Y46/X46)*100,0)</f>
        <v>23.044132475655353</v>
      </c>
      <c r="AA46" s="206">
        <f>SUM(AA44:AA45)</f>
        <v>120587086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-33179675</v>
      </c>
      <c r="D48" s="217">
        <f>SUM(D46:D47)</f>
        <v>0</v>
      </c>
      <c r="E48" s="218">
        <f t="shared" si="6"/>
        <v>143951349</v>
      </c>
      <c r="F48" s="219">
        <f t="shared" si="6"/>
        <v>120587086</v>
      </c>
      <c r="G48" s="219">
        <f t="shared" si="6"/>
        <v>67874777</v>
      </c>
      <c r="H48" s="220">
        <f t="shared" si="6"/>
        <v>2156641</v>
      </c>
      <c r="I48" s="220">
        <f t="shared" si="6"/>
        <v>-4429271</v>
      </c>
      <c r="J48" s="220">
        <f t="shared" si="6"/>
        <v>65602147</v>
      </c>
      <c r="K48" s="220">
        <f t="shared" si="6"/>
        <v>9444589</v>
      </c>
      <c r="L48" s="220">
        <f t="shared" si="6"/>
        <v>30993622</v>
      </c>
      <c r="M48" s="219">
        <f t="shared" si="6"/>
        <v>-8806407</v>
      </c>
      <c r="N48" s="219">
        <f t="shared" si="6"/>
        <v>31631804</v>
      </c>
      <c r="O48" s="220">
        <f t="shared" si="6"/>
        <v>-4412568</v>
      </c>
      <c r="P48" s="220">
        <f t="shared" si="6"/>
        <v>-9511891</v>
      </c>
      <c r="Q48" s="220">
        <f t="shared" si="6"/>
        <v>27972009</v>
      </c>
      <c r="R48" s="220">
        <f t="shared" si="6"/>
        <v>14047550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111281501</v>
      </c>
      <c r="X48" s="220">
        <f t="shared" si="6"/>
        <v>90440315</v>
      </c>
      <c r="Y48" s="220">
        <f t="shared" si="6"/>
        <v>20841186</v>
      </c>
      <c r="Z48" s="221">
        <f>+IF(X48&lt;&gt;0,+(Y48/X48)*100,0)</f>
        <v>23.044132475655353</v>
      </c>
      <c r="AA48" s="222">
        <f>SUM(AA46:AA47)</f>
        <v>120587086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14123595</v>
      </c>
      <c r="D5" s="153">
        <f>SUM(D6:D8)</f>
        <v>0</v>
      </c>
      <c r="E5" s="154">
        <f t="shared" si="0"/>
        <v>14255000</v>
      </c>
      <c r="F5" s="100">
        <f t="shared" si="0"/>
        <v>14255000</v>
      </c>
      <c r="G5" s="100">
        <f t="shared" si="0"/>
        <v>0</v>
      </c>
      <c r="H5" s="100">
        <f t="shared" si="0"/>
        <v>2681587</v>
      </c>
      <c r="I5" s="100">
        <f t="shared" si="0"/>
        <v>2880658</v>
      </c>
      <c r="J5" s="100">
        <f t="shared" si="0"/>
        <v>5562245</v>
      </c>
      <c r="K5" s="100">
        <f t="shared" si="0"/>
        <v>2677453</v>
      </c>
      <c r="L5" s="100">
        <f t="shared" si="0"/>
        <v>531982</v>
      </c>
      <c r="M5" s="100">
        <f t="shared" si="0"/>
        <v>598075</v>
      </c>
      <c r="N5" s="100">
        <f t="shared" si="0"/>
        <v>3807510</v>
      </c>
      <c r="O5" s="100">
        <f t="shared" si="0"/>
        <v>507163</v>
      </c>
      <c r="P5" s="100">
        <f t="shared" si="0"/>
        <v>144466</v>
      </c>
      <c r="Q5" s="100">
        <f t="shared" si="0"/>
        <v>-826</v>
      </c>
      <c r="R5" s="100">
        <f t="shared" si="0"/>
        <v>650803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10020558</v>
      </c>
      <c r="X5" s="100">
        <f t="shared" si="0"/>
        <v>10691250</v>
      </c>
      <c r="Y5" s="100">
        <f t="shared" si="0"/>
        <v>-670692</v>
      </c>
      <c r="Z5" s="137">
        <f>+IF(X5&lt;&gt;0,+(Y5/X5)*100,0)</f>
        <v>-6.273279551034724</v>
      </c>
      <c r="AA5" s="153">
        <f>SUM(AA6:AA8)</f>
        <v>14255000</v>
      </c>
    </row>
    <row r="6" spans="1:27" ht="13.5">
      <c r="A6" s="138" t="s">
        <v>75</v>
      </c>
      <c r="B6" s="136"/>
      <c r="C6" s="155">
        <v>23265</v>
      </c>
      <c r="D6" s="155"/>
      <c r="E6" s="156">
        <v>1555000</v>
      </c>
      <c r="F6" s="60">
        <v>1555000</v>
      </c>
      <c r="G6" s="60"/>
      <c r="H6" s="60">
        <v>27000</v>
      </c>
      <c r="I6" s="60"/>
      <c r="J6" s="60">
        <v>27000</v>
      </c>
      <c r="K6" s="60">
        <v>1087924</v>
      </c>
      <c r="L6" s="60">
        <v>147740</v>
      </c>
      <c r="M6" s="60">
        <v>2085</v>
      </c>
      <c r="N6" s="60">
        <v>1237749</v>
      </c>
      <c r="O6" s="60">
        <v>54175</v>
      </c>
      <c r="P6" s="60"/>
      <c r="Q6" s="60">
        <v>-826</v>
      </c>
      <c r="R6" s="60">
        <v>53349</v>
      </c>
      <c r="S6" s="60"/>
      <c r="T6" s="60"/>
      <c r="U6" s="60"/>
      <c r="V6" s="60"/>
      <c r="W6" s="60">
        <v>1318098</v>
      </c>
      <c r="X6" s="60">
        <v>1166250</v>
      </c>
      <c r="Y6" s="60">
        <v>151848</v>
      </c>
      <c r="Z6" s="140">
        <v>13.02</v>
      </c>
      <c r="AA6" s="62">
        <v>1555000</v>
      </c>
    </row>
    <row r="7" spans="1:27" ht="13.5">
      <c r="A7" s="138" t="s">
        <v>76</v>
      </c>
      <c r="B7" s="136"/>
      <c r="C7" s="157">
        <v>13462402</v>
      </c>
      <c r="D7" s="157"/>
      <c r="E7" s="158">
        <v>11300000</v>
      </c>
      <c r="F7" s="159">
        <v>11300000</v>
      </c>
      <c r="G7" s="159"/>
      <c r="H7" s="159">
        <v>2583283</v>
      </c>
      <c r="I7" s="159">
        <v>2880658</v>
      </c>
      <c r="J7" s="159">
        <v>5463941</v>
      </c>
      <c r="K7" s="159">
        <v>1589529</v>
      </c>
      <c r="L7" s="159">
        <v>384242</v>
      </c>
      <c r="M7" s="159">
        <v>578574</v>
      </c>
      <c r="N7" s="159">
        <v>2552345</v>
      </c>
      <c r="O7" s="159">
        <v>452238</v>
      </c>
      <c r="P7" s="159">
        <v>142965</v>
      </c>
      <c r="Q7" s="159"/>
      <c r="R7" s="159">
        <v>595203</v>
      </c>
      <c r="S7" s="159"/>
      <c r="T7" s="159"/>
      <c r="U7" s="159"/>
      <c r="V7" s="159"/>
      <c r="W7" s="159">
        <v>8611489</v>
      </c>
      <c r="X7" s="159">
        <v>8475000</v>
      </c>
      <c r="Y7" s="159">
        <v>136489</v>
      </c>
      <c r="Z7" s="141">
        <v>1.61</v>
      </c>
      <c r="AA7" s="225">
        <v>11300000</v>
      </c>
    </row>
    <row r="8" spans="1:27" ht="13.5">
      <c r="A8" s="138" t="s">
        <v>77</v>
      </c>
      <c r="B8" s="136"/>
      <c r="C8" s="155">
        <v>637928</v>
      </c>
      <c r="D8" s="155"/>
      <c r="E8" s="156">
        <v>1400000</v>
      </c>
      <c r="F8" s="60">
        <v>1400000</v>
      </c>
      <c r="G8" s="60"/>
      <c r="H8" s="60">
        <v>71304</v>
      </c>
      <c r="I8" s="60"/>
      <c r="J8" s="60">
        <v>71304</v>
      </c>
      <c r="K8" s="60"/>
      <c r="L8" s="60"/>
      <c r="M8" s="60">
        <v>17416</v>
      </c>
      <c r="N8" s="60">
        <v>17416</v>
      </c>
      <c r="O8" s="60">
        <v>750</v>
      </c>
      <c r="P8" s="60">
        <v>1501</v>
      </c>
      <c r="Q8" s="60"/>
      <c r="R8" s="60">
        <v>2251</v>
      </c>
      <c r="S8" s="60"/>
      <c r="T8" s="60"/>
      <c r="U8" s="60"/>
      <c r="V8" s="60"/>
      <c r="W8" s="60">
        <v>90971</v>
      </c>
      <c r="X8" s="60">
        <v>1050000</v>
      </c>
      <c r="Y8" s="60">
        <v>-959029</v>
      </c>
      <c r="Z8" s="140">
        <v>-91.34</v>
      </c>
      <c r="AA8" s="62">
        <v>1400000</v>
      </c>
    </row>
    <row r="9" spans="1:27" ht="13.5">
      <c r="A9" s="135" t="s">
        <v>78</v>
      </c>
      <c r="B9" s="136"/>
      <c r="C9" s="153">
        <f aca="true" t="shared" si="1" ref="C9:Y9">SUM(C10:C14)</f>
        <v>2177873</v>
      </c>
      <c r="D9" s="153">
        <f>SUM(D10:D14)</f>
        <v>0</v>
      </c>
      <c r="E9" s="154">
        <f t="shared" si="1"/>
        <v>7420000</v>
      </c>
      <c r="F9" s="100">
        <f t="shared" si="1"/>
        <v>6063812</v>
      </c>
      <c r="G9" s="100">
        <f t="shared" si="1"/>
        <v>16566</v>
      </c>
      <c r="H9" s="100">
        <f t="shared" si="1"/>
        <v>160800</v>
      </c>
      <c r="I9" s="100">
        <f t="shared" si="1"/>
        <v>412022</v>
      </c>
      <c r="J9" s="100">
        <f t="shared" si="1"/>
        <v>589388</v>
      </c>
      <c r="K9" s="100">
        <f t="shared" si="1"/>
        <v>105362</v>
      </c>
      <c r="L9" s="100">
        <f t="shared" si="1"/>
        <v>623</v>
      </c>
      <c r="M9" s="100">
        <f t="shared" si="1"/>
        <v>91000</v>
      </c>
      <c r="N9" s="100">
        <f t="shared" si="1"/>
        <v>196985</v>
      </c>
      <c r="O9" s="100">
        <f t="shared" si="1"/>
        <v>421694</v>
      </c>
      <c r="P9" s="100">
        <f t="shared" si="1"/>
        <v>399092</v>
      </c>
      <c r="Q9" s="100">
        <f t="shared" si="1"/>
        <v>217550</v>
      </c>
      <c r="R9" s="100">
        <f t="shared" si="1"/>
        <v>1038336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1824709</v>
      </c>
      <c r="X9" s="100">
        <f t="shared" si="1"/>
        <v>4547859</v>
      </c>
      <c r="Y9" s="100">
        <f t="shared" si="1"/>
        <v>-2723150</v>
      </c>
      <c r="Z9" s="137">
        <f>+IF(X9&lt;&gt;0,+(Y9/X9)*100,0)</f>
        <v>-59.877625933433734</v>
      </c>
      <c r="AA9" s="102">
        <f>SUM(AA10:AA14)</f>
        <v>6063812</v>
      </c>
    </row>
    <row r="10" spans="1:27" ht="13.5">
      <c r="A10" s="138" t="s">
        <v>79</v>
      </c>
      <c r="B10" s="136"/>
      <c r="C10" s="155">
        <v>2177873</v>
      </c>
      <c r="D10" s="155"/>
      <c r="E10" s="156">
        <v>4020000</v>
      </c>
      <c r="F10" s="60">
        <v>2863812</v>
      </c>
      <c r="G10" s="60"/>
      <c r="H10" s="60"/>
      <c r="I10" s="60">
        <v>28582</v>
      </c>
      <c r="J10" s="60">
        <v>28582</v>
      </c>
      <c r="K10" s="60"/>
      <c r="L10" s="60"/>
      <c r="M10" s="60">
        <v>91000</v>
      </c>
      <c r="N10" s="60">
        <v>91000</v>
      </c>
      <c r="O10" s="60">
        <v>421694</v>
      </c>
      <c r="P10" s="60">
        <v>399092</v>
      </c>
      <c r="Q10" s="60">
        <v>109950</v>
      </c>
      <c r="R10" s="60">
        <v>930736</v>
      </c>
      <c r="S10" s="60"/>
      <c r="T10" s="60"/>
      <c r="U10" s="60"/>
      <c r="V10" s="60"/>
      <c r="W10" s="60">
        <v>1050318</v>
      </c>
      <c r="X10" s="60">
        <v>2147859</v>
      </c>
      <c r="Y10" s="60">
        <v>-1097541</v>
      </c>
      <c r="Z10" s="140">
        <v>-51.1</v>
      </c>
      <c r="AA10" s="62">
        <v>2863812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2600000</v>
      </c>
      <c r="F12" s="60">
        <v>3200000</v>
      </c>
      <c r="G12" s="60">
        <v>16566</v>
      </c>
      <c r="H12" s="60">
        <v>160800</v>
      </c>
      <c r="I12" s="60">
        <v>383440</v>
      </c>
      <c r="J12" s="60">
        <v>560806</v>
      </c>
      <c r="K12" s="60">
        <v>105362</v>
      </c>
      <c r="L12" s="60">
        <v>623</v>
      </c>
      <c r="M12" s="60"/>
      <c r="N12" s="60">
        <v>105985</v>
      </c>
      <c r="O12" s="60"/>
      <c r="P12" s="60"/>
      <c r="Q12" s="60">
        <v>107600</v>
      </c>
      <c r="R12" s="60">
        <v>107600</v>
      </c>
      <c r="S12" s="60"/>
      <c r="T12" s="60"/>
      <c r="U12" s="60"/>
      <c r="V12" s="60"/>
      <c r="W12" s="60">
        <v>774391</v>
      </c>
      <c r="X12" s="60">
        <v>2400000</v>
      </c>
      <c r="Y12" s="60">
        <v>-1625609</v>
      </c>
      <c r="Z12" s="140">
        <v>-67.73</v>
      </c>
      <c r="AA12" s="62">
        <v>3200000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800000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41659735</v>
      </c>
      <c r="D15" s="153">
        <f>SUM(D16:D18)</f>
        <v>0</v>
      </c>
      <c r="E15" s="154">
        <f t="shared" si="2"/>
        <v>82967500</v>
      </c>
      <c r="F15" s="100">
        <f t="shared" si="2"/>
        <v>87914583</v>
      </c>
      <c r="G15" s="100">
        <f t="shared" si="2"/>
        <v>2306499</v>
      </c>
      <c r="H15" s="100">
        <f t="shared" si="2"/>
        <v>6626950</v>
      </c>
      <c r="I15" s="100">
        <f t="shared" si="2"/>
        <v>6147406</v>
      </c>
      <c r="J15" s="100">
        <f t="shared" si="2"/>
        <v>15080855</v>
      </c>
      <c r="K15" s="100">
        <f t="shared" si="2"/>
        <v>5416871</v>
      </c>
      <c r="L15" s="100">
        <f t="shared" si="2"/>
        <v>5291293</v>
      </c>
      <c r="M15" s="100">
        <f t="shared" si="2"/>
        <v>4168902</v>
      </c>
      <c r="N15" s="100">
        <f t="shared" si="2"/>
        <v>14877066</v>
      </c>
      <c r="O15" s="100">
        <f t="shared" si="2"/>
        <v>40890</v>
      </c>
      <c r="P15" s="100">
        <f t="shared" si="2"/>
        <v>5434745</v>
      </c>
      <c r="Q15" s="100">
        <f t="shared" si="2"/>
        <v>2764956</v>
      </c>
      <c r="R15" s="100">
        <f t="shared" si="2"/>
        <v>8240591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38198512</v>
      </c>
      <c r="X15" s="100">
        <f t="shared" si="2"/>
        <v>65935937</v>
      </c>
      <c r="Y15" s="100">
        <f t="shared" si="2"/>
        <v>-27737425</v>
      </c>
      <c r="Z15" s="137">
        <f>+IF(X15&lt;&gt;0,+(Y15/X15)*100,0)</f>
        <v>-42.06723413970745</v>
      </c>
      <c r="AA15" s="102">
        <f>SUM(AA16:AA18)</f>
        <v>87914583</v>
      </c>
    </row>
    <row r="16" spans="1:27" ht="13.5">
      <c r="A16" s="138" t="s">
        <v>85</v>
      </c>
      <c r="B16" s="136"/>
      <c r="C16" s="155">
        <v>785888</v>
      </c>
      <c r="D16" s="155"/>
      <c r="E16" s="156">
        <v>20255000</v>
      </c>
      <c r="F16" s="60">
        <v>16605000</v>
      </c>
      <c r="G16" s="60"/>
      <c r="H16" s="60">
        <v>202552</v>
      </c>
      <c r="I16" s="60"/>
      <c r="J16" s="60">
        <v>202552</v>
      </c>
      <c r="K16" s="60">
        <v>183268</v>
      </c>
      <c r="L16" s="60">
        <v>539392</v>
      </c>
      <c r="M16" s="60">
        <v>42580</v>
      </c>
      <c r="N16" s="60">
        <v>765240</v>
      </c>
      <c r="O16" s="60"/>
      <c r="P16" s="60">
        <v>195343</v>
      </c>
      <c r="Q16" s="60">
        <v>588905</v>
      </c>
      <c r="R16" s="60">
        <v>784248</v>
      </c>
      <c r="S16" s="60"/>
      <c r="T16" s="60"/>
      <c r="U16" s="60"/>
      <c r="V16" s="60"/>
      <c r="W16" s="60">
        <v>1752040</v>
      </c>
      <c r="X16" s="60">
        <v>12453750</v>
      </c>
      <c r="Y16" s="60">
        <v>-10701710</v>
      </c>
      <c r="Z16" s="140">
        <v>-85.93</v>
      </c>
      <c r="AA16" s="62">
        <v>16605000</v>
      </c>
    </row>
    <row r="17" spans="1:27" ht="13.5">
      <c r="A17" s="138" t="s">
        <v>86</v>
      </c>
      <c r="B17" s="136"/>
      <c r="C17" s="155">
        <v>40873847</v>
      </c>
      <c r="D17" s="155"/>
      <c r="E17" s="156">
        <v>62712500</v>
      </c>
      <c r="F17" s="60">
        <v>71309583</v>
      </c>
      <c r="G17" s="60">
        <v>2306499</v>
      </c>
      <c r="H17" s="60">
        <v>6424398</v>
      </c>
      <c r="I17" s="60">
        <v>6147406</v>
      </c>
      <c r="J17" s="60">
        <v>14878303</v>
      </c>
      <c r="K17" s="60">
        <v>5233603</v>
      </c>
      <c r="L17" s="60">
        <v>4751901</v>
      </c>
      <c r="M17" s="60">
        <v>4126322</v>
      </c>
      <c r="N17" s="60">
        <v>14111826</v>
      </c>
      <c r="O17" s="60">
        <v>40890</v>
      </c>
      <c r="P17" s="60">
        <v>5239402</v>
      </c>
      <c r="Q17" s="60">
        <v>2176051</v>
      </c>
      <c r="R17" s="60">
        <v>7456343</v>
      </c>
      <c r="S17" s="60"/>
      <c r="T17" s="60"/>
      <c r="U17" s="60"/>
      <c r="V17" s="60"/>
      <c r="W17" s="60">
        <v>36446472</v>
      </c>
      <c r="X17" s="60">
        <v>53482187</v>
      </c>
      <c r="Y17" s="60">
        <v>-17035715</v>
      </c>
      <c r="Z17" s="140">
        <v>-31.85</v>
      </c>
      <c r="AA17" s="62">
        <v>71309583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4336475</v>
      </c>
      <c r="D19" s="153">
        <f>SUM(D20:D23)</f>
        <v>0</v>
      </c>
      <c r="E19" s="154">
        <f t="shared" si="3"/>
        <v>39150000</v>
      </c>
      <c r="F19" s="100">
        <f t="shared" si="3"/>
        <v>15458868</v>
      </c>
      <c r="G19" s="100">
        <f t="shared" si="3"/>
        <v>0</v>
      </c>
      <c r="H19" s="100">
        <f t="shared" si="3"/>
        <v>0</v>
      </c>
      <c r="I19" s="100">
        <f t="shared" si="3"/>
        <v>950573</v>
      </c>
      <c r="J19" s="100">
        <f t="shared" si="3"/>
        <v>950573</v>
      </c>
      <c r="K19" s="100">
        <f t="shared" si="3"/>
        <v>199877</v>
      </c>
      <c r="L19" s="100">
        <f t="shared" si="3"/>
        <v>220211</v>
      </c>
      <c r="M19" s="100">
        <f t="shared" si="3"/>
        <v>596134</v>
      </c>
      <c r="N19" s="100">
        <f t="shared" si="3"/>
        <v>1016222</v>
      </c>
      <c r="O19" s="100">
        <f t="shared" si="3"/>
        <v>1329</v>
      </c>
      <c r="P19" s="100">
        <f t="shared" si="3"/>
        <v>1329</v>
      </c>
      <c r="Q19" s="100">
        <f t="shared" si="3"/>
        <v>1240233</v>
      </c>
      <c r="R19" s="100">
        <f t="shared" si="3"/>
        <v>1242891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3209686</v>
      </c>
      <c r="X19" s="100">
        <f t="shared" si="3"/>
        <v>11594151</v>
      </c>
      <c r="Y19" s="100">
        <f t="shared" si="3"/>
        <v>-8384465</v>
      </c>
      <c r="Z19" s="137">
        <f>+IF(X19&lt;&gt;0,+(Y19/X19)*100,0)</f>
        <v>-72.31633433099155</v>
      </c>
      <c r="AA19" s="102">
        <f>SUM(AA20:AA23)</f>
        <v>15458868</v>
      </c>
    </row>
    <row r="20" spans="1:27" ht="13.5">
      <c r="A20" s="138" t="s">
        <v>89</v>
      </c>
      <c r="B20" s="136"/>
      <c r="C20" s="155">
        <v>4336475</v>
      </c>
      <c r="D20" s="155"/>
      <c r="E20" s="156">
        <v>39150000</v>
      </c>
      <c r="F20" s="60">
        <v>15058868</v>
      </c>
      <c r="G20" s="60"/>
      <c r="H20" s="60"/>
      <c r="I20" s="60">
        <v>950573</v>
      </c>
      <c r="J20" s="60">
        <v>950573</v>
      </c>
      <c r="K20" s="60">
        <v>199877</v>
      </c>
      <c r="L20" s="60">
        <v>220211</v>
      </c>
      <c r="M20" s="60">
        <v>596134</v>
      </c>
      <c r="N20" s="60">
        <v>1016222</v>
      </c>
      <c r="O20" s="60">
        <v>1329</v>
      </c>
      <c r="P20" s="60">
        <v>1329</v>
      </c>
      <c r="Q20" s="60">
        <v>1240233</v>
      </c>
      <c r="R20" s="60">
        <v>1242891</v>
      </c>
      <c r="S20" s="60"/>
      <c r="T20" s="60"/>
      <c r="U20" s="60"/>
      <c r="V20" s="60"/>
      <c r="W20" s="60">
        <v>3209686</v>
      </c>
      <c r="X20" s="60">
        <v>11294151</v>
      </c>
      <c r="Y20" s="60">
        <v>-8084465</v>
      </c>
      <c r="Z20" s="140">
        <v>-71.58</v>
      </c>
      <c r="AA20" s="62">
        <v>15058868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>
        <v>400000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300000</v>
      </c>
      <c r="Y23" s="60">
        <v>-300000</v>
      </c>
      <c r="Z23" s="140">
        <v>-100</v>
      </c>
      <c r="AA23" s="62">
        <v>400000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62297678</v>
      </c>
      <c r="D25" s="217">
        <f>+D5+D9+D15+D19+D24</f>
        <v>0</v>
      </c>
      <c r="E25" s="230">
        <f t="shared" si="4"/>
        <v>143792500</v>
      </c>
      <c r="F25" s="219">
        <f t="shared" si="4"/>
        <v>123692263</v>
      </c>
      <c r="G25" s="219">
        <f t="shared" si="4"/>
        <v>2323065</v>
      </c>
      <c r="H25" s="219">
        <f t="shared" si="4"/>
        <v>9469337</v>
      </c>
      <c r="I25" s="219">
        <f t="shared" si="4"/>
        <v>10390659</v>
      </c>
      <c r="J25" s="219">
        <f t="shared" si="4"/>
        <v>22183061</v>
      </c>
      <c r="K25" s="219">
        <f t="shared" si="4"/>
        <v>8399563</v>
      </c>
      <c r="L25" s="219">
        <f t="shared" si="4"/>
        <v>6044109</v>
      </c>
      <c r="M25" s="219">
        <f t="shared" si="4"/>
        <v>5454111</v>
      </c>
      <c r="N25" s="219">
        <f t="shared" si="4"/>
        <v>19897783</v>
      </c>
      <c r="O25" s="219">
        <f t="shared" si="4"/>
        <v>971076</v>
      </c>
      <c r="P25" s="219">
        <f t="shared" si="4"/>
        <v>5979632</v>
      </c>
      <c r="Q25" s="219">
        <f t="shared" si="4"/>
        <v>4221913</v>
      </c>
      <c r="R25" s="219">
        <f t="shared" si="4"/>
        <v>11172621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53253465</v>
      </c>
      <c r="X25" s="219">
        <f t="shared" si="4"/>
        <v>92769197</v>
      </c>
      <c r="Y25" s="219">
        <f t="shared" si="4"/>
        <v>-39515732</v>
      </c>
      <c r="Z25" s="231">
        <f>+IF(X25&lt;&gt;0,+(Y25/X25)*100,0)</f>
        <v>-42.595746517025475</v>
      </c>
      <c r="AA25" s="232">
        <f>+AA5+AA9+AA15+AA19+AA24</f>
        <v>123692263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38021433</v>
      </c>
      <c r="D28" s="155"/>
      <c r="E28" s="156">
        <v>85432500</v>
      </c>
      <c r="F28" s="60">
        <v>60671671</v>
      </c>
      <c r="G28" s="60">
        <v>2306499</v>
      </c>
      <c r="H28" s="60">
        <v>6032435</v>
      </c>
      <c r="I28" s="60">
        <v>4204645</v>
      </c>
      <c r="J28" s="60">
        <v>12543579</v>
      </c>
      <c r="K28" s="60">
        <v>4973282</v>
      </c>
      <c r="L28" s="60">
        <v>2831736</v>
      </c>
      <c r="M28" s="60">
        <v>3821729</v>
      </c>
      <c r="N28" s="60">
        <v>11626747</v>
      </c>
      <c r="O28" s="60">
        <v>-189423</v>
      </c>
      <c r="P28" s="60">
        <v>5050034</v>
      </c>
      <c r="Q28" s="60">
        <v>1173626</v>
      </c>
      <c r="R28" s="60">
        <v>6034237</v>
      </c>
      <c r="S28" s="60"/>
      <c r="T28" s="60"/>
      <c r="U28" s="60"/>
      <c r="V28" s="60"/>
      <c r="W28" s="60">
        <v>30204563</v>
      </c>
      <c r="X28" s="60">
        <v>45503753</v>
      </c>
      <c r="Y28" s="60">
        <v>-15299190</v>
      </c>
      <c r="Z28" s="140">
        <v>-33.62</v>
      </c>
      <c r="AA28" s="155">
        <v>60671671</v>
      </c>
    </row>
    <row r="29" spans="1:27" ht="13.5">
      <c r="A29" s="234" t="s">
        <v>134</v>
      </c>
      <c r="B29" s="136"/>
      <c r="C29" s="155">
        <v>262252</v>
      </c>
      <c r="D29" s="155"/>
      <c r="E29" s="156"/>
      <c r="F29" s="60">
        <v>156340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117255</v>
      </c>
      <c r="Y29" s="60">
        <v>-117255</v>
      </c>
      <c r="Z29" s="140">
        <v>-100</v>
      </c>
      <c r="AA29" s="62">
        <v>156340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38283685</v>
      </c>
      <c r="D32" s="210">
        <f>SUM(D28:D31)</f>
        <v>0</v>
      </c>
      <c r="E32" s="211">
        <f t="shared" si="5"/>
        <v>85432500</v>
      </c>
      <c r="F32" s="77">
        <f t="shared" si="5"/>
        <v>60828011</v>
      </c>
      <c r="G32" s="77">
        <f t="shared" si="5"/>
        <v>2306499</v>
      </c>
      <c r="H32" s="77">
        <f t="shared" si="5"/>
        <v>6032435</v>
      </c>
      <c r="I32" s="77">
        <f t="shared" si="5"/>
        <v>4204645</v>
      </c>
      <c r="J32" s="77">
        <f t="shared" si="5"/>
        <v>12543579</v>
      </c>
      <c r="K32" s="77">
        <f t="shared" si="5"/>
        <v>4973282</v>
      </c>
      <c r="L32" s="77">
        <f t="shared" si="5"/>
        <v>2831736</v>
      </c>
      <c r="M32" s="77">
        <f t="shared" si="5"/>
        <v>3821729</v>
      </c>
      <c r="N32" s="77">
        <f t="shared" si="5"/>
        <v>11626747</v>
      </c>
      <c r="O32" s="77">
        <f t="shared" si="5"/>
        <v>-189423</v>
      </c>
      <c r="P32" s="77">
        <f t="shared" si="5"/>
        <v>5050034</v>
      </c>
      <c r="Q32" s="77">
        <f t="shared" si="5"/>
        <v>1173626</v>
      </c>
      <c r="R32" s="77">
        <f t="shared" si="5"/>
        <v>6034237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30204563</v>
      </c>
      <c r="X32" s="77">
        <f t="shared" si="5"/>
        <v>45621008</v>
      </c>
      <c r="Y32" s="77">
        <f t="shared" si="5"/>
        <v>-15416445</v>
      </c>
      <c r="Z32" s="212">
        <f>+IF(X32&lt;&gt;0,+(Y32/X32)*100,0)</f>
        <v>-33.79242519148196</v>
      </c>
      <c r="AA32" s="79">
        <f>SUM(AA28:AA31)</f>
        <v>60828011</v>
      </c>
    </row>
    <row r="33" spans="1:27" ht="13.5">
      <c r="A33" s="237" t="s">
        <v>51</v>
      </c>
      <c r="B33" s="136" t="s">
        <v>137</v>
      </c>
      <c r="C33" s="155">
        <v>346095</v>
      </c>
      <c r="D33" s="155"/>
      <c r="E33" s="156"/>
      <c r="F33" s="60">
        <v>87473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65605</v>
      </c>
      <c r="Y33" s="60">
        <v>-65605</v>
      </c>
      <c r="Z33" s="140">
        <v>-100</v>
      </c>
      <c r="AA33" s="62">
        <v>87473</v>
      </c>
    </row>
    <row r="34" spans="1:27" ht="13.5">
      <c r="A34" s="237" t="s">
        <v>52</v>
      </c>
      <c r="B34" s="136" t="s">
        <v>138</v>
      </c>
      <c r="C34" s="155"/>
      <c r="D34" s="155"/>
      <c r="E34" s="156">
        <v>11500000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23667898</v>
      </c>
      <c r="D35" s="155"/>
      <c r="E35" s="156">
        <v>46860000</v>
      </c>
      <c r="F35" s="60">
        <v>62776779</v>
      </c>
      <c r="G35" s="60">
        <v>16566</v>
      </c>
      <c r="H35" s="60">
        <v>3436902</v>
      </c>
      <c r="I35" s="60">
        <v>6186014</v>
      </c>
      <c r="J35" s="60">
        <v>9639482</v>
      </c>
      <c r="K35" s="60">
        <v>3426281</v>
      </c>
      <c r="L35" s="60">
        <v>3212373</v>
      </c>
      <c r="M35" s="60">
        <v>1632382</v>
      </c>
      <c r="N35" s="60">
        <v>8271036</v>
      </c>
      <c r="O35" s="60">
        <v>1160499</v>
      </c>
      <c r="P35" s="60">
        <v>929598</v>
      </c>
      <c r="Q35" s="60">
        <v>3048287</v>
      </c>
      <c r="R35" s="60">
        <v>5138384</v>
      </c>
      <c r="S35" s="60"/>
      <c r="T35" s="60"/>
      <c r="U35" s="60"/>
      <c r="V35" s="60"/>
      <c r="W35" s="60">
        <v>23048902</v>
      </c>
      <c r="X35" s="60">
        <v>47082584</v>
      </c>
      <c r="Y35" s="60">
        <v>-24033682</v>
      </c>
      <c r="Z35" s="140">
        <v>-51.05</v>
      </c>
      <c r="AA35" s="62">
        <v>62776779</v>
      </c>
    </row>
    <row r="36" spans="1:27" ht="13.5">
      <c r="A36" s="238" t="s">
        <v>139</v>
      </c>
      <c r="B36" s="149"/>
      <c r="C36" s="222">
        <f aca="true" t="shared" si="6" ref="C36:Y36">SUM(C32:C35)</f>
        <v>62297678</v>
      </c>
      <c r="D36" s="222">
        <f>SUM(D32:D35)</f>
        <v>0</v>
      </c>
      <c r="E36" s="218">
        <f t="shared" si="6"/>
        <v>143792500</v>
      </c>
      <c r="F36" s="220">
        <f t="shared" si="6"/>
        <v>123692263</v>
      </c>
      <c r="G36" s="220">
        <f t="shared" si="6"/>
        <v>2323065</v>
      </c>
      <c r="H36" s="220">
        <f t="shared" si="6"/>
        <v>9469337</v>
      </c>
      <c r="I36" s="220">
        <f t="shared" si="6"/>
        <v>10390659</v>
      </c>
      <c r="J36" s="220">
        <f t="shared" si="6"/>
        <v>22183061</v>
      </c>
      <c r="K36" s="220">
        <f t="shared" si="6"/>
        <v>8399563</v>
      </c>
      <c r="L36" s="220">
        <f t="shared" si="6"/>
        <v>6044109</v>
      </c>
      <c r="M36" s="220">
        <f t="shared" si="6"/>
        <v>5454111</v>
      </c>
      <c r="N36" s="220">
        <f t="shared" si="6"/>
        <v>19897783</v>
      </c>
      <c r="O36" s="220">
        <f t="shared" si="6"/>
        <v>971076</v>
      </c>
      <c r="P36" s="220">
        <f t="shared" si="6"/>
        <v>5979632</v>
      </c>
      <c r="Q36" s="220">
        <f t="shared" si="6"/>
        <v>4221913</v>
      </c>
      <c r="R36" s="220">
        <f t="shared" si="6"/>
        <v>11172621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53253465</v>
      </c>
      <c r="X36" s="220">
        <f t="shared" si="6"/>
        <v>92769197</v>
      </c>
      <c r="Y36" s="220">
        <f t="shared" si="6"/>
        <v>-39515732</v>
      </c>
      <c r="Z36" s="221">
        <f>+IF(X36&lt;&gt;0,+(Y36/X36)*100,0)</f>
        <v>-42.595746517025475</v>
      </c>
      <c r="AA36" s="239">
        <f>SUM(AA32:AA35)</f>
        <v>123692263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77235389</v>
      </c>
      <c r="D6" s="155"/>
      <c r="E6" s="59"/>
      <c r="F6" s="60"/>
      <c r="G6" s="60">
        <v>102500208</v>
      </c>
      <c r="H6" s="60">
        <v>126411563</v>
      </c>
      <c r="I6" s="60">
        <v>111199331</v>
      </c>
      <c r="J6" s="60">
        <v>111199331</v>
      </c>
      <c r="K6" s="60">
        <v>108617895</v>
      </c>
      <c r="L6" s="60">
        <v>132904844</v>
      </c>
      <c r="M6" s="60">
        <v>119952010</v>
      </c>
      <c r="N6" s="60">
        <v>119952010</v>
      </c>
      <c r="O6" s="60">
        <v>114078314</v>
      </c>
      <c r="P6" s="60">
        <v>99142082</v>
      </c>
      <c r="Q6" s="60">
        <v>129056918</v>
      </c>
      <c r="R6" s="60">
        <v>129056918</v>
      </c>
      <c r="S6" s="60"/>
      <c r="T6" s="60"/>
      <c r="U6" s="60"/>
      <c r="V6" s="60"/>
      <c r="W6" s="60">
        <v>129056918</v>
      </c>
      <c r="X6" s="60"/>
      <c r="Y6" s="60">
        <v>129056918</v>
      </c>
      <c r="Z6" s="140"/>
      <c r="AA6" s="62"/>
    </row>
    <row r="7" spans="1:27" ht="13.5">
      <c r="A7" s="249" t="s">
        <v>144</v>
      </c>
      <c r="B7" s="182"/>
      <c r="C7" s="155">
        <v>6988604</v>
      </c>
      <c r="D7" s="155"/>
      <c r="E7" s="59">
        <v>102500208</v>
      </c>
      <c r="F7" s="60">
        <v>102500208</v>
      </c>
      <c r="G7" s="60">
        <v>531557</v>
      </c>
      <c r="H7" s="60"/>
      <c r="I7" s="60"/>
      <c r="J7" s="60"/>
      <c r="K7" s="60"/>
      <c r="L7" s="60"/>
      <c r="M7" s="60"/>
      <c r="N7" s="60"/>
      <c r="O7" s="60">
        <v>7491119</v>
      </c>
      <c r="P7" s="60">
        <v>7579746</v>
      </c>
      <c r="Q7" s="60">
        <v>7579746</v>
      </c>
      <c r="R7" s="60">
        <v>7579746</v>
      </c>
      <c r="S7" s="60"/>
      <c r="T7" s="60"/>
      <c r="U7" s="60"/>
      <c r="V7" s="60"/>
      <c r="W7" s="60">
        <v>7579746</v>
      </c>
      <c r="X7" s="60">
        <v>76875156</v>
      </c>
      <c r="Y7" s="60">
        <v>-69295410</v>
      </c>
      <c r="Z7" s="140">
        <v>-90.14</v>
      </c>
      <c r="AA7" s="62">
        <v>102500208</v>
      </c>
    </row>
    <row r="8" spans="1:27" ht="13.5">
      <c r="A8" s="249" t="s">
        <v>145</v>
      </c>
      <c r="B8" s="182"/>
      <c r="C8" s="155">
        <v>4860695</v>
      </c>
      <c r="D8" s="155"/>
      <c r="E8" s="59">
        <v>5507285</v>
      </c>
      <c r="F8" s="60">
        <v>5507285</v>
      </c>
      <c r="G8" s="60"/>
      <c r="H8" s="60"/>
      <c r="I8" s="60"/>
      <c r="J8" s="60"/>
      <c r="K8" s="60"/>
      <c r="L8" s="60"/>
      <c r="M8" s="60"/>
      <c r="N8" s="60"/>
      <c r="O8" s="60">
        <v>22464749</v>
      </c>
      <c r="P8" s="60">
        <v>20973520</v>
      </c>
      <c r="Q8" s="60">
        <v>25290024</v>
      </c>
      <c r="R8" s="60">
        <v>25290024</v>
      </c>
      <c r="S8" s="60"/>
      <c r="T8" s="60"/>
      <c r="U8" s="60"/>
      <c r="V8" s="60"/>
      <c r="W8" s="60">
        <v>25290024</v>
      </c>
      <c r="X8" s="60">
        <v>4130464</v>
      </c>
      <c r="Y8" s="60">
        <v>21159560</v>
      </c>
      <c r="Z8" s="140">
        <v>512.28</v>
      </c>
      <c r="AA8" s="62">
        <v>5507285</v>
      </c>
    </row>
    <row r="9" spans="1:27" ht="13.5">
      <c r="A9" s="249" t="s">
        <v>146</v>
      </c>
      <c r="B9" s="182"/>
      <c r="C9" s="155">
        <v>20917355</v>
      </c>
      <c r="D9" s="155"/>
      <c r="E9" s="59">
        <v>9761385</v>
      </c>
      <c r="F9" s="60">
        <v>9761385</v>
      </c>
      <c r="G9" s="60">
        <v>15336005</v>
      </c>
      <c r="H9" s="60">
        <v>30845849</v>
      </c>
      <c r="I9" s="60">
        <v>30625776</v>
      </c>
      <c r="J9" s="60">
        <v>30625776</v>
      </c>
      <c r="K9" s="60">
        <v>33341316</v>
      </c>
      <c r="L9" s="60">
        <v>34652016</v>
      </c>
      <c r="M9" s="60">
        <v>32927356</v>
      </c>
      <c r="N9" s="60">
        <v>32927356</v>
      </c>
      <c r="O9" s="60">
        <v>10621185</v>
      </c>
      <c r="P9" s="60">
        <v>12521042</v>
      </c>
      <c r="Q9" s="60">
        <v>7935870</v>
      </c>
      <c r="R9" s="60">
        <v>7935870</v>
      </c>
      <c r="S9" s="60"/>
      <c r="T9" s="60"/>
      <c r="U9" s="60"/>
      <c r="V9" s="60"/>
      <c r="W9" s="60">
        <v>7935870</v>
      </c>
      <c r="X9" s="60">
        <v>7321039</v>
      </c>
      <c r="Y9" s="60">
        <v>614831</v>
      </c>
      <c r="Z9" s="140">
        <v>8.4</v>
      </c>
      <c r="AA9" s="62">
        <v>9761385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545351</v>
      </c>
      <c r="D11" s="155"/>
      <c r="E11" s="59">
        <v>531557</v>
      </c>
      <c r="F11" s="60">
        <v>531557</v>
      </c>
      <c r="G11" s="60"/>
      <c r="H11" s="60">
        <v>559496</v>
      </c>
      <c r="I11" s="60">
        <v>606347</v>
      </c>
      <c r="J11" s="60">
        <v>606347</v>
      </c>
      <c r="K11" s="60">
        <v>555787</v>
      </c>
      <c r="L11" s="60">
        <v>671006</v>
      </c>
      <c r="M11" s="60">
        <v>625007</v>
      </c>
      <c r="N11" s="60">
        <v>625007</v>
      </c>
      <c r="O11" s="60">
        <v>574924</v>
      </c>
      <c r="P11" s="60">
        <v>668307</v>
      </c>
      <c r="Q11" s="60">
        <v>611100</v>
      </c>
      <c r="R11" s="60">
        <v>611100</v>
      </c>
      <c r="S11" s="60"/>
      <c r="T11" s="60"/>
      <c r="U11" s="60"/>
      <c r="V11" s="60"/>
      <c r="W11" s="60">
        <v>611100</v>
      </c>
      <c r="X11" s="60">
        <v>398668</v>
      </c>
      <c r="Y11" s="60">
        <v>212432</v>
      </c>
      <c r="Z11" s="140">
        <v>53.29</v>
      </c>
      <c r="AA11" s="62">
        <v>531557</v>
      </c>
    </row>
    <row r="12" spans="1:27" ht="13.5">
      <c r="A12" s="250" t="s">
        <v>56</v>
      </c>
      <c r="B12" s="251"/>
      <c r="C12" s="168">
        <f aca="true" t="shared" si="0" ref="C12:Y12">SUM(C6:C11)</f>
        <v>110547394</v>
      </c>
      <c r="D12" s="168">
        <f>SUM(D6:D11)</f>
        <v>0</v>
      </c>
      <c r="E12" s="72">
        <f t="shared" si="0"/>
        <v>118300435</v>
      </c>
      <c r="F12" s="73">
        <f t="shared" si="0"/>
        <v>118300435</v>
      </c>
      <c r="G12" s="73">
        <f t="shared" si="0"/>
        <v>118367770</v>
      </c>
      <c r="H12" s="73">
        <f t="shared" si="0"/>
        <v>157816908</v>
      </c>
      <c r="I12" s="73">
        <f t="shared" si="0"/>
        <v>142431454</v>
      </c>
      <c r="J12" s="73">
        <f t="shared" si="0"/>
        <v>142431454</v>
      </c>
      <c r="K12" s="73">
        <f t="shared" si="0"/>
        <v>142514998</v>
      </c>
      <c r="L12" s="73">
        <f t="shared" si="0"/>
        <v>168227866</v>
      </c>
      <c r="M12" s="73">
        <f t="shared" si="0"/>
        <v>153504373</v>
      </c>
      <c r="N12" s="73">
        <f t="shared" si="0"/>
        <v>153504373</v>
      </c>
      <c r="O12" s="73">
        <f t="shared" si="0"/>
        <v>155230291</v>
      </c>
      <c r="P12" s="73">
        <f t="shared" si="0"/>
        <v>140884697</v>
      </c>
      <c r="Q12" s="73">
        <f t="shared" si="0"/>
        <v>170473658</v>
      </c>
      <c r="R12" s="73">
        <f t="shared" si="0"/>
        <v>170473658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170473658</v>
      </c>
      <c r="X12" s="73">
        <f t="shared" si="0"/>
        <v>88725327</v>
      </c>
      <c r="Y12" s="73">
        <f t="shared" si="0"/>
        <v>81748331</v>
      </c>
      <c r="Z12" s="170">
        <f>+IF(X12&lt;&gt;0,+(Y12/X12)*100,0)</f>
        <v>92.13640993399777</v>
      </c>
      <c r="AA12" s="74">
        <f>SUM(AA6:AA11)</f>
        <v>118300435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9898255</v>
      </c>
      <c r="D17" s="155"/>
      <c r="E17" s="59">
        <v>9758255</v>
      </c>
      <c r="F17" s="60">
        <v>9758255</v>
      </c>
      <c r="G17" s="60">
        <v>9758255</v>
      </c>
      <c r="H17" s="60">
        <v>9879755</v>
      </c>
      <c r="I17" s="60">
        <v>9879755</v>
      </c>
      <c r="J17" s="60">
        <v>9879755</v>
      </c>
      <c r="K17" s="60">
        <v>9879755</v>
      </c>
      <c r="L17" s="60">
        <v>9898255</v>
      </c>
      <c r="M17" s="60">
        <v>9898255</v>
      </c>
      <c r="N17" s="60">
        <v>9898255</v>
      </c>
      <c r="O17" s="60">
        <v>9898255</v>
      </c>
      <c r="P17" s="60">
        <v>9898255</v>
      </c>
      <c r="Q17" s="60">
        <v>9898255</v>
      </c>
      <c r="R17" s="60">
        <v>9898255</v>
      </c>
      <c r="S17" s="60"/>
      <c r="T17" s="60"/>
      <c r="U17" s="60"/>
      <c r="V17" s="60"/>
      <c r="W17" s="60">
        <v>9898255</v>
      </c>
      <c r="X17" s="60">
        <v>7318691</v>
      </c>
      <c r="Y17" s="60">
        <v>2579564</v>
      </c>
      <c r="Z17" s="140">
        <v>35.25</v>
      </c>
      <c r="AA17" s="62">
        <v>9758255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421233593</v>
      </c>
      <c r="D19" s="155"/>
      <c r="E19" s="59">
        <v>382349185</v>
      </c>
      <c r="F19" s="60">
        <v>382349185</v>
      </c>
      <c r="G19" s="60">
        <v>382349185</v>
      </c>
      <c r="H19" s="60">
        <v>421233593</v>
      </c>
      <c r="I19" s="60">
        <v>421233593</v>
      </c>
      <c r="J19" s="60">
        <v>421233593</v>
      </c>
      <c r="K19" s="60">
        <v>421233593</v>
      </c>
      <c r="L19" s="60">
        <v>421055362</v>
      </c>
      <c r="M19" s="60">
        <v>421055362</v>
      </c>
      <c r="N19" s="60">
        <v>421055362</v>
      </c>
      <c r="O19" s="60">
        <v>421055362</v>
      </c>
      <c r="P19" s="60">
        <v>421055362</v>
      </c>
      <c r="Q19" s="60">
        <v>421055362</v>
      </c>
      <c r="R19" s="60">
        <v>421055362</v>
      </c>
      <c r="S19" s="60"/>
      <c r="T19" s="60"/>
      <c r="U19" s="60"/>
      <c r="V19" s="60"/>
      <c r="W19" s="60">
        <v>421055362</v>
      </c>
      <c r="X19" s="60">
        <v>286761889</v>
      </c>
      <c r="Y19" s="60">
        <v>134293473</v>
      </c>
      <c r="Z19" s="140">
        <v>46.83</v>
      </c>
      <c r="AA19" s="62">
        <v>382349185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522867</v>
      </c>
      <c r="D22" s="155"/>
      <c r="E22" s="59">
        <v>430200</v>
      </c>
      <c r="F22" s="60">
        <v>430200</v>
      </c>
      <c r="G22" s="60">
        <v>430165</v>
      </c>
      <c r="H22" s="60">
        <v>522867</v>
      </c>
      <c r="I22" s="60">
        <v>522867</v>
      </c>
      <c r="J22" s="60">
        <v>522867</v>
      </c>
      <c r="K22" s="60">
        <v>522867</v>
      </c>
      <c r="L22" s="60">
        <v>522867</v>
      </c>
      <c r="M22" s="60">
        <v>522867</v>
      </c>
      <c r="N22" s="60">
        <v>522867</v>
      </c>
      <c r="O22" s="60">
        <v>522867</v>
      </c>
      <c r="P22" s="60">
        <v>522867</v>
      </c>
      <c r="Q22" s="60">
        <v>522867</v>
      </c>
      <c r="R22" s="60">
        <v>522867</v>
      </c>
      <c r="S22" s="60"/>
      <c r="T22" s="60"/>
      <c r="U22" s="60"/>
      <c r="V22" s="60"/>
      <c r="W22" s="60">
        <v>522867</v>
      </c>
      <c r="X22" s="60">
        <v>322650</v>
      </c>
      <c r="Y22" s="60">
        <v>200217</v>
      </c>
      <c r="Z22" s="140">
        <v>62.05</v>
      </c>
      <c r="AA22" s="62">
        <v>430200</v>
      </c>
    </row>
    <row r="23" spans="1:27" ht="13.5">
      <c r="A23" s="249" t="s">
        <v>158</v>
      </c>
      <c r="B23" s="182"/>
      <c r="C23" s="155"/>
      <c r="D23" s="155"/>
      <c r="E23" s="59">
        <v>6152039</v>
      </c>
      <c r="F23" s="60">
        <v>6152039</v>
      </c>
      <c r="G23" s="159">
        <v>6084739</v>
      </c>
      <c r="H23" s="159">
        <v>7152248</v>
      </c>
      <c r="I23" s="159">
        <v>7236865</v>
      </c>
      <c r="J23" s="60">
        <v>7236865</v>
      </c>
      <c r="K23" s="159">
        <v>7319723</v>
      </c>
      <c r="L23" s="159">
        <v>7406322</v>
      </c>
      <c r="M23" s="60">
        <v>7491119</v>
      </c>
      <c r="N23" s="159">
        <v>7491119</v>
      </c>
      <c r="O23" s="159">
        <v>88627</v>
      </c>
      <c r="P23" s="159">
        <v>89676</v>
      </c>
      <c r="Q23" s="60">
        <v>171632</v>
      </c>
      <c r="R23" s="159">
        <v>171632</v>
      </c>
      <c r="S23" s="159"/>
      <c r="T23" s="60"/>
      <c r="U23" s="159"/>
      <c r="V23" s="159"/>
      <c r="W23" s="159">
        <v>171632</v>
      </c>
      <c r="X23" s="60">
        <v>4614029</v>
      </c>
      <c r="Y23" s="159">
        <v>-4442397</v>
      </c>
      <c r="Z23" s="141">
        <v>-96.28</v>
      </c>
      <c r="AA23" s="225">
        <v>6152039</v>
      </c>
    </row>
    <row r="24" spans="1:27" ht="13.5">
      <c r="A24" s="250" t="s">
        <v>57</v>
      </c>
      <c r="B24" s="253"/>
      <c r="C24" s="168">
        <f aca="true" t="shared" si="1" ref="C24:Y24">SUM(C15:C23)</f>
        <v>431654715</v>
      </c>
      <c r="D24" s="168">
        <f>SUM(D15:D23)</f>
        <v>0</v>
      </c>
      <c r="E24" s="76">
        <f t="shared" si="1"/>
        <v>398689679</v>
      </c>
      <c r="F24" s="77">
        <f t="shared" si="1"/>
        <v>398689679</v>
      </c>
      <c r="G24" s="77">
        <f t="shared" si="1"/>
        <v>398622344</v>
      </c>
      <c r="H24" s="77">
        <f t="shared" si="1"/>
        <v>438788463</v>
      </c>
      <c r="I24" s="77">
        <f t="shared" si="1"/>
        <v>438873080</v>
      </c>
      <c r="J24" s="77">
        <f t="shared" si="1"/>
        <v>438873080</v>
      </c>
      <c r="K24" s="77">
        <f t="shared" si="1"/>
        <v>438955938</v>
      </c>
      <c r="L24" s="77">
        <f t="shared" si="1"/>
        <v>438882806</v>
      </c>
      <c r="M24" s="77">
        <f t="shared" si="1"/>
        <v>438967603</v>
      </c>
      <c r="N24" s="77">
        <f t="shared" si="1"/>
        <v>438967603</v>
      </c>
      <c r="O24" s="77">
        <f t="shared" si="1"/>
        <v>431565111</v>
      </c>
      <c r="P24" s="77">
        <f t="shared" si="1"/>
        <v>431566160</v>
      </c>
      <c r="Q24" s="77">
        <f t="shared" si="1"/>
        <v>431648116</v>
      </c>
      <c r="R24" s="77">
        <f t="shared" si="1"/>
        <v>431648116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431648116</v>
      </c>
      <c r="X24" s="77">
        <f t="shared" si="1"/>
        <v>299017259</v>
      </c>
      <c r="Y24" s="77">
        <f t="shared" si="1"/>
        <v>132630857</v>
      </c>
      <c r="Z24" s="212">
        <f>+IF(X24&lt;&gt;0,+(Y24/X24)*100,0)</f>
        <v>44.35558584262188</v>
      </c>
      <c r="AA24" s="79">
        <f>SUM(AA15:AA23)</f>
        <v>398689679</v>
      </c>
    </row>
    <row r="25" spans="1:27" ht="13.5">
      <c r="A25" s="250" t="s">
        <v>159</v>
      </c>
      <c r="B25" s="251"/>
      <c r="C25" s="168">
        <f aca="true" t="shared" si="2" ref="C25:Y25">+C12+C24</f>
        <v>542202109</v>
      </c>
      <c r="D25" s="168">
        <f>+D12+D24</f>
        <v>0</v>
      </c>
      <c r="E25" s="72">
        <f t="shared" si="2"/>
        <v>516990114</v>
      </c>
      <c r="F25" s="73">
        <f t="shared" si="2"/>
        <v>516990114</v>
      </c>
      <c r="G25" s="73">
        <f t="shared" si="2"/>
        <v>516990114</v>
      </c>
      <c r="H25" s="73">
        <f t="shared" si="2"/>
        <v>596605371</v>
      </c>
      <c r="I25" s="73">
        <f t="shared" si="2"/>
        <v>581304534</v>
      </c>
      <c r="J25" s="73">
        <f t="shared" si="2"/>
        <v>581304534</v>
      </c>
      <c r="K25" s="73">
        <f t="shared" si="2"/>
        <v>581470936</v>
      </c>
      <c r="L25" s="73">
        <f t="shared" si="2"/>
        <v>607110672</v>
      </c>
      <c r="M25" s="73">
        <f t="shared" si="2"/>
        <v>592471976</v>
      </c>
      <c r="N25" s="73">
        <f t="shared" si="2"/>
        <v>592471976</v>
      </c>
      <c r="O25" s="73">
        <f t="shared" si="2"/>
        <v>586795402</v>
      </c>
      <c r="P25" s="73">
        <f t="shared" si="2"/>
        <v>572450857</v>
      </c>
      <c r="Q25" s="73">
        <f t="shared" si="2"/>
        <v>602121774</v>
      </c>
      <c r="R25" s="73">
        <f t="shared" si="2"/>
        <v>602121774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602121774</v>
      </c>
      <c r="X25" s="73">
        <f t="shared" si="2"/>
        <v>387742586</v>
      </c>
      <c r="Y25" s="73">
        <f t="shared" si="2"/>
        <v>214379188</v>
      </c>
      <c r="Z25" s="170">
        <f>+IF(X25&lt;&gt;0,+(Y25/X25)*100,0)</f>
        <v>55.28904890524458</v>
      </c>
      <c r="AA25" s="74">
        <f>+AA12+AA24</f>
        <v>516990114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>
        <v>591155</v>
      </c>
      <c r="I29" s="60"/>
      <c r="J29" s="60"/>
      <c r="K29" s="60"/>
      <c r="L29" s="60"/>
      <c r="M29" s="60"/>
      <c r="N29" s="60"/>
      <c r="O29" s="60"/>
      <c r="P29" s="60">
        <v>1222831</v>
      </c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239792</v>
      </c>
      <c r="D31" s="155"/>
      <c r="E31" s="59">
        <v>241992</v>
      </c>
      <c r="F31" s="60">
        <v>241992</v>
      </c>
      <c r="G31" s="60">
        <v>241992</v>
      </c>
      <c r="H31" s="60">
        <v>239792</v>
      </c>
      <c r="I31" s="60">
        <v>239792</v>
      </c>
      <c r="J31" s="60">
        <v>239792</v>
      </c>
      <c r="K31" s="60">
        <v>239792</v>
      </c>
      <c r="L31" s="60">
        <v>239792</v>
      </c>
      <c r="M31" s="60">
        <v>239792</v>
      </c>
      <c r="N31" s="60">
        <v>239792</v>
      </c>
      <c r="O31" s="60">
        <v>239792</v>
      </c>
      <c r="P31" s="60">
        <v>239492</v>
      </c>
      <c r="Q31" s="60">
        <v>238242</v>
      </c>
      <c r="R31" s="60">
        <v>238242</v>
      </c>
      <c r="S31" s="60"/>
      <c r="T31" s="60"/>
      <c r="U31" s="60"/>
      <c r="V31" s="60"/>
      <c r="W31" s="60">
        <v>238242</v>
      </c>
      <c r="X31" s="60">
        <v>181494</v>
      </c>
      <c r="Y31" s="60">
        <v>56748</v>
      </c>
      <c r="Z31" s="140">
        <v>31.27</v>
      </c>
      <c r="AA31" s="62">
        <v>241992</v>
      </c>
    </row>
    <row r="32" spans="1:27" ht="13.5">
      <c r="A32" s="249" t="s">
        <v>164</v>
      </c>
      <c r="B32" s="182"/>
      <c r="C32" s="155">
        <v>28214237</v>
      </c>
      <c r="D32" s="155"/>
      <c r="E32" s="59">
        <v>37807338</v>
      </c>
      <c r="F32" s="60">
        <v>37807338</v>
      </c>
      <c r="G32" s="60">
        <v>37807338</v>
      </c>
      <c r="H32" s="60">
        <v>23894990</v>
      </c>
      <c r="I32" s="60">
        <v>24005539</v>
      </c>
      <c r="J32" s="60">
        <v>24005539</v>
      </c>
      <c r="K32" s="60">
        <v>23123711</v>
      </c>
      <c r="L32" s="60">
        <v>23825371</v>
      </c>
      <c r="M32" s="60">
        <v>23470316</v>
      </c>
      <c r="N32" s="60">
        <v>23470316</v>
      </c>
      <c r="O32" s="60">
        <v>23151808</v>
      </c>
      <c r="P32" s="60">
        <v>23105027</v>
      </c>
      <c r="Q32" s="60">
        <v>30095306</v>
      </c>
      <c r="R32" s="60">
        <v>30095306</v>
      </c>
      <c r="S32" s="60"/>
      <c r="T32" s="60"/>
      <c r="U32" s="60"/>
      <c r="V32" s="60"/>
      <c r="W32" s="60">
        <v>30095306</v>
      </c>
      <c r="X32" s="60">
        <v>28355504</v>
      </c>
      <c r="Y32" s="60">
        <v>1739802</v>
      </c>
      <c r="Z32" s="140">
        <v>6.14</v>
      </c>
      <c r="AA32" s="62">
        <v>37807338</v>
      </c>
    </row>
    <row r="33" spans="1:27" ht="13.5">
      <c r="A33" s="249" t="s">
        <v>165</v>
      </c>
      <c r="B33" s="182"/>
      <c r="C33" s="155">
        <v>1429951</v>
      </c>
      <c r="D33" s="155"/>
      <c r="E33" s="59">
        <v>1912242</v>
      </c>
      <c r="F33" s="60">
        <v>1912242</v>
      </c>
      <c r="G33" s="60">
        <v>1912242</v>
      </c>
      <c r="H33" s="60">
        <v>537411</v>
      </c>
      <c r="I33" s="60">
        <v>537411</v>
      </c>
      <c r="J33" s="60">
        <v>537411</v>
      </c>
      <c r="K33" s="60">
        <v>537411</v>
      </c>
      <c r="L33" s="60">
        <v>484464</v>
      </c>
      <c r="M33" s="60">
        <v>484464</v>
      </c>
      <c r="N33" s="60">
        <v>484464</v>
      </c>
      <c r="O33" s="60">
        <v>537411</v>
      </c>
      <c r="P33" s="60">
        <v>809199</v>
      </c>
      <c r="Q33" s="60">
        <v>809199</v>
      </c>
      <c r="R33" s="60">
        <v>809199</v>
      </c>
      <c r="S33" s="60"/>
      <c r="T33" s="60"/>
      <c r="U33" s="60"/>
      <c r="V33" s="60"/>
      <c r="W33" s="60">
        <v>809199</v>
      </c>
      <c r="X33" s="60">
        <v>1434182</v>
      </c>
      <c r="Y33" s="60">
        <v>-624983</v>
      </c>
      <c r="Z33" s="140">
        <v>-43.58</v>
      </c>
      <c r="AA33" s="62">
        <v>1912242</v>
      </c>
    </row>
    <row r="34" spans="1:27" ht="13.5">
      <c r="A34" s="250" t="s">
        <v>58</v>
      </c>
      <c r="B34" s="251"/>
      <c r="C34" s="168">
        <f aca="true" t="shared" si="3" ref="C34:Y34">SUM(C29:C33)</f>
        <v>29883980</v>
      </c>
      <c r="D34" s="168">
        <f>SUM(D29:D33)</f>
        <v>0</v>
      </c>
      <c r="E34" s="72">
        <f t="shared" si="3"/>
        <v>39961572</v>
      </c>
      <c r="F34" s="73">
        <f t="shared" si="3"/>
        <v>39961572</v>
      </c>
      <c r="G34" s="73">
        <f t="shared" si="3"/>
        <v>39961572</v>
      </c>
      <c r="H34" s="73">
        <f t="shared" si="3"/>
        <v>25263348</v>
      </c>
      <c r="I34" s="73">
        <f t="shared" si="3"/>
        <v>24782742</v>
      </c>
      <c r="J34" s="73">
        <f t="shared" si="3"/>
        <v>24782742</v>
      </c>
      <c r="K34" s="73">
        <f t="shared" si="3"/>
        <v>23900914</v>
      </c>
      <c r="L34" s="73">
        <f t="shared" si="3"/>
        <v>24549627</v>
      </c>
      <c r="M34" s="73">
        <f t="shared" si="3"/>
        <v>24194572</v>
      </c>
      <c r="N34" s="73">
        <f t="shared" si="3"/>
        <v>24194572</v>
      </c>
      <c r="O34" s="73">
        <f t="shared" si="3"/>
        <v>23929011</v>
      </c>
      <c r="P34" s="73">
        <f t="shared" si="3"/>
        <v>25376549</v>
      </c>
      <c r="Q34" s="73">
        <f t="shared" si="3"/>
        <v>31142747</v>
      </c>
      <c r="R34" s="73">
        <f t="shared" si="3"/>
        <v>31142747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31142747</v>
      </c>
      <c r="X34" s="73">
        <f t="shared" si="3"/>
        <v>29971180</v>
      </c>
      <c r="Y34" s="73">
        <f t="shared" si="3"/>
        <v>1171567</v>
      </c>
      <c r="Z34" s="170">
        <f>+IF(X34&lt;&gt;0,+(Y34/X34)*100,0)</f>
        <v>3.908978558735425</v>
      </c>
      <c r="AA34" s="74">
        <f>SUM(AA29:AA33)</f>
        <v>39961572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5946524</v>
      </c>
      <c r="D37" s="155"/>
      <c r="E37" s="59"/>
      <c r="F37" s="60"/>
      <c r="G37" s="60">
        <v>5107285</v>
      </c>
      <c r="H37" s="60">
        <v>6218312</v>
      </c>
      <c r="I37" s="60">
        <v>6218312</v>
      </c>
      <c r="J37" s="60">
        <v>6218312</v>
      </c>
      <c r="K37" s="60">
        <v>6218312</v>
      </c>
      <c r="L37" s="60">
        <v>6218312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10969753</v>
      </c>
      <c r="D38" s="155"/>
      <c r="E38" s="59">
        <v>11757837</v>
      </c>
      <c r="F38" s="60">
        <v>11757837</v>
      </c>
      <c r="G38" s="60">
        <v>6650552</v>
      </c>
      <c r="H38" s="60">
        <v>11578250</v>
      </c>
      <c r="I38" s="60">
        <v>11571331</v>
      </c>
      <c r="J38" s="60">
        <v>11571331</v>
      </c>
      <c r="K38" s="60">
        <v>11571331</v>
      </c>
      <c r="L38" s="60">
        <v>11563114</v>
      </c>
      <c r="M38" s="60">
        <v>17753415</v>
      </c>
      <c r="N38" s="60">
        <v>17753415</v>
      </c>
      <c r="O38" s="60">
        <v>17753415</v>
      </c>
      <c r="P38" s="60">
        <v>17470180</v>
      </c>
      <c r="Q38" s="60">
        <v>17470180</v>
      </c>
      <c r="R38" s="60">
        <v>17470180</v>
      </c>
      <c r="S38" s="60"/>
      <c r="T38" s="60"/>
      <c r="U38" s="60"/>
      <c r="V38" s="60"/>
      <c r="W38" s="60">
        <v>17470180</v>
      </c>
      <c r="X38" s="60">
        <v>8818378</v>
      </c>
      <c r="Y38" s="60">
        <v>8651802</v>
      </c>
      <c r="Z38" s="140">
        <v>98.11</v>
      </c>
      <c r="AA38" s="62">
        <v>11757837</v>
      </c>
    </row>
    <row r="39" spans="1:27" ht="13.5">
      <c r="A39" s="250" t="s">
        <v>59</v>
      </c>
      <c r="B39" s="253"/>
      <c r="C39" s="168">
        <f aca="true" t="shared" si="4" ref="C39:Y39">SUM(C37:C38)</f>
        <v>16916277</v>
      </c>
      <c r="D39" s="168">
        <f>SUM(D37:D38)</f>
        <v>0</v>
      </c>
      <c r="E39" s="76">
        <f t="shared" si="4"/>
        <v>11757837</v>
      </c>
      <c r="F39" s="77">
        <f t="shared" si="4"/>
        <v>11757837</v>
      </c>
      <c r="G39" s="77">
        <f t="shared" si="4"/>
        <v>11757837</v>
      </c>
      <c r="H39" s="77">
        <f t="shared" si="4"/>
        <v>17796562</v>
      </c>
      <c r="I39" s="77">
        <f t="shared" si="4"/>
        <v>17789643</v>
      </c>
      <c r="J39" s="77">
        <f t="shared" si="4"/>
        <v>17789643</v>
      </c>
      <c r="K39" s="77">
        <f t="shared" si="4"/>
        <v>17789643</v>
      </c>
      <c r="L39" s="77">
        <f t="shared" si="4"/>
        <v>17781426</v>
      </c>
      <c r="M39" s="77">
        <f t="shared" si="4"/>
        <v>17753415</v>
      </c>
      <c r="N39" s="77">
        <f t="shared" si="4"/>
        <v>17753415</v>
      </c>
      <c r="O39" s="77">
        <f t="shared" si="4"/>
        <v>17753415</v>
      </c>
      <c r="P39" s="77">
        <f t="shared" si="4"/>
        <v>17470180</v>
      </c>
      <c r="Q39" s="77">
        <f t="shared" si="4"/>
        <v>17470180</v>
      </c>
      <c r="R39" s="77">
        <f t="shared" si="4"/>
        <v>17470180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17470180</v>
      </c>
      <c r="X39" s="77">
        <f t="shared" si="4"/>
        <v>8818378</v>
      </c>
      <c r="Y39" s="77">
        <f t="shared" si="4"/>
        <v>8651802</v>
      </c>
      <c r="Z39" s="212">
        <f>+IF(X39&lt;&gt;0,+(Y39/X39)*100,0)</f>
        <v>98.1110358390171</v>
      </c>
      <c r="AA39" s="79">
        <f>SUM(AA37:AA38)</f>
        <v>11757837</v>
      </c>
    </row>
    <row r="40" spans="1:27" ht="13.5">
      <c r="A40" s="250" t="s">
        <v>167</v>
      </c>
      <c r="B40" s="251"/>
      <c r="C40" s="168">
        <f aca="true" t="shared" si="5" ref="C40:Y40">+C34+C39</f>
        <v>46800257</v>
      </c>
      <c r="D40" s="168">
        <f>+D34+D39</f>
        <v>0</v>
      </c>
      <c r="E40" s="72">
        <f t="shared" si="5"/>
        <v>51719409</v>
      </c>
      <c r="F40" s="73">
        <f t="shared" si="5"/>
        <v>51719409</v>
      </c>
      <c r="G40" s="73">
        <f t="shared" si="5"/>
        <v>51719409</v>
      </c>
      <c r="H40" s="73">
        <f t="shared" si="5"/>
        <v>43059910</v>
      </c>
      <c r="I40" s="73">
        <f t="shared" si="5"/>
        <v>42572385</v>
      </c>
      <c r="J40" s="73">
        <f t="shared" si="5"/>
        <v>42572385</v>
      </c>
      <c r="K40" s="73">
        <f t="shared" si="5"/>
        <v>41690557</v>
      </c>
      <c r="L40" s="73">
        <f t="shared" si="5"/>
        <v>42331053</v>
      </c>
      <c r="M40" s="73">
        <f t="shared" si="5"/>
        <v>41947987</v>
      </c>
      <c r="N40" s="73">
        <f t="shared" si="5"/>
        <v>41947987</v>
      </c>
      <c r="O40" s="73">
        <f t="shared" si="5"/>
        <v>41682426</v>
      </c>
      <c r="P40" s="73">
        <f t="shared" si="5"/>
        <v>42846729</v>
      </c>
      <c r="Q40" s="73">
        <f t="shared" si="5"/>
        <v>48612927</v>
      </c>
      <c r="R40" s="73">
        <f t="shared" si="5"/>
        <v>48612927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48612927</v>
      </c>
      <c r="X40" s="73">
        <f t="shared" si="5"/>
        <v>38789558</v>
      </c>
      <c r="Y40" s="73">
        <f t="shared" si="5"/>
        <v>9823369</v>
      </c>
      <c r="Z40" s="170">
        <f>+IF(X40&lt;&gt;0,+(Y40/X40)*100,0)</f>
        <v>25.32477683813773</v>
      </c>
      <c r="AA40" s="74">
        <f>+AA34+AA39</f>
        <v>51719409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495401852</v>
      </c>
      <c r="D42" s="257">
        <f>+D25-D40</f>
        <v>0</v>
      </c>
      <c r="E42" s="258">
        <f t="shared" si="6"/>
        <v>465270705</v>
      </c>
      <c r="F42" s="259">
        <f t="shared" si="6"/>
        <v>465270705</v>
      </c>
      <c r="G42" s="259">
        <f t="shared" si="6"/>
        <v>465270705</v>
      </c>
      <c r="H42" s="259">
        <f t="shared" si="6"/>
        <v>553545461</v>
      </c>
      <c r="I42" s="259">
        <f t="shared" si="6"/>
        <v>538732149</v>
      </c>
      <c r="J42" s="259">
        <f t="shared" si="6"/>
        <v>538732149</v>
      </c>
      <c r="K42" s="259">
        <f t="shared" si="6"/>
        <v>539780379</v>
      </c>
      <c r="L42" s="259">
        <f t="shared" si="6"/>
        <v>564779619</v>
      </c>
      <c r="M42" s="259">
        <f t="shared" si="6"/>
        <v>550523989</v>
      </c>
      <c r="N42" s="259">
        <f t="shared" si="6"/>
        <v>550523989</v>
      </c>
      <c r="O42" s="259">
        <f t="shared" si="6"/>
        <v>545112976</v>
      </c>
      <c r="P42" s="259">
        <f t="shared" si="6"/>
        <v>529604128</v>
      </c>
      <c r="Q42" s="259">
        <f t="shared" si="6"/>
        <v>553508847</v>
      </c>
      <c r="R42" s="259">
        <f t="shared" si="6"/>
        <v>553508847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553508847</v>
      </c>
      <c r="X42" s="259">
        <f t="shared" si="6"/>
        <v>348953028</v>
      </c>
      <c r="Y42" s="259">
        <f t="shared" si="6"/>
        <v>204555819</v>
      </c>
      <c r="Z42" s="260">
        <f>+IF(X42&lt;&gt;0,+(Y42/X42)*100,0)</f>
        <v>58.619872185204244</v>
      </c>
      <c r="AA42" s="261">
        <f>+AA25-AA40</f>
        <v>465270705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432800842</v>
      </c>
      <c r="D45" s="155"/>
      <c r="E45" s="59">
        <v>183861119</v>
      </c>
      <c r="F45" s="60">
        <v>183861119</v>
      </c>
      <c r="G45" s="60">
        <v>183861119</v>
      </c>
      <c r="H45" s="60">
        <v>225540171</v>
      </c>
      <c r="I45" s="60">
        <v>210726859</v>
      </c>
      <c r="J45" s="60">
        <v>210726859</v>
      </c>
      <c r="K45" s="60">
        <v>211775089</v>
      </c>
      <c r="L45" s="60">
        <v>236755829</v>
      </c>
      <c r="M45" s="60">
        <v>222500199</v>
      </c>
      <c r="N45" s="60">
        <v>222500199</v>
      </c>
      <c r="O45" s="60">
        <v>482511966</v>
      </c>
      <c r="P45" s="60">
        <v>467003118</v>
      </c>
      <c r="Q45" s="60">
        <v>490907837</v>
      </c>
      <c r="R45" s="60">
        <v>490907837</v>
      </c>
      <c r="S45" s="60"/>
      <c r="T45" s="60"/>
      <c r="U45" s="60"/>
      <c r="V45" s="60"/>
      <c r="W45" s="60">
        <v>490907837</v>
      </c>
      <c r="X45" s="60">
        <v>137895839</v>
      </c>
      <c r="Y45" s="60">
        <v>353011998</v>
      </c>
      <c r="Z45" s="139">
        <v>256</v>
      </c>
      <c r="AA45" s="62">
        <v>183861119</v>
      </c>
    </row>
    <row r="46" spans="1:27" ht="13.5">
      <c r="A46" s="249" t="s">
        <v>171</v>
      </c>
      <c r="B46" s="182"/>
      <c r="C46" s="155">
        <v>62601010</v>
      </c>
      <c r="D46" s="155"/>
      <c r="E46" s="59">
        <v>281409586</v>
      </c>
      <c r="F46" s="60">
        <v>281409586</v>
      </c>
      <c r="G46" s="60">
        <v>281409586</v>
      </c>
      <c r="H46" s="60">
        <v>328005290</v>
      </c>
      <c r="I46" s="60">
        <v>328005290</v>
      </c>
      <c r="J46" s="60">
        <v>328005290</v>
      </c>
      <c r="K46" s="60">
        <v>328005290</v>
      </c>
      <c r="L46" s="60">
        <v>328023790</v>
      </c>
      <c r="M46" s="60">
        <v>328023790</v>
      </c>
      <c r="N46" s="60">
        <v>328023790</v>
      </c>
      <c r="O46" s="60">
        <v>62601010</v>
      </c>
      <c r="P46" s="60">
        <v>62601010</v>
      </c>
      <c r="Q46" s="60">
        <v>62601010</v>
      </c>
      <c r="R46" s="60">
        <v>62601010</v>
      </c>
      <c r="S46" s="60"/>
      <c r="T46" s="60"/>
      <c r="U46" s="60"/>
      <c r="V46" s="60"/>
      <c r="W46" s="60">
        <v>62601010</v>
      </c>
      <c r="X46" s="60">
        <v>211057190</v>
      </c>
      <c r="Y46" s="60">
        <v>-148456180</v>
      </c>
      <c r="Z46" s="139">
        <v>-70.34</v>
      </c>
      <c r="AA46" s="62">
        <v>281409586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495401852</v>
      </c>
      <c r="D48" s="217">
        <f>SUM(D45:D47)</f>
        <v>0</v>
      </c>
      <c r="E48" s="264">
        <f t="shared" si="7"/>
        <v>465270705</v>
      </c>
      <c r="F48" s="219">
        <f t="shared" si="7"/>
        <v>465270705</v>
      </c>
      <c r="G48" s="219">
        <f t="shared" si="7"/>
        <v>465270705</v>
      </c>
      <c r="H48" s="219">
        <f t="shared" si="7"/>
        <v>553545461</v>
      </c>
      <c r="I48" s="219">
        <f t="shared" si="7"/>
        <v>538732149</v>
      </c>
      <c r="J48" s="219">
        <f t="shared" si="7"/>
        <v>538732149</v>
      </c>
      <c r="K48" s="219">
        <f t="shared" si="7"/>
        <v>539780379</v>
      </c>
      <c r="L48" s="219">
        <f t="shared" si="7"/>
        <v>564779619</v>
      </c>
      <c r="M48" s="219">
        <f t="shared" si="7"/>
        <v>550523989</v>
      </c>
      <c r="N48" s="219">
        <f t="shared" si="7"/>
        <v>550523989</v>
      </c>
      <c r="O48" s="219">
        <f t="shared" si="7"/>
        <v>545112976</v>
      </c>
      <c r="P48" s="219">
        <f t="shared" si="7"/>
        <v>529604128</v>
      </c>
      <c r="Q48" s="219">
        <f t="shared" si="7"/>
        <v>553508847</v>
      </c>
      <c r="R48" s="219">
        <f t="shared" si="7"/>
        <v>553508847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553508847</v>
      </c>
      <c r="X48" s="219">
        <f t="shared" si="7"/>
        <v>348953029</v>
      </c>
      <c r="Y48" s="219">
        <f t="shared" si="7"/>
        <v>204555818</v>
      </c>
      <c r="Z48" s="265">
        <f>+IF(X48&lt;&gt;0,+(Y48/X48)*100,0)</f>
        <v>58.61987173064487</v>
      </c>
      <c r="AA48" s="232">
        <f>SUM(AA45:AA47)</f>
        <v>465270705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60211559</v>
      </c>
      <c r="D6" s="155"/>
      <c r="E6" s="59">
        <v>66683978</v>
      </c>
      <c r="F6" s="60">
        <v>66683978</v>
      </c>
      <c r="G6" s="60">
        <v>7748428</v>
      </c>
      <c r="H6" s="60">
        <v>5967080</v>
      </c>
      <c r="I6" s="60">
        <v>7279169</v>
      </c>
      <c r="J6" s="60">
        <v>20994677</v>
      </c>
      <c r="K6" s="60">
        <v>6713416</v>
      </c>
      <c r="L6" s="60">
        <v>11097216</v>
      </c>
      <c r="M6" s="60">
        <v>7816740</v>
      </c>
      <c r="N6" s="60">
        <v>25627372</v>
      </c>
      <c r="O6" s="60">
        <v>6769609</v>
      </c>
      <c r="P6" s="60">
        <v>4678948</v>
      </c>
      <c r="Q6" s="60">
        <v>9359530</v>
      </c>
      <c r="R6" s="60">
        <v>20808087</v>
      </c>
      <c r="S6" s="60"/>
      <c r="T6" s="60"/>
      <c r="U6" s="60"/>
      <c r="V6" s="60"/>
      <c r="W6" s="60">
        <v>67430136</v>
      </c>
      <c r="X6" s="60"/>
      <c r="Y6" s="60">
        <v>67430136</v>
      </c>
      <c r="Z6" s="140"/>
      <c r="AA6" s="62">
        <v>66683978</v>
      </c>
    </row>
    <row r="7" spans="1:27" ht="13.5">
      <c r="A7" s="249" t="s">
        <v>178</v>
      </c>
      <c r="B7" s="182"/>
      <c r="C7" s="155">
        <v>144908045</v>
      </c>
      <c r="D7" s="155"/>
      <c r="E7" s="59"/>
      <c r="F7" s="60"/>
      <c r="G7" s="60">
        <v>49200401</v>
      </c>
      <c r="H7" s="60">
        <v>2561528</v>
      </c>
      <c r="I7" s="60">
        <v>1587183</v>
      </c>
      <c r="J7" s="60">
        <v>53349112</v>
      </c>
      <c r="K7" s="60">
        <v>4250000</v>
      </c>
      <c r="L7" s="60">
        <v>39227160</v>
      </c>
      <c r="M7" s="60">
        <v>240197</v>
      </c>
      <c r="N7" s="60">
        <v>43717357</v>
      </c>
      <c r="O7" s="60">
        <v>2009565</v>
      </c>
      <c r="P7" s="60">
        <v>2689726</v>
      </c>
      <c r="Q7" s="60">
        <v>29563984</v>
      </c>
      <c r="R7" s="60">
        <v>34263275</v>
      </c>
      <c r="S7" s="60"/>
      <c r="T7" s="60"/>
      <c r="U7" s="60"/>
      <c r="V7" s="60"/>
      <c r="W7" s="60">
        <v>131329744</v>
      </c>
      <c r="X7" s="60"/>
      <c r="Y7" s="60">
        <v>131329744</v>
      </c>
      <c r="Z7" s="140"/>
      <c r="AA7" s="62"/>
    </row>
    <row r="8" spans="1:27" ht="13.5">
      <c r="A8" s="249" t="s">
        <v>179</v>
      </c>
      <c r="B8" s="182"/>
      <c r="C8" s="155"/>
      <c r="D8" s="155"/>
      <c r="E8" s="59"/>
      <c r="F8" s="60"/>
      <c r="G8" s="60">
        <v>19497000</v>
      </c>
      <c r="H8" s="60">
        <v>10000000</v>
      </c>
      <c r="I8" s="60"/>
      <c r="J8" s="60">
        <v>29497000</v>
      </c>
      <c r="K8" s="60">
        <v>14070000</v>
      </c>
      <c r="L8" s="60"/>
      <c r="M8" s="60"/>
      <c r="N8" s="60">
        <v>14070000</v>
      </c>
      <c r="O8" s="60"/>
      <c r="P8" s="60"/>
      <c r="Q8" s="60">
        <v>6890000</v>
      </c>
      <c r="R8" s="60">
        <v>6890000</v>
      </c>
      <c r="S8" s="60"/>
      <c r="T8" s="60"/>
      <c r="U8" s="60"/>
      <c r="V8" s="60"/>
      <c r="W8" s="60">
        <v>50457000</v>
      </c>
      <c r="X8" s="60"/>
      <c r="Y8" s="60">
        <v>50457000</v>
      </c>
      <c r="Z8" s="140"/>
      <c r="AA8" s="62"/>
    </row>
    <row r="9" spans="1:27" ht="13.5">
      <c r="A9" s="249" t="s">
        <v>180</v>
      </c>
      <c r="B9" s="182"/>
      <c r="C9" s="155">
        <v>7861036</v>
      </c>
      <c r="D9" s="155"/>
      <c r="E9" s="59"/>
      <c r="F9" s="60"/>
      <c r="G9" s="60">
        <v>314177</v>
      </c>
      <c r="H9" s="60">
        <v>347720</v>
      </c>
      <c r="I9" s="60">
        <v>273493</v>
      </c>
      <c r="J9" s="60">
        <v>935390</v>
      </c>
      <c r="K9" s="60">
        <v>830838</v>
      </c>
      <c r="L9" s="60">
        <v>386009</v>
      </c>
      <c r="M9" s="60">
        <v>563843</v>
      </c>
      <c r="N9" s="60">
        <v>1780690</v>
      </c>
      <c r="O9" s="60">
        <v>885470</v>
      </c>
      <c r="P9" s="60">
        <v>776011</v>
      </c>
      <c r="Q9" s="60">
        <v>742155</v>
      </c>
      <c r="R9" s="60">
        <v>2403636</v>
      </c>
      <c r="S9" s="60"/>
      <c r="T9" s="60"/>
      <c r="U9" s="60"/>
      <c r="V9" s="60"/>
      <c r="W9" s="60">
        <v>5119716</v>
      </c>
      <c r="X9" s="60"/>
      <c r="Y9" s="60">
        <v>5119716</v>
      </c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-145130008</v>
      </c>
      <c r="D12" s="155"/>
      <c r="E12" s="59">
        <v>-863398</v>
      </c>
      <c r="F12" s="60">
        <v>-863398</v>
      </c>
      <c r="G12" s="60">
        <v>-17329160</v>
      </c>
      <c r="H12" s="60">
        <v>-22473245</v>
      </c>
      <c r="I12" s="60">
        <v>-10982390</v>
      </c>
      <c r="J12" s="60">
        <v>-50784795</v>
      </c>
      <c r="K12" s="60">
        <v>-18789348</v>
      </c>
      <c r="L12" s="60">
        <v>-15859702</v>
      </c>
      <c r="M12" s="60">
        <v>-11672181</v>
      </c>
      <c r="N12" s="60">
        <v>-46321231</v>
      </c>
      <c r="O12" s="60">
        <v>-13040156</v>
      </c>
      <c r="P12" s="60">
        <v>-16267875</v>
      </c>
      <c r="Q12" s="60">
        <v>-7052496</v>
      </c>
      <c r="R12" s="60">
        <v>-36360527</v>
      </c>
      <c r="S12" s="60"/>
      <c r="T12" s="60"/>
      <c r="U12" s="60"/>
      <c r="V12" s="60"/>
      <c r="W12" s="60">
        <v>-133466553</v>
      </c>
      <c r="X12" s="60">
        <v>-48</v>
      </c>
      <c r="Y12" s="60">
        <v>-133466505</v>
      </c>
      <c r="Z12" s="140">
        <v>278055218.75</v>
      </c>
      <c r="AA12" s="62">
        <v>-863398</v>
      </c>
    </row>
    <row r="13" spans="1:27" ht="13.5">
      <c r="A13" s="249" t="s">
        <v>40</v>
      </c>
      <c r="B13" s="182"/>
      <c r="C13" s="155">
        <v>-6522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-23662852</v>
      </c>
      <c r="D14" s="155"/>
      <c r="E14" s="59"/>
      <c r="F14" s="60"/>
      <c r="G14" s="60">
        <v>-3289050</v>
      </c>
      <c r="H14" s="60">
        <v>-10629096</v>
      </c>
      <c r="I14" s="60">
        <v>-11653384</v>
      </c>
      <c r="J14" s="60">
        <v>-25571530</v>
      </c>
      <c r="K14" s="60">
        <v>-9573484</v>
      </c>
      <c r="L14" s="60">
        <v>-7023465</v>
      </c>
      <c r="M14" s="60">
        <v>-9816636</v>
      </c>
      <c r="N14" s="60">
        <v>-26413585</v>
      </c>
      <c r="O14" s="60">
        <v>-2409557</v>
      </c>
      <c r="P14" s="60">
        <v>-8299347</v>
      </c>
      <c r="Q14" s="60">
        <v>-6354486</v>
      </c>
      <c r="R14" s="60">
        <v>-17063390</v>
      </c>
      <c r="S14" s="60"/>
      <c r="T14" s="60"/>
      <c r="U14" s="60"/>
      <c r="V14" s="60"/>
      <c r="W14" s="60">
        <v>-69048505</v>
      </c>
      <c r="X14" s="60"/>
      <c r="Y14" s="60">
        <v>-69048505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44181258</v>
      </c>
      <c r="D15" s="168">
        <f>SUM(D6:D14)</f>
        <v>0</v>
      </c>
      <c r="E15" s="72">
        <f t="shared" si="0"/>
        <v>65820580</v>
      </c>
      <c r="F15" s="73">
        <f t="shared" si="0"/>
        <v>65820580</v>
      </c>
      <c r="G15" s="73">
        <f t="shared" si="0"/>
        <v>56141796</v>
      </c>
      <c r="H15" s="73">
        <f t="shared" si="0"/>
        <v>-14226013</v>
      </c>
      <c r="I15" s="73">
        <f t="shared" si="0"/>
        <v>-13495929</v>
      </c>
      <c r="J15" s="73">
        <f t="shared" si="0"/>
        <v>28419854</v>
      </c>
      <c r="K15" s="73">
        <f t="shared" si="0"/>
        <v>-2498578</v>
      </c>
      <c r="L15" s="73">
        <f t="shared" si="0"/>
        <v>27827218</v>
      </c>
      <c r="M15" s="73">
        <f t="shared" si="0"/>
        <v>-12868037</v>
      </c>
      <c r="N15" s="73">
        <f t="shared" si="0"/>
        <v>12460603</v>
      </c>
      <c r="O15" s="73">
        <f t="shared" si="0"/>
        <v>-5785069</v>
      </c>
      <c r="P15" s="73">
        <f t="shared" si="0"/>
        <v>-16422537</v>
      </c>
      <c r="Q15" s="73">
        <f t="shared" si="0"/>
        <v>33148687</v>
      </c>
      <c r="R15" s="73">
        <f t="shared" si="0"/>
        <v>10941081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51821538</v>
      </c>
      <c r="X15" s="73">
        <f t="shared" si="0"/>
        <v>-48</v>
      </c>
      <c r="Y15" s="73">
        <f t="shared" si="0"/>
        <v>51821586</v>
      </c>
      <c r="Z15" s="170">
        <f>+IF(X15&lt;&gt;0,+(Y15/X15)*100,0)</f>
        <v>-107961637.5</v>
      </c>
      <c r="AA15" s="74">
        <f>SUM(AA6:AA14)</f>
        <v>65820580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-69446077</v>
      </c>
      <c r="D24" s="155"/>
      <c r="E24" s="59">
        <v>-37286482</v>
      </c>
      <c r="F24" s="60">
        <v>-37286482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>
        <v>-37286482</v>
      </c>
    </row>
    <row r="25" spans="1:27" ht="13.5">
      <c r="A25" s="250" t="s">
        <v>191</v>
      </c>
      <c r="B25" s="251"/>
      <c r="C25" s="168">
        <f aca="true" t="shared" si="1" ref="C25:Y25">SUM(C19:C24)</f>
        <v>-69446077</v>
      </c>
      <c r="D25" s="168">
        <f>SUM(D19:D24)</f>
        <v>0</v>
      </c>
      <c r="E25" s="72">
        <f t="shared" si="1"/>
        <v>-37286482</v>
      </c>
      <c r="F25" s="73">
        <f t="shared" si="1"/>
        <v>-37286482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0</v>
      </c>
      <c r="Y25" s="73">
        <f t="shared" si="1"/>
        <v>0</v>
      </c>
      <c r="Z25" s="170">
        <f>+IF(X25&lt;&gt;0,+(Y25/X25)*100,0)</f>
        <v>0</v>
      </c>
      <c r="AA25" s="74">
        <f>SUM(AA19:AA24)</f>
        <v>-37286482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34234</v>
      </c>
      <c r="F30" s="60">
        <v>34234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>
        <v>34234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34234</v>
      </c>
      <c r="F34" s="73">
        <f t="shared" si="2"/>
        <v>34234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34234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-25264819</v>
      </c>
      <c r="D36" s="153">
        <f>+D15+D25+D34</f>
        <v>0</v>
      </c>
      <c r="E36" s="99">
        <f t="shared" si="3"/>
        <v>28568332</v>
      </c>
      <c r="F36" s="100">
        <f t="shared" si="3"/>
        <v>28568332</v>
      </c>
      <c r="G36" s="100">
        <f t="shared" si="3"/>
        <v>56141796</v>
      </c>
      <c r="H36" s="100">
        <f t="shared" si="3"/>
        <v>-14226013</v>
      </c>
      <c r="I36" s="100">
        <f t="shared" si="3"/>
        <v>-13495929</v>
      </c>
      <c r="J36" s="100">
        <f t="shared" si="3"/>
        <v>28419854</v>
      </c>
      <c r="K36" s="100">
        <f t="shared" si="3"/>
        <v>-2498578</v>
      </c>
      <c r="L36" s="100">
        <f t="shared" si="3"/>
        <v>27827218</v>
      </c>
      <c r="M36" s="100">
        <f t="shared" si="3"/>
        <v>-12868037</v>
      </c>
      <c r="N36" s="100">
        <f t="shared" si="3"/>
        <v>12460603</v>
      </c>
      <c r="O36" s="100">
        <f t="shared" si="3"/>
        <v>-5785069</v>
      </c>
      <c r="P36" s="100">
        <f t="shared" si="3"/>
        <v>-16422537</v>
      </c>
      <c r="Q36" s="100">
        <f t="shared" si="3"/>
        <v>33148687</v>
      </c>
      <c r="R36" s="100">
        <f t="shared" si="3"/>
        <v>10941081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51821538</v>
      </c>
      <c r="X36" s="100">
        <f t="shared" si="3"/>
        <v>-48</v>
      </c>
      <c r="Y36" s="100">
        <f t="shared" si="3"/>
        <v>51821586</v>
      </c>
      <c r="Z36" s="137">
        <f>+IF(X36&lt;&gt;0,+(Y36/X36)*100,0)</f>
        <v>-107961637.5</v>
      </c>
      <c r="AA36" s="102">
        <f>+AA15+AA25+AA34</f>
        <v>28568332</v>
      </c>
    </row>
    <row r="37" spans="1:27" ht="13.5">
      <c r="A37" s="249" t="s">
        <v>199</v>
      </c>
      <c r="B37" s="182"/>
      <c r="C37" s="153">
        <v>102500208</v>
      </c>
      <c r="D37" s="153"/>
      <c r="E37" s="99">
        <v>69548743</v>
      </c>
      <c r="F37" s="100">
        <v>69548743</v>
      </c>
      <c r="G37" s="100">
        <v>77235389</v>
      </c>
      <c r="H37" s="100">
        <v>133377185</v>
      </c>
      <c r="I37" s="100">
        <v>119151172</v>
      </c>
      <c r="J37" s="100">
        <v>77235389</v>
      </c>
      <c r="K37" s="100">
        <v>105655243</v>
      </c>
      <c r="L37" s="100">
        <v>103156665</v>
      </c>
      <c r="M37" s="100">
        <v>130983883</v>
      </c>
      <c r="N37" s="100">
        <v>105655243</v>
      </c>
      <c r="O37" s="100">
        <v>118115846</v>
      </c>
      <c r="P37" s="100">
        <v>112330777</v>
      </c>
      <c r="Q37" s="100">
        <v>95908240</v>
      </c>
      <c r="R37" s="100">
        <v>118115846</v>
      </c>
      <c r="S37" s="100"/>
      <c r="T37" s="100"/>
      <c r="U37" s="100"/>
      <c r="V37" s="100"/>
      <c r="W37" s="100">
        <v>77235389</v>
      </c>
      <c r="X37" s="100">
        <v>69548743</v>
      </c>
      <c r="Y37" s="100">
        <v>7686646</v>
      </c>
      <c r="Z37" s="137">
        <v>11.05</v>
      </c>
      <c r="AA37" s="102">
        <v>69548743</v>
      </c>
    </row>
    <row r="38" spans="1:27" ht="13.5">
      <c r="A38" s="269" t="s">
        <v>200</v>
      </c>
      <c r="B38" s="256"/>
      <c r="C38" s="257">
        <v>77235389</v>
      </c>
      <c r="D38" s="257"/>
      <c r="E38" s="258">
        <v>98117075</v>
      </c>
      <c r="F38" s="259">
        <v>98117075</v>
      </c>
      <c r="G38" s="259">
        <v>133377185</v>
      </c>
      <c r="H38" s="259">
        <v>119151172</v>
      </c>
      <c r="I38" s="259">
        <v>105655243</v>
      </c>
      <c r="J38" s="259">
        <v>105655243</v>
      </c>
      <c r="K38" s="259">
        <v>103156665</v>
      </c>
      <c r="L38" s="259">
        <v>130983883</v>
      </c>
      <c r="M38" s="259">
        <v>118115846</v>
      </c>
      <c r="N38" s="259">
        <v>118115846</v>
      </c>
      <c r="O38" s="259">
        <v>112330777</v>
      </c>
      <c r="P38" s="259">
        <v>95908240</v>
      </c>
      <c r="Q38" s="259">
        <v>129056927</v>
      </c>
      <c r="R38" s="259">
        <v>129056927</v>
      </c>
      <c r="S38" s="259"/>
      <c r="T38" s="259"/>
      <c r="U38" s="259"/>
      <c r="V38" s="259"/>
      <c r="W38" s="259">
        <v>129056927</v>
      </c>
      <c r="X38" s="259">
        <v>69548695</v>
      </c>
      <c r="Y38" s="259">
        <v>59508232</v>
      </c>
      <c r="Z38" s="260">
        <v>85.56</v>
      </c>
      <c r="AA38" s="261">
        <v>98117075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62297678</v>
      </c>
      <c r="D5" s="200">
        <f t="shared" si="0"/>
        <v>0</v>
      </c>
      <c r="E5" s="106">
        <f t="shared" si="0"/>
        <v>143792500</v>
      </c>
      <c r="F5" s="106">
        <f t="shared" si="0"/>
        <v>123692263</v>
      </c>
      <c r="G5" s="106">
        <f t="shared" si="0"/>
        <v>2323065</v>
      </c>
      <c r="H5" s="106">
        <f t="shared" si="0"/>
        <v>9469337</v>
      </c>
      <c r="I5" s="106">
        <f t="shared" si="0"/>
        <v>10390659</v>
      </c>
      <c r="J5" s="106">
        <f t="shared" si="0"/>
        <v>22183061</v>
      </c>
      <c r="K5" s="106">
        <f t="shared" si="0"/>
        <v>8399563</v>
      </c>
      <c r="L5" s="106">
        <f t="shared" si="0"/>
        <v>6044109</v>
      </c>
      <c r="M5" s="106">
        <f t="shared" si="0"/>
        <v>5454111</v>
      </c>
      <c r="N5" s="106">
        <f t="shared" si="0"/>
        <v>19897783</v>
      </c>
      <c r="O5" s="106">
        <f t="shared" si="0"/>
        <v>971076</v>
      </c>
      <c r="P5" s="106">
        <f t="shared" si="0"/>
        <v>5979632</v>
      </c>
      <c r="Q5" s="106">
        <f t="shared" si="0"/>
        <v>4221913</v>
      </c>
      <c r="R5" s="106">
        <f t="shared" si="0"/>
        <v>11172621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53253465</v>
      </c>
      <c r="X5" s="106">
        <f t="shared" si="0"/>
        <v>92769197</v>
      </c>
      <c r="Y5" s="106">
        <f t="shared" si="0"/>
        <v>-39515732</v>
      </c>
      <c r="Z5" s="201">
        <f>+IF(X5&lt;&gt;0,+(Y5/X5)*100,0)</f>
        <v>-42.595746517025475</v>
      </c>
      <c r="AA5" s="199">
        <f>SUM(AA11:AA18)</f>
        <v>123692263</v>
      </c>
    </row>
    <row r="6" spans="1:27" ht="13.5">
      <c r="A6" s="291" t="s">
        <v>204</v>
      </c>
      <c r="B6" s="142"/>
      <c r="C6" s="62">
        <v>36795711</v>
      </c>
      <c r="D6" s="156"/>
      <c r="E6" s="60">
        <v>33132500</v>
      </c>
      <c r="F6" s="60">
        <v>64268220</v>
      </c>
      <c r="G6" s="60">
        <v>2306499</v>
      </c>
      <c r="H6" s="60">
        <v>5582291</v>
      </c>
      <c r="I6" s="60">
        <v>4571514</v>
      </c>
      <c r="J6" s="60">
        <v>12460304</v>
      </c>
      <c r="K6" s="60">
        <v>4648831</v>
      </c>
      <c r="L6" s="60">
        <v>3676652</v>
      </c>
      <c r="M6" s="60">
        <v>3986243</v>
      </c>
      <c r="N6" s="60">
        <v>12311726</v>
      </c>
      <c r="O6" s="60">
        <v>-641738</v>
      </c>
      <c r="P6" s="60">
        <v>4618341</v>
      </c>
      <c r="Q6" s="60">
        <v>1266385</v>
      </c>
      <c r="R6" s="60">
        <v>5242988</v>
      </c>
      <c r="S6" s="60"/>
      <c r="T6" s="60"/>
      <c r="U6" s="60"/>
      <c r="V6" s="60"/>
      <c r="W6" s="60">
        <v>30015018</v>
      </c>
      <c r="X6" s="60">
        <v>48201165</v>
      </c>
      <c r="Y6" s="60">
        <v>-18186147</v>
      </c>
      <c r="Z6" s="140">
        <v>-37.73</v>
      </c>
      <c r="AA6" s="155">
        <v>64268220</v>
      </c>
    </row>
    <row r="7" spans="1:27" ht="13.5">
      <c r="A7" s="291" t="s">
        <v>205</v>
      </c>
      <c r="B7" s="142"/>
      <c r="C7" s="62">
        <v>4217758</v>
      </c>
      <c r="D7" s="156"/>
      <c r="E7" s="60">
        <v>38950000</v>
      </c>
      <c r="F7" s="60">
        <v>600000</v>
      </c>
      <c r="G7" s="60"/>
      <c r="H7" s="60"/>
      <c r="I7" s="60">
        <v>950573</v>
      </c>
      <c r="J7" s="60">
        <v>950573</v>
      </c>
      <c r="K7" s="60">
        <v>199877</v>
      </c>
      <c r="L7" s="60"/>
      <c r="M7" s="60">
        <v>596134</v>
      </c>
      <c r="N7" s="60">
        <v>796011</v>
      </c>
      <c r="O7" s="60"/>
      <c r="P7" s="60"/>
      <c r="Q7" s="60">
        <v>229972</v>
      </c>
      <c r="R7" s="60">
        <v>229972</v>
      </c>
      <c r="S7" s="60"/>
      <c r="T7" s="60"/>
      <c r="U7" s="60"/>
      <c r="V7" s="60"/>
      <c r="W7" s="60">
        <v>1976556</v>
      </c>
      <c r="X7" s="60">
        <v>450000</v>
      </c>
      <c r="Y7" s="60">
        <v>1526556</v>
      </c>
      <c r="Z7" s="140">
        <v>339.23</v>
      </c>
      <c r="AA7" s="155">
        <v>600000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4850000</v>
      </c>
      <c r="F10" s="60">
        <v>10008868</v>
      </c>
      <c r="G10" s="60"/>
      <c r="H10" s="60">
        <v>842107</v>
      </c>
      <c r="I10" s="60"/>
      <c r="J10" s="60">
        <v>842107</v>
      </c>
      <c r="K10" s="60"/>
      <c r="L10" s="60"/>
      <c r="M10" s="60"/>
      <c r="N10" s="60"/>
      <c r="O10" s="60">
        <v>230313</v>
      </c>
      <c r="P10" s="60"/>
      <c r="Q10" s="60">
        <v>107600</v>
      </c>
      <c r="R10" s="60">
        <v>337913</v>
      </c>
      <c r="S10" s="60"/>
      <c r="T10" s="60"/>
      <c r="U10" s="60"/>
      <c r="V10" s="60"/>
      <c r="W10" s="60">
        <v>1180020</v>
      </c>
      <c r="X10" s="60">
        <v>7506651</v>
      </c>
      <c r="Y10" s="60">
        <v>-6326631</v>
      </c>
      <c r="Z10" s="140">
        <v>-84.28</v>
      </c>
      <c r="AA10" s="155">
        <v>10008868</v>
      </c>
    </row>
    <row r="11" spans="1:27" ht="13.5">
      <c r="A11" s="292" t="s">
        <v>209</v>
      </c>
      <c r="B11" s="142"/>
      <c r="C11" s="293">
        <f aca="true" t="shared" si="1" ref="C11:Y11">SUM(C6:C10)</f>
        <v>41013469</v>
      </c>
      <c r="D11" s="294">
        <f t="shared" si="1"/>
        <v>0</v>
      </c>
      <c r="E11" s="295">
        <f t="shared" si="1"/>
        <v>76932500</v>
      </c>
      <c r="F11" s="295">
        <f t="shared" si="1"/>
        <v>74877088</v>
      </c>
      <c r="G11" s="295">
        <f t="shared" si="1"/>
        <v>2306499</v>
      </c>
      <c r="H11" s="295">
        <f t="shared" si="1"/>
        <v>6424398</v>
      </c>
      <c r="I11" s="295">
        <f t="shared" si="1"/>
        <v>5522087</v>
      </c>
      <c r="J11" s="295">
        <f t="shared" si="1"/>
        <v>14252984</v>
      </c>
      <c r="K11" s="295">
        <f t="shared" si="1"/>
        <v>4848708</v>
      </c>
      <c r="L11" s="295">
        <f t="shared" si="1"/>
        <v>3676652</v>
      </c>
      <c r="M11" s="295">
        <f t="shared" si="1"/>
        <v>4582377</v>
      </c>
      <c r="N11" s="295">
        <f t="shared" si="1"/>
        <v>13107737</v>
      </c>
      <c r="O11" s="295">
        <f t="shared" si="1"/>
        <v>-411425</v>
      </c>
      <c r="P11" s="295">
        <f t="shared" si="1"/>
        <v>4618341</v>
      </c>
      <c r="Q11" s="295">
        <f t="shared" si="1"/>
        <v>1603957</v>
      </c>
      <c r="R11" s="295">
        <f t="shared" si="1"/>
        <v>5810873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33171594</v>
      </c>
      <c r="X11" s="295">
        <f t="shared" si="1"/>
        <v>56157816</v>
      </c>
      <c r="Y11" s="295">
        <f t="shared" si="1"/>
        <v>-22986222</v>
      </c>
      <c r="Z11" s="296">
        <f>+IF(X11&lt;&gt;0,+(Y11/X11)*100,0)</f>
        <v>-40.93147425818696</v>
      </c>
      <c r="AA11" s="297">
        <f>SUM(AA6:AA10)</f>
        <v>74877088</v>
      </c>
    </row>
    <row r="12" spans="1:27" ht="13.5">
      <c r="A12" s="298" t="s">
        <v>210</v>
      </c>
      <c r="B12" s="136"/>
      <c r="C12" s="62">
        <v>7013561</v>
      </c>
      <c r="D12" s="156"/>
      <c r="E12" s="60">
        <v>37580000</v>
      </c>
      <c r="F12" s="60">
        <v>10305175</v>
      </c>
      <c r="G12" s="60">
        <v>16566</v>
      </c>
      <c r="H12" s="60">
        <v>363352</v>
      </c>
      <c r="I12" s="60"/>
      <c r="J12" s="60">
        <v>379918</v>
      </c>
      <c r="K12" s="60">
        <v>810040</v>
      </c>
      <c r="L12" s="60">
        <v>1095301</v>
      </c>
      <c r="M12" s="60">
        <v>273659</v>
      </c>
      <c r="N12" s="60">
        <v>2179000</v>
      </c>
      <c r="O12" s="60">
        <v>874009</v>
      </c>
      <c r="P12" s="60">
        <v>1215496</v>
      </c>
      <c r="Q12" s="60">
        <v>698855</v>
      </c>
      <c r="R12" s="60">
        <v>2788360</v>
      </c>
      <c r="S12" s="60"/>
      <c r="T12" s="60"/>
      <c r="U12" s="60"/>
      <c r="V12" s="60"/>
      <c r="W12" s="60">
        <v>5347278</v>
      </c>
      <c r="X12" s="60">
        <v>7728881</v>
      </c>
      <c r="Y12" s="60">
        <v>-2381603</v>
      </c>
      <c r="Z12" s="140">
        <v>-30.81</v>
      </c>
      <c r="AA12" s="155">
        <v>10305175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14270648</v>
      </c>
      <c r="D15" s="156"/>
      <c r="E15" s="60">
        <v>29280000</v>
      </c>
      <c r="F15" s="60">
        <v>38510000</v>
      </c>
      <c r="G15" s="60"/>
      <c r="H15" s="60">
        <v>2681587</v>
      </c>
      <c r="I15" s="60">
        <v>4868572</v>
      </c>
      <c r="J15" s="60">
        <v>7550159</v>
      </c>
      <c r="K15" s="60">
        <v>2740815</v>
      </c>
      <c r="L15" s="60">
        <v>1272156</v>
      </c>
      <c r="M15" s="60">
        <v>598075</v>
      </c>
      <c r="N15" s="60">
        <v>4611046</v>
      </c>
      <c r="O15" s="60">
        <v>508492</v>
      </c>
      <c r="P15" s="60">
        <v>145795</v>
      </c>
      <c r="Q15" s="60">
        <v>1919101</v>
      </c>
      <c r="R15" s="60">
        <v>2573388</v>
      </c>
      <c r="S15" s="60"/>
      <c r="T15" s="60"/>
      <c r="U15" s="60"/>
      <c r="V15" s="60"/>
      <c r="W15" s="60">
        <v>14734593</v>
      </c>
      <c r="X15" s="60">
        <v>28882500</v>
      </c>
      <c r="Y15" s="60">
        <v>-14147907</v>
      </c>
      <c r="Z15" s="140">
        <v>-48.98</v>
      </c>
      <c r="AA15" s="155">
        <v>38510000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36795711</v>
      </c>
      <c r="D36" s="156">
        <f t="shared" si="4"/>
        <v>0</v>
      </c>
      <c r="E36" s="60">
        <f t="shared" si="4"/>
        <v>33132500</v>
      </c>
      <c r="F36" s="60">
        <f t="shared" si="4"/>
        <v>64268220</v>
      </c>
      <c r="G36" s="60">
        <f t="shared" si="4"/>
        <v>2306499</v>
      </c>
      <c r="H36" s="60">
        <f t="shared" si="4"/>
        <v>5582291</v>
      </c>
      <c r="I36" s="60">
        <f t="shared" si="4"/>
        <v>4571514</v>
      </c>
      <c r="J36" s="60">
        <f t="shared" si="4"/>
        <v>12460304</v>
      </c>
      <c r="K36" s="60">
        <f t="shared" si="4"/>
        <v>4648831</v>
      </c>
      <c r="L36" s="60">
        <f t="shared" si="4"/>
        <v>3676652</v>
      </c>
      <c r="M36" s="60">
        <f t="shared" si="4"/>
        <v>3986243</v>
      </c>
      <c r="N36" s="60">
        <f t="shared" si="4"/>
        <v>12311726</v>
      </c>
      <c r="O36" s="60">
        <f t="shared" si="4"/>
        <v>-641738</v>
      </c>
      <c r="P36" s="60">
        <f t="shared" si="4"/>
        <v>4618341</v>
      </c>
      <c r="Q36" s="60">
        <f t="shared" si="4"/>
        <v>1266385</v>
      </c>
      <c r="R36" s="60">
        <f t="shared" si="4"/>
        <v>5242988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30015018</v>
      </c>
      <c r="X36" s="60">
        <f t="shared" si="4"/>
        <v>48201165</v>
      </c>
      <c r="Y36" s="60">
        <f t="shared" si="4"/>
        <v>-18186147</v>
      </c>
      <c r="Z36" s="140">
        <f aca="true" t="shared" si="5" ref="Z36:Z49">+IF(X36&lt;&gt;0,+(Y36/X36)*100,0)</f>
        <v>-37.729683504537704</v>
      </c>
      <c r="AA36" s="155">
        <f>AA6+AA21</f>
        <v>64268220</v>
      </c>
    </row>
    <row r="37" spans="1:27" ht="13.5">
      <c r="A37" s="291" t="s">
        <v>205</v>
      </c>
      <c r="B37" s="142"/>
      <c r="C37" s="62">
        <f t="shared" si="4"/>
        <v>4217758</v>
      </c>
      <c r="D37" s="156">
        <f t="shared" si="4"/>
        <v>0</v>
      </c>
      <c r="E37" s="60">
        <f t="shared" si="4"/>
        <v>38950000</v>
      </c>
      <c r="F37" s="60">
        <f t="shared" si="4"/>
        <v>600000</v>
      </c>
      <c r="G37" s="60">
        <f t="shared" si="4"/>
        <v>0</v>
      </c>
      <c r="H37" s="60">
        <f t="shared" si="4"/>
        <v>0</v>
      </c>
      <c r="I37" s="60">
        <f t="shared" si="4"/>
        <v>950573</v>
      </c>
      <c r="J37" s="60">
        <f t="shared" si="4"/>
        <v>950573</v>
      </c>
      <c r="K37" s="60">
        <f t="shared" si="4"/>
        <v>199877</v>
      </c>
      <c r="L37" s="60">
        <f t="shared" si="4"/>
        <v>0</v>
      </c>
      <c r="M37" s="60">
        <f t="shared" si="4"/>
        <v>596134</v>
      </c>
      <c r="N37" s="60">
        <f t="shared" si="4"/>
        <v>796011</v>
      </c>
      <c r="O37" s="60">
        <f t="shared" si="4"/>
        <v>0</v>
      </c>
      <c r="P37" s="60">
        <f t="shared" si="4"/>
        <v>0</v>
      </c>
      <c r="Q37" s="60">
        <f t="shared" si="4"/>
        <v>229972</v>
      </c>
      <c r="R37" s="60">
        <f t="shared" si="4"/>
        <v>229972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1976556</v>
      </c>
      <c r="X37" s="60">
        <f t="shared" si="4"/>
        <v>450000</v>
      </c>
      <c r="Y37" s="60">
        <f t="shared" si="4"/>
        <v>1526556</v>
      </c>
      <c r="Z37" s="140">
        <f t="shared" si="5"/>
        <v>339.23466666666667</v>
      </c>
      <c r="AA37" s="155">
        <f>AA7+AA22</f>
        <v>600000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4850000</v>
      </c>
      <c r="F40" s="60">
        <f t="shared" si="4"/>
        <v>10008868</v>
      </c>
      <c r="G40" s="60">
        <f t="shared" si="4"/>
        <v>0</v>
      </c>
      <c r="H40" s="60">
        <f t="shared" si="4"/>
        <v>842107</v>
      </c>
      <c r="I40" s="60">
        <f t="shared" si="4"/>
        <v>0</v>
      </c>
      <c r="J40" s="60">
        <f t="shared" si="4"/>
        <v>842107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230313</v>
      </c>
      <c r="P40" s="60">
        <f t="shared" si="4"/>
        <v>0</v>
      </c>
      <c r="Q40" s="60">
        <f t="shared" si="4"/>
        <v>107600</v>
      </c>
      <c r="R40" s="60">
        <f t="shared" si="4"/>
        <v>337913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1180020</v>
      </c>
      <c r="X40" s="60">
        <f t="shared" si="4"/>
        <v>7506651</v>
      </c>
      <c r="Y40" s="60">
        <f t="shared" si="4"/>
        <v>-6326631</v>
      </c>
      <c r="Z40" s="140">
        <f t="shared" si="5"/>
        <v>-84.28034019431568</v>
      </c>
      <c r="AA40" s="155">
        <f>AA10+AA25</f>
        <v>10008868</v>
      </c>
    </row>
    <row r="41" spans="1:27" ht="13.5">
      <c r="A41" s="292" t="s">
        <v>209</v>
      </c>
      <c r="B41" s="142"/>
      <c r="C41" s="293">
        <f aca="true" t="shared" si="6" ref="C41:Y41">SUM(C36:C40)</f>
        <v>41013469</v>
      </c>
      <c r="D41" s="294">
        <f t="shared" si="6"/>
        <v>0</v>
      </c>
      <c r="E41" s="295">
        <f t="shared" si="6"/>
        <v>76932500</v>
      </c>
      <c r="F41" s="295">
        <f t="shared" si="6"/>
        <v>74877088</v>
      </c>
      <c r="G41" s="295">
        <f t="shared" si="6"/>
        <v>2306499</v>
      </c>
      <c r="H41" s="295">
        <f t="shared" si="6"/>
        <v>6424398</v>
      </c>
      <c r="I41" s="295">
        <f t="shared" si="6"/>
        <v>5522087</v>
      </c>
      <c r="J41" s="295">
        <f t="shared" si="6"/>
        <v>14252984</v>
      </c>
      <c r="K41" s="295">
        <f t="shared" si="6"/>
        <v>4848708</v>
      </c>
      <c r="L41" s="295">
        <f t="shared" si="6"/>
        <v>3676652</v>
      </c>
      <c r="M41" s="295">
        <f t="shared" si="6"/>
        <v>4582377</v>
      </c>
      <c r="N41" s="295">
        <f t="shared" si="6"/>
        <v>13107737</v>
      </c>
      <c r="O41" s="295">
        <f t="shared" si="6"/>
        <v>-411425</v>
      </c>
      <c r="P41" s="295">
        <f t="shared" si="6"/>
        <v>4618341</v>
      </c>
      <c r="Q41" s="295">
        <f t="shared" si="6"/>
        <v>1603957</v>
      </c>
      <c r="R41" s="295">
        <f t="shared" si="6"/>
        <v>5810873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33171594</v>
      </c>
      <c r="X41" s="295">
        <f t="shared" si="6"/>
        <v>56157816</v>
      </c>
      <c r="Y41" s="295">
        <f t="shared" si="6"/>
        <v>-22986222</v>
      </c>
      <c r="Z41" s="296">
        <f t="shared" si="5"/>
        <v>-40.93147425818696</v>
      </c>
      <c r="AA41" s="297">
        <f>SUM(AA36:AA40)</f>
        <v>74877088</v>
      </c>
    </row>
    <row r="42" spans="1:27" ht="13.5">
      <c r="A42" s="298" t="s">
        <v>210</v>
      </c>
      <c r="B42" s="136"/>
      <c r="C42" s="95">
        <f aca="true" t="shared" si="7" ref="C42:Y48">C12+C27</f>
        <v>7013561</v>
      </c>
      <c r="D42" s="129">
        <f t="shared" si="7"/>
        <v>0</v>
      </c>
      <c r="E42" s="54">
        <f t="shared" si="7"/>
        <v>37580000</v>
      </c>
      <c r="F42" s="54">
        <f t="shared" si="7"/>
        <v>10305175</v>
      </c>
      <c r="G42" s="54">
        <f t="shared" si="7"/>
        <v>16566</v>
      </c>
      <c r="H42" s="54">
        <f t="shared" si="7"/>
        <v>363352</v>
      </c>
      <c r="I42" s="54">
        <f t="shared" si="7"/>
        <v>0</v>
      </c>
      <c r="J42" s="54">
        <f t="shared" si="7"/>
        <v>379918</v>
      </c>
      <c r="K42" s="54">
        <f t="shared" si="7"/>
        <v>810040</v>
      </c>
      <c r="L42" s="54">
        <f t="shared" si="7"/>
        <v>1095301</v>
      </c>
      <c r="M42" s="54">
        <f t="shared" si="7"/>
        <v>273659</v>
      </c>
      <c r="N42" s="54">
        <f t="shared" si="7"/>
        <v>2179000</v>
      </c>
      <c r="O42" s="54">
        <f t="shared" si="7"/>
        <v>874009</v>
      </c>
      <c r="P42" s="54">
        <f t="shared" si="7"/>
        <v>1215496</v>
      </c>
      <c r="Q42" s="54">
        <f t="shared" si="7"/>
        <v>698855</v>
      </c>
      <c r="R42" s="54">
        <f t="shared" si="7"/>
        <v>2788360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5347278</v>
      </c>
      <c r="X42" s="54">
        <f t="shared" si="7"/>
        <v>7728881</v>
      </c>
      <c r="Y42" s="54">
        <f t="shared" si="7"/>
        <v>-2381603</v>
      </c>
      <c r="Z42" s="184">
        <f t="shared" si="5"/>
        <v>-30.814331337227213</v>
      </c>
      <c r="AA42" s="130">
        <f aca="true" t="shared" si="8" ref="AA42:AA48">AA12+AA27</f>
        <v>10305175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14270648</v>
      </c>
      <c r="D45" s="129">
        <f t="shared" si="7"/>
        <v>0</v>
      </c>
      <c r="E45" s="54">
        <f t="shared" si="7"/>
        <v>29280000</v>
      </c>
      <c r="F45" s="54">
        <f t="shared" si="7"/>
        <v>38510000</v>
      </c>
      <c r="G45" s="54">
        <f t="shared" si="7"/>
        <v>0</v>
      </c>
      <c r="H45" s="54">
        <f t="shared" si="7"/>
        <v>2681587</v>
      </c>
      <c r="I45" s="54">
        <f t="shared" si="7"/>
        <v>4868572</v>
      </c>
      <c r="J45" s="54">
        <f t="shared" si="7"/>
        <v>7550159</v>
      </c>
      <c r="K45" s="54">
        <f t="shared" si="7"/>
        <v>2740815</v>
      </c>
      <c r="L45" s="54">
        <f t="shared" si="7"/>
        <v>1272156</v>
      </c>
      <c r="M45" s="54">
        <f t="shared" si="7"/>
        <v>598075</v>
      </c>
      <c r="N45" s="54">
        <f t="shared" si="7"/>
        <v>4611046</v>
      </c>
      <c r="O45" s="54">
        <f t="shared" si="7"/>
        <v>508492</v>
      </c>
      <c r="P45" s="54">
        <f t="shared" si="7"/>
        <v>145795</v>
      </c>
      <c r="Q45" s="54">
        <f t="shared" si="7"/>
        <v>1919101</v>
      </c>
      <c r="R45" s="54">
        <f t="shared" si="7"/>
        <v>2573388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14734593</v>
      </c>
      <c r="X45" s="54">
        <f t="shared" si="7"/>
        <v>28882500</v>
      </c>
      <c r="Y45" s="54">
        <f t="shared" si="7"/>
        <v>-14147907</v>
      </c>
      <c r="Z45" s="184">
        <f t="shared" si="5"/>
        <v>-48.984357309789665</v>
      </c>
      <c r="AA45" s="130">
        <f t="shared" si="8"/>
        <v>38510000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62297678</v>
      </c>
      <c r="D49" s="218">
        <f t="shared" si="9"/>
        <v>0</v>
      </c>
      <c r="E49" s="220">
        <f t="shared" si="9"/>
        <v>143792500</v>
      </c>
      <c r="F49" s="220">
        <f t="shared" si="9"/>
        <v>123692263</v>
      </c>
      <c r="G49" s="220">
        <f t="shared" si="9"/>
        <v>2323065</v>
      </c>
      <c r="H49" s="220">
        <f t="shared" si="9"/>
        <v>9469337</v>
      </c>
      <c r="I49" s="220">
        <f t="shared" si="9"/>
        <v>10390659</v>
      </c>
      <c r="J49" s="220">
        <f t="shared" si="9"/>
        <v>22183061</v>
      </c>
      <c r="K49" s="220">
        <f t="shared" si="9"/>
        <v>8399563</v>
      </c>
      <c r="L49" s="220">
        <f t="shared" si="9"/>
        <v>6044109</v>
      </c>
      <c r="M49" s="220">
        <f t="shared" si="9"/>
        <v>5454111</v>
      </c>
      <c r="N49" s="220">
        <f t="shared" si="9"/>
        <v>19897783</v>
      </c>
      <c r="O49" s="220">
        <f t="shared" si="9"/>
        <v>971076</v>
      </c>
      <c r="P49" s="220">
        <f t="shared" si="9"/>
        <v>5979632</v>
      </c>
      <c r="Q49" s="220">
        <f t="shared" si="9"/>
        <v>4221913</v>
      </c>
      <c r="R49" s="220">
        <f t="shared" si="9"/>
        <v>11172621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53253465</v>
      </c>
      <c r="X49" s="220">
        <f t="shared" si="9"/>
        <v>92769197</v>
      </c>
      <c r="Y49" s="220">
        <f t="shared" si="9"/>
        <v>-39515732</v>
      </c>
      <c r="Z49" s="221">
        <f t="shared" si="5"/>
        <v>-42.595746517025475</v>
      </c>
      <c r="AA49" s="222">
        <f>SUM(AA41:AA48)</f>
        <v>123692263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455243</v>
      </c>
      <c r="H66" s="275">
        <v>610742</v>
      </c>
      <c r="I66" s="275">
        <v>633359</v>
      </c>
      <c r="J66" s="275">
        <v>1699344</v>
      </c>
      <c r="K66" s="275">
        <v>555015</v>
      </c>
      <c r="L66" s="275">
        <v>1114529</v>
      </c>
      <c r="M66" s="275">
        <v>263182</v>
      </c>
      <c r="N66" s="275">
        <v>1932726</v>
      </c>
      <c r="O66" s="275">
        <v>143015</v>
      </c>
      <c r="P66" s="275">
        <v>1877463</v>
      </c>
      <c r="Q66" s="275">
        <v>202898</v>
      </c>
      <c r="R66" s="275">
        <v>2223376</v>
      </c>
      <c r="S66" s="275"/>
      <c r="T66" s="275"/>
      <c r="U66" s="275"/>
      <c r="V66" s="275"/>
      <c r="W66" s="275">
        <v>5855446</v>
      </c>
      <c r="X66" s="275"/>
      <c r="Y66" s="275">
        <v>5855446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455243</v>
      </c>
      <c r="H69" s="220">
        <f t="shared" si="12"/>
        <v>610742</v>
      </c>
      <c r="I69" s="220">
        <f t="shared" si="12"/>
        <v>633359</v>
      </c>
      <c r="J69" s="220">
        <f t="shared" si="12"/>
        <v>1699344</v>
      </c>
      <c r="K69" s="220">
        <f t="shared" si="12"/>
        <v>555015</v>
      </c>
      <c r="L69" s="220">
        <f t="shared" si="12"/>
        <v>1114529</v>
      </c>
      <c r="M69" s="220">
        <f t="shared" si="12"/>
        <v>263182</v>
      </c>
      <c r="N69" s="220">
        <f t="shared" si="12"/>
        <v>1932726</v>
      </c>
      <c r="O69" s="220">
        <f t="shared" si="12"/>
        <v>143015</v>
      </c>
      <c r="P69" s="220">
        <f t="shared" si="12"/>
        <v>1877463</v>
      </c>
      <c r="Q69" s="220">
        <f t="shared" si="12"/>
        <v>202898</v>
      </c>
      <c r="R69" s="220">
        <f t="shared" si="12"/>
        <v>2223376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5855446</v>
      </c>
      <c r="X69" s="220">
        <f t="shared" si="12"/>
        <v>0</v>
      </c>
      <c r="Y69" s="220">
        <f t="shared" si="12"/>
        <v>5855446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41013469</v>
      </c>
      <c r="D5" s="357">
        <f t="shared" si="0"/>
        <v>0</v>
      </c>
      <c r="E5" s="356">
        <f t="shared" si="0"/>
        <v>76932500</v>
      </c>
      <c r="F5" s="358">
        <f t="shared" si="0"/>
        <v>74877088</v>
      </c>
      <c r="G5" s="358">
        <f t="shared" si="0"/>
        <v>2306499</v>
      </c>
      <c r="H5" s="356">
        <f t="shared" si="0"/>
        <v>6424398</v>
      </c>
      <c r="I5" s="356">
        <f t="shared" si="0"/>
        <v>5522087</v>
      </c>
      <c r="J5" s="358">
        <f t="shared" si="0"/>
        <v>14252984</v>
      </c>
      <c r="K5" s="358">
        <f t="shared" si="0"/>
        <v>4848708</v>
      </c>
      <c r="L5" s="356">
        <f t="shared" si="0"/>
        <v>3676652</v>
      </c>
      <c r="M5" s="356">
        <f t="shared" si="0"/>
        <v>4582377</v>
      </c>
      <c r="N5" s="358">
        <f t="shared" si="0"/>
        <v>13107737</v>
      </c>
      <c r="O5" s="358">
        <f t="shared" si="0"/>
        <v>-411425</v>
      </c>
      <c r="P5" s="356">
        <f t="shared" si="0"/>
        <v>4618341</v>
      </c>
      <c r="Q5" s="356">
        <f t="shared" si="0"/>
        <v>1603957</v>
      </c>
      <c r="R5" s="358">
        <f t="shared" si="0"/>
        <v>5810873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33171594</v>
      </c>
      <c r="X5" s="356">
        <f t="shared" si="0"/>
        <v>56157816</v>
      </c>
      <c r="Y5" s="358">
        <f t="shared" si="0"/>
        <v>-22986222</v>
      </c>
      <c r="Z5" s="359">
        <f>+IF(X5&lt;&gt;0,+(Y5/X5)*100,0)</f>
        <v>-40.93147425818696</v>
      </c>
      <c r="AA5" s="360">
        <f>+AA6+AA8+AA11+AA13+AA15</f>
        <v>74877088</v>
      </c>
    </row>
    <row r="6" spans="1:27" ht="13.5">
      <c r="A6" s="361" t="s">
        <v>204</v>
      </c>
      <c r="B6" s="142"/>
      <c r="C6" s="60">
        <f>+C7</f>
        <v>36795711</v>
      </c>
      <c r="D6" s="340">
        <f aca="true" t="shared" si="1" ref="D6:AA6">+D7</f>
        <v>0</v>
      </c>
      <c r="E6" s="60">
        <f t="shared" si="1"/>
        <v>33132500</v>
      </c>
      <c r="F6" s="59">
        <f t="shared" si="1"/>
        <v>64268220</v>
      </c>
      <c r="G6" s="59">
        <f t="shared" si="1"/>
        <v>2306499</v>
      </c>
      <c r="H6" s="60">
        <f t="shared" si="1"/>
        <v>5582291</v>
      </c>
      <c r="I6" s="60">
        <f t="shared" si="1"/>
        <v>4571514</v>
      </c>
      <c r="J6" s="59">
        <f t="shared" si="1"/>
        <v>12460304</v>
      </c>
      <c r="K6" s="59">
        <f t="shared" si="1"/>
        <v>4648831</v>
      </c>
      <c r="L6" s="60">
        <f t="shared" si="1"/>
        <v>3676652</v>
      </c>
      <c r="M6" s="60">
        <f t="shared" si="1"/>
        <v>3986243</v>
      </c>
      <c r="N6" s="59">
        <f t="shared" si="1"/>
        <v>12311726</v>
      </c>
      <c r="O6" s="59">
        <f t="shared" si="1"/>
        <v>-641738</v>
      </c>
      <c r="P6" s="60">
        <f t="shared" si="1"/>
        <v>4618341</v>
      </c>
      <c r="Q6" s="60">
        <f t="shared" si="1"/>
        <v>1266385</v>
      </c>
      <c r="R6" s="59">
        <f t="shared" si="1"/>
        <v>5242988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30015018</v>
      </c>
      <c r="X6" s="60">
        <f t="shared" si="1"/>
        <v>48201165</v>
      </c>
      <c r="Y6" s="59">
        <f t="shared" si="1"/>
        <v>-18186147</v>
      </c>
      <c r="Z6" s="61">
        <f>+IF(X6&lt;&gt;0,+(Y6/X6)*100,0)</f>
        <v>-37.729683504537704</v>
      </c>
      <c r="AA6" s="62">
        <f t="shared" si="1"/>
        <v>64268220</v>
      </c>
    </row>
    <row r="7" spans="1:27" ht="13.5">
      <c r="A7" s="291" t="s">
        <v>228</v>
      </c>
      <c r="B7" s="142"/>
      <c r="C7" s="60">
        <v>36795711</v>
      </c>
      <c r="D7" s="340"/>
      <c r="E7" s="60">
        <v>33132500</v>
      </c>
      <c r="F7" s="59">
        <v>64268220</v>
      </c>
      <c r="G7" s="59">
        <v>2306499</v>
      </c>
      <c r="H7" s="60">
        <v>5582291</v>
      </c>
      <c r="I7" s="60">
        <v>4571514</v>
      </c>
      <c r="J7" s="59">
        <v>12460304</v>
      </c>
      <c r="K7" s="59">
        <v>4648831</v>
      </c>
      <c r="L7" s="60">
        <v>3676652</v>
      </c>
      <c r="M7" s="60">
        <v>3986243</v>
      </c>
      <c r="N7" s="59">
        <v>12311726</v>
      </c>
      <c r="O7" s="59">
        <v>-641738</v>
      </c>
      <c r="P7" s="60">
        <v>4618341</v>
      </c>
      <c r="Q7" s="60">
        <v>1266385</v>
      </c>
      <c r="R7" s="59">
        <v>5242988</v>
      </c>
      <c r="S7" s="59"/>
      <c r="T7" s="60"/>
      <c r="U7" s="60"/>
      <c r="V7" s="59"/>
      <c r="W7" s="59">
        <v>30015018</v>
      </c>
      <c r="X7" s="60">
        <v>48201165</v>
      </c>
      <c r="Y7" s="59">
        <v>-18186147</v>
      </c>
      <c r="Z7" s="61">
        <v>-37.73</v>
      </c>
      <c r="AA7" s="62">
        <v>64268220</v>
      </c>
    </row>
    <row r="8" spans="1:27" ht="13.5">
      <c r="A8" s="361" t="s">
        <v>205</v>
      </c>
      <c r="B8" s="142"/>
      <c r="C8" s="60">
        <f aca="true" t="shared" si="2" ref="C8:Y8">SUM(C9:C10)</f>
        <v>4217758</v>
      </c>
      <c r="D8" s="340">
        <f t="shared" si="2"/>
        <v>0</v>
      </c>
      <c r="E8" s="60">
        <f t="shared" si="2"/>
        <v>38950000</v>
      </c>
      <c r="F8" s="59">
        <f t="shared" si="2"/>
        <v>600000</v>
      </c>
      <c r="G8" s="59">
        <f t="shared" si="2"/>
        <v>0</v>
      </c>
      <c r="H8" s="60">
        <f t="shared" si="2"/>
        <v>0</v>
      </c>
      <c r="I8" s="60">
        <f t="shared" si="2"/>
        <v>950573</v>
      </c>
      <c r="J8" s="59">
        <f t="shared" si="2"/>
        <v>950573</v>
      </c>
      <c r="K8" s="59">
        <f t="shared" si="2"/>
        <v>199877</v>
      </c>
      <c r="L8" s="60">
        <f t="shared" si="2"/>
        <v>0</v>
      </c>
      <c r="M8" s="60">
        <f t="shared" si="2"/>
        <v>596134</v>
      </c>
      <c r="N8" s="59">
        <f t="shared" si="2"/>
        <v>796011</v>
      </c>
      <c r="O8" s="59">
        <f t="shared" si="2"/>
        <v>0</v>
      </c>
      <c r="P8" s="60">
        <f t="shared" si="2"/>
        <v>0</v>
      </c>
      <c r="Q8" s="60">
        <f t="shared" si="2"/>
        <v>229972</v>
      </c>
      <c r="R8" s="59">
        <f t="shared" si="2"/>
        <v>229972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1976556</v>
      </c>
      <c r="X8" s="60">
        <f t="shared" si="2"/>
        <v>450000</v>
      </c>
      <c r="Y8" s="59">
        <f t="shared" si="2"/>
        <v>1526556</v>
      </c>
      <c r="Z8" s="61">
        <f>+IF(X8&lt;&gt;0,+(Y8/X8)*100,0)</f>
        <v>339.23466666666667</v>
      </c>
      <c r="AA8" s="62">
        <f>SUM(AA9:AA10)</f>
        <v>600000</v>
      </c>
    </row>
    <row r="9" spans="1:27" ht="13.5">
      <c r="A9" s="291" t="s">
        <v>229</v>
      </c>
      <c r="B9" s="142"/>
      <c r="C9" s="60">
        <v>4217758</v>
      </c>
      <c r="D9" s="340"/>
      <c r="E9" s="60">
        <v>38950000</v>
      </c>
      <c r="F9" s="59"/>
      <c r="G9" s="59"/>
      <c r="H9" s="60"/>
      <c r="I9" s="60">
        <v>950573</v>
      </c>
      <c r="J9" s="59">
        <v>950573</v>
      </c>
      <c r="K9" s="59">
        <v>199877</v>
      </c>
      <c r="L9" s="60"/>
      <c r="M9" s="60">
        <v>596134</v>
      </c>
      <c r="N9" s="59">
        <v>796011</v>
      </c>
      <c r="O9" s="59"/>
      <c r="P9" s="60"/>
      <c r="Q9" s="60">
        <v>229972</v>
      </c>
      <c r="R9" s="59">
        <v>229972</v>
      </c>
      <c r="S9" s="59"/>
      <c r="T9" s="60"/>
      <c r="U9" s="60"/>
      <c r="V9" s="59"/>
      <c r="W9" s="59">
        <v>1976556</v>
      </c>
      <c r="X9" s="60"/>
      <c r="Y9" s="59">
        <v>1976556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>
        <v>600000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450000</v>
      </c>
      <c r="Y10" s="59">
        <v>-450000</v>
      </c>
      <c r="Z10" s="61">
        <v>-100</v>
      </c>
      <c r="AA10" s="62">
        <v>600000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4850000</v>
      </c>
      <c r="F15" s="59">
        <f t="shared" si="5"/>
        <v>10008868</v>
      </c>
      <c r="G15" s="59">
        <f t="shared" si="5"/>
        <v>0</v>
      </c>
      <c r="H15" s="60">
        <f t="shared" si="5"/>
        <v>842107</v>
      </c>
      <c r="I15" s="60">
        <f t="shared" si="5"/>
        <v>0</v>
      </c>
      <c r="J15" s="59">
        <f t="shared" si="5"/>
        <v>842107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230313</v>
      </c>
      <c r="P15" s="60">
        <f t="shared" si="5"/>
        <v>0</v>
      </c>
      <c r="Q15" s="60">
        <f t="shared" si="5"/>
        <v>107600</v>
      </c>
      <c r="R15" s="59">
        <f t="shared" si="5"/>
        <v>337913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1180020</v>
      </c>
      <c r="X15" s="60">
        <f t="shared" si="5"/>
        <v>7506651</v>
      </c>
      <c r="Y15" s="59">
        <f t="shared" si="5"/>
        <v>-6326631</v>
      </c>
      <c r="Z15" s="61">
        <f>+IF(X15&lt;&gt;0,+(Y15/X15)*100,0)</f>
        <v>-84.28034019431568</v>
      </c>
      <c r="AA15" s="62">
        <f>SUM(AA16:AA20)</f>
        <v>10008868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4850000</v>
      </c>
      <c r="F20" s="59">
        <v>10008868</v>
      </c>
      <c r="G20" s="59"/>
      <c r="H20" s="60">
        <v>842107</v>
      </c>
      <c r="I20" s="60"/>
      <c r="J20" s="59">
        <v>842107</v>
      </c>
      <c r="K20" s="59"/>
      <c r="L20" s="60"/>
      <c r="M20" s="60"/>
      <c r="N20" s="59"/>
      <c r="O20" s="59">
        <v>230313</v>
      </c>
      <c r="P20" s="60"/>
      <c r="Q20" s="60">
        <v>107600</v>
      </c>
      <c r="R20" s="59">
        <v>337913</v>
      </c>
      <c r="S20" s="59"/>
      <c r="T20" s="60"/>
      <c r="U20" s="60"/>
      <c r="V20" s="59"/>
      <c r="W20" s="59">
        <v>1180020</v>
      </c>
      <c r="X20" s="60">
        <v>7506651</v>
      </c>
      <c r="Y20" s="59">
        <v>-6326631</v>
      </c>
      <c r="Z20" s="61">
        <v>-84.28</v>
      </c>
      <c r="AA20" s="62">
        <v>10008868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7013561</v>
      </c>
      <c r="D22" s="344">
        <f t="shared" si="6"/>
        <v>0</v>
      </c>
      <c r="E22" s="343">
        <f t="shared" si="6"/>
        <v>37580000</v>
      </c>
      <c r="F22" s="345">
        <f t="shared" si="6"/>
        <v>10305175</v>
      </c>
      <c r="G22" s="345">
        <f t="shared" si="6"/>
        <v>16566</v>
      </c>
      <c r="H22" s="343">
        <f t="shared" si="6"/>
        <v>363352</v>
      </c>
      <c r="I22" s="343">
        <f t="shared" si="6"/>
        <v>0</v>
      </c>
      <c r="J22" s="345">
        <f t="shared" si="6"/>
        <v>379918</v>
      </c>
      <c r="K22" s="345">
        <f t="shared" si="6"/>
        <v>810040</v>
      </c>
      <c r="L22" s="343">
        <f t="shared" si="6"/>
        <v>1095301</v>
      </c>
      <c r="M22" s="343">
        <f t="shared" si="6"/>
        <v>273659</v>
      </c>
      <c r="N22" s="345">
        <f t="shared" si="6"/>
        <v>2179000</v>
      </c>
      <c r="O22" s="345">
        <f t="shared" si="6"/>
        <v>874009</v>
      </c>
      <c r="P22" s="343">
        <f t="shared" si="6"/>
        <v>1215496</v>
      </c>
      <c r="Q22" s="343">
        <f t="shared" si="6"/>
        <v>698855</v>
      </c>
      <c r="R22" s="345">
        <f t="shared" si="6"/>
        <v>2788360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5347278</v>
      </c>
      <c r="X22" s="343">
        <f t="shared" si="6"/>
        <v>7728881</v>
      </c>
      <c r="Y22" s="345">
        <f t="shared" si="6"/>
        <v>-2381603</v>
      </c>
      <c r="Z22" s="336">
        <f>+IF(X22&lt;&gt;0,+(Y22/X22)*100,0)</f>
        <v>-30.814331337227213</v>
      </c>
      <c r="AA22" s="350">
        <f>SUM(AA23:AA32)</f>
        <v>10305175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6000000</v>
      </c>
      <c r="F24" s="59">
        <v>2400000</v>
      </c>
      <c r="G24" s="59"/>
      <c r="H24" s="60"/>
      <c r="I24" s="60"/>
      <c r="J24" s="59"/>
      <c r="K24" s="59"/>
      <c r="L24" s="60"/>
      <c r="M24" s="60"/>
      <c r="N24" s="59"/>
      <c r="O24" s="59"/>
      <c r="P24" s="60">
        <v>321750</v>
      </c>
      <c r="Q24" s="60">
        <v>89950</v>
      </c>
      <c r="R24" s="59">
        <v>411700</v>
      </c>
      <c r="S24" s="59"/>
      <c r="T24" s="60"/>
      <c r="U24" s="60"/>
      <c r="V24" s="59"/>
      <c r="W24" s="59">
        <v>411700</v>
      </c>
      <c r="X24" s="60">
        <v>1800000</v>
      </c>
      <c r="Y24" s="59">
        <v>-1388300</v>
      </c>
      <c r="Z24" s="61">
        <v>-77.13</v>
      </c>
      <c r="AA24" s="62">
        <v>2400000</v>
      </c>
    </row>
    <row r="25" spans="1:27" ht="13.5">
      <c r="A25" s="361" t="s">
        <v>238</v>
      </c>
      <c r="B25" s="142"/>
      <c r="C25" s="60">
        <v>4052036</v>
      </c>
      <c r="D25" s="340"/>
      <c r="E25" s="60">
        <v>4600000</v>
      </c>
      <c r="F25" s="59">
        <v>5041363</v>
      </c>
      <c r="G25" s="59"/>
      <c r="H25" s="60"/>
      <c r="I25" s="60"/>
      <c r="J25" s="59"/>
      <c r="K25" s="59">
        <v>584772</v>
      </c>
      <c r="L25" s="60">
        <v>334387</v>
      </c>
      <c r="M25" s="60">
        <v>140079</v>
      </c>
      <c r="N25" s="59">
        <v>1059238</v>
      </c>
      <c r="O25" s="59">
        <v>452315</v>
      </c>
      <c r="P25" s="60">
        <v>621061</v>
      </c>
      <c r="Q25" s="60"/>
      <c r="R25" s="59">
        <v>1073376</v>
      </c>
      <c r="S25" s="59"/>
      <c r="T25" s="60"/>
      <c r="U25" s="60"/>
      <c r="V25" s="59"/>
      <c r="W25" s="59">
        <v>2132614</v>
      </c>
      <c r="X25" s="60">
        <v>3781022</v>
      </c>
      <c r="Y25" s="59">
        <v>-1648408</v>
      </c>
      <c r="Z25" s="61">
        <v>-43.6</v>
      </c>
      <c r="AA25" s="62">
        <v>5041363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3150000</v>
      </c>
      <c r="F27" s="59"/>
      <c r="G27" s="59"/>
      <c r="H27" s="60"/>
      <c r="I27" s="60"/>
      <c r="J27" s="59"/>
      <c r="K27" s="59"/>
      <c r="L27" s="60"/>
      <c r="M27" s="60">
        <v>91000</v>
      </c>
      <c r="N27" s="59">
        <v>91000</v>
      </c>
      <c r="O27" s="59">
        <v>277850</v>
      </c>
      <c r="P27" s="60"/>
      <c r="Q27" s="60">
        <v>20000</v>
      </c>
      <c r="R27" s="59">
        <v>297850</v>
      </c>
      <c r="S27" s="59"/>
      <c r="T27" s="60"/>
      <c r="U27" s="60"/>
      <c r="V27" s="59"/>
      <c r="W27" s="59">
        <v>388850</v>
      </c>
      <c r="X27" s="60"/>
      <c r="Y27" s="59">
        <v>388850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200000</v>
      </c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2961525</v>
      </c>
      <c r="D32" s="340"/>
      <c r="E32" s="60">
        <v>23630000</v>
      </c>
      <c r="F32" s="59">
        <v>2863812</v>
      </c>
      <c r="G32" s="59">
        <v>16566</v>
      </c>
      <c r="H32" s="60">
        <v>363352</v>
      </c>
      <c r="I32" s="60"/>
      <c r="J32" s="59">
        <v>379918</v>
      </c>
      <c r="K32" s="59">
        <v>225268</v>
      </c>
      <c r="L32" s="60">
        <v>760914</v>
      </c>
      <c r="M32" s="60">
        <v>42580</v>
      </c>
      <c r="N32" s="59">
        <v>1028762</v>
      </c>
      <c r="O32" s="59">
        <v>143844</v>
      </c>
      <c r="P32" s="60">
        <v>272685</v>
      </c>
      <c r="Q32" s="60">
        <v>588905</v>
      </c>
      <c r="R32" s="59">
        <v>1005434</v>
      </c>
      <c r="S32" s="59"/>
      <c r="T32" s="60"/>
      <c r="U32" s="60"/>
      <c r="V32" s="59"/>
      <c r="W32" s="59">
        <v>2414114</v>
      </c>
      <c r="X32" s="60">
        <v>2147859</v>
      </c>
      <c r="Y32" s="59">
        <v>266255</v>
      </c>
      <c r="Z32" s="61">
        <v>12.4</v>
      </c>
      <c r="AA32" s="62">
        <v>2863812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14270648</v>
      </c>
      <c r="D40" s="344">
        <f t="shared" si="9"/>
        <v>0</v>
      </c>
      <c r="E40" s="343">
        <f t="shared" si="9"/>
        <v>29280000</v>
      </c>
      <c r="F40" s="345">
        <f t="shared" si="9"/>
        <v>38510000</v>
      </c>
      <c r="G40" s="345">
        <f t="shared" si="9"/>
        <v>0</v>
      </c>
      <c r="H40" s="343">
        <f t="shared" si="9"/>
        <v>2681587</v>
      </c>
      <c r="I40" s="343">
        <f t="shared" si="9"/>
        <v>4868572</v>
      </c>
      <c r="J40" s="345">
        <f t="shared" si="9"/>
        <v>7550159</v>
      </c>
      <c r="K40" s="345">
        <f t="shared" si="9"/>
        <v>2740815</v>
      </c>
      <c r="L40" s="343">
        <f t="shared" si="9"/>
        <v>1272156</v>
      </c>
      <c r="M40" s="343">
        <f t="shared" si="9"/>
        <v>598075</v>
      </c>
      <c r="N40" s="345">
        <f t="shared" si="9"/>
        <v>4611046</v>
      </c>
      <c r="O40" s="345">
        <f t="shared" si="9"/>
        <v>508492</v>
      </c>
      <c r="P40" s="343">
        <f t="shared" si="9"/>
        <v>145795</v>
      </c>
      <c r="Q40" s="343">
        <f t="shared" si="9"/>
        <v>1919101</v>
      </c>
      <c r="R40" s="345">
        <f t="shared" si="9"/>
        <v>2573388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14734593</v>
      </c>
      <c r="X40" s="343">
        <f t="shared" si="9"/>
        <v>28882500</v>
      </c>
      <c r="Y40" s="345">
        <f t="shared" si="9"/>
        <v>-14147907</v>
      </c>
      <c r="Z40" s="336">
        <f>+IF(X40&lt;&gt;0,+(Y40/X40)*100,0)</f>
        <v>-48.984357309789665</v>
      </c>
      <c r="AA40" s="350">
        <f>SUM(AA41:AA49)</f>
        <v>38510000</v>
      </c>
    </row>
    <row r="41" spans="1:27" ht="13.5">
      <c r="A41" s="361" t="s">
        <v>247</v>
      </c>
      <c r="B41" s="142"/>
      <c r="C41" s="362"/>
      <c r="D41" s="363"/>
      <c r="E41" s="362">
        <v>1200000</v>
      </c>
      <c r="F41" s="364">
        <v>1200000</v>
      </c>
      <c r="G41" s="364"/>
      <c r="H41" s="362"/>
      <c r="I41" s="362"/>
      <c r="J41" s="364"/>
      <c r="K41" s="364">
        <v>1045924</v>
      </c>
      <c r="L41" s="362">
        <v>146429</v>
      </c>
      <c r="M41" s="362"/>
      <c r="N41" s="364">
        <v>1192353</v>
      </c>
      <c r="O41" s="364"/>
      <c r="P41" s="362"/>
      <c r="Q41" s="362"/>
      <c r="R41" s="364"/>
      <c r="S41" s="364"/>
      <c r="T41" s="362"/>
      <c r="U41" s="362"/>
      <c r="V41" s="364"/>
      <c r="W41" s="364">
        <v>1192353</v>
      </c>
      <c r="X41" s="362">
        <v>900000</v>
      </c>
      <c r="Y41" s="364">
        <v>292353</v>
      </c>
      <c r="Z41" s="365">
        <v>32.48</v>
      </c>
      <c r="AA41" s="366">
        <v>1200000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9753524</v>
      </c>
      <c r="D43" s="369"/>
      <c r="E43" s="305">
        <v>6200000</v>
      </c>
      <c r="F43" s="370">
        <v>11050000</v>
      </c>
      <c r="G43" s="370"/>
      <c r="H43" s="305">
        <v>1750000</v>
      </c>
      <c r="I43" s="305">
        <v>2758582</v>
      </c>
      <c r="J43" s="370">
        <v>4508582</v>
      </c>
      <c r="K43" s="370">
        <v>1153000</v>
      </c>
      <c r="L43" s="305"/>
      <c r="M43" s="305"/>
      <c r="N43" s="370">
        <v>1153000</v>
      </c>
      <c r="O43" s="370"/>
      <c r="P43" s="305"/>
      <c r="Q43" s="305">
        <v>471552</v>
      </c>
      <c r="R43" s="370">
        <v>471552</v>
      </c>
      <c r="S43" s="370"/>
      <c r="T43" s="305"/>
      <c r="U43" s="305"/>
      <c r="V43" s="370"/>
      <c r="W43" s="370">
        <v>6133134</v>
      </c>
      <c r="X43" s="305">
        <v>8287500</v>
      </c>
      <c r="Y43" s="370">
        <v>-2154366</v>
      </c>
      <c r="Z43" s="371">
        <v>-26</v>
      </c>
      <c r="AA43" s="303">
        <v>11050000</v>
      </c>
    </row>
    <row r="44" spans="1:27" ht="13.5">
      <c r="A44" s="361" t="s">
        <v>250</v>
      </c>
      <c r="B44" s="136"/>
      <c r="C44" s="60">
        <v>663596</v>
      </c>
      <c r="D44" s="368"/>
      <c r="E44" s="54">
        <v>1130000</v>
      </c>
      <c r="F44" s="53">
        <v>3430000</v>
      </c>
      <c r="G44" s="53"/>
      <c r="H44" s="54">
        <v>72093</v>
      </c>
      <c r="I44" s="54">
        <v>3657</v>
      </c>
      <c r="J44" s="53">
        <v>75750</v>
      </c>
      <c r="K44" s="53"/>
      <c r="L44" s="54"/>
      <c r="M44" s="54">
        <v>38630</v>
      </c>
      <c r="N44" s="53">
        <v>38630</v>
      </c>
      <c r="O44" s="53">
        <v>56596</v>
      </c>
      <c r="P44" s="54">
        <v>1501</v>
      </c>
      <c r="Q44" s="54">
        <v>-826</v>
      </c>
      <c r="R44" s="53">
        <v>57271</v>
      </c>
      <c r="S44" s="53"/>
      <c r="T44" s="54"/>
      <c r="U44" s="54"/>
      <c r="V44" s="53"/>
      <c r="W44" s="53">
        <v>171651</v>
      </c>
      <c r="X44" s="54">
        <v>2572500</v>
      </c>
      <c r="Y44" s="53">
        <v>-2400849</v>
      </c>
      <c r="Z44" s="94">
        <v>-93.33</v>
      </c>
      <c r="AA44" s="95">
        <v>3430000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>
        <v>832494</v>
      </c>
      <c r="I47" s="54">
        <v>1722893</v>
      </c>
      <c r="J47" s="53">
        <v>2555387</v>
      </c>
      <c r="K47" s="53">
        <v>436529</v>
      </c>
      <c r="L47" s="54">
        <v>1125104</v>
      </c>
      <c r="M47" s="54">
        <v>559445</v>
      </c>
      <c r="N47" s="53">
        <v>2121078</v>
      </c>
      <c r="O47" s="53">
        <v>450567</v>
      </c>
      <c r="P47" s="54">
        <v>142965</v>
      </c>
      <c r="Q47" s="54">
        <v>909666</v>
      </c>
      <c r="R47" s="53">
        <v>1503198</v>
      </c>
      <c r="S47" s="53"/>
      <c r="T47" s="54"/>
      <c r="U47" s="54"/>
      <c r="V47" s="53"/>
      <c r="W47" s="53">
        <v>6179663</v>
      </c>
      <c r="X47" s="54"/>
      <c r="Y47" s="53">
        <v>6179663</v>
      </c>
      <c r="Z47" s="94"/>
      <c r="AA47" s="95"/>
    </row>
    <row r="48" spans="1:27" ht="13.5">
      <c r="A48" s="361" t="s">
        <v>254</v>
      </c>
      <c r="B48" s="136"/>
      <c r="C48" s="60">
        <v>1861087</v>
      </c>
      <c r="D48" s="368"/>
      <c r="E48" s="54">
        <v>20250000</v>
      </c>
      <c r="F48" s="53">
        <v>5250000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3937500</v>
      </c>
      <c r="Y48" s="53">
        <v>-3937500</v>
      </c>
      <c r="Z48" s="94">
        <v>-100</v>
      </c>
      <c r="AA48" s="95">
        <v>5250000</v>
      </c>
    </row>
    <row r="49" spans="1:27" ht="13.5">
      <c r="A49" s="361" t="s">
        <v>93</v>
      </c>
      <c r="B49" s="136"/>
      <c r="C49" s="54">
        <v>1992441</v>
      </c>
      <c r="D49" s="368"/>
      <c r="E49" s="54">
        <v>500000</v>
      </c>
      <c r="F49" s="53">
        <v>17580000</v>
      </c>
      <c r="G49" s="53"/>
      <c r="H49" s="54">
        <v>27000</v>
      </c>
      <c r="I49" s="54">
        <v>383440</v>
      </c>
      <c r="J49" s="53">
        <v>410440</v>
      </c>
      <c r="K49" s="53">
        <v>105362</v>
      </c>
      <c r="L49" s="54">
        <v>623</v>
      </c>
      <c r="M49" s="54"/>
      <c r="N49" s="53">
        <v>105985</v>
      </c>
      <c r="O49" s="53">
        <v>1329</v>
      </c>
      <c r="P49" s="54">
        <v>1329</v>
      </c>
      <c r="Q49" s="54">
        <v>538709</v>
      </c>
      <c r="R49" s="53">
        <v>541367</v>
      </c>
      <c r="S49" s="53"/>
      <c r="T49" s="54"/>
      <c r="U49" s="54"/>
      <c r="V49" s="53"/>
      <c r="W49" s="53">
        <v>1057792</v>
      </c>
      <c r="X49" s="54">
        <v>13185000</v>
      </c>
      <c r="Y49" s="53">
        <v>-12127208</v>
      </c>
      <c r="Z49" s="94">
        <v>-91.98</v>
      </c>
      <c r="AA49" s="95">
        <v>17580000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62297678</v>
      </c>
      <c r="D60" s="346">
        <f t="shared" si="14"/>
        <v>0</v>
      </c>
      <c r="E60" s="219">
        <f t="shared" si="14"/>
        <v>143792500</v>
      </c>
      <c r="F60" s="264">
        <f t="shared" si="14"/>
        <v>123692263</v>
      </c>
      <c r="G60" s="264">
        <f t="shared" si="14"/>
        <v>2323065</v>
      </c>
      <c r="H60" s="219">
        <f t="shared" si="14"/>
        <v>9469337</v>
      </c>
      <c r="I60" s="219">
        <f t="shared" si="14"/>
        <v>10390659</v>
      </c>
      <c r="J60" s="264">
        <f t="shared" si="14"/>
        <v>22183061</v>
      </c>
      <c r="K60" s="264">
        <f t="shared" si="14"/>
        <v>8399563</v>
      </c>
      <c r="L60" s="219">
        <f t="shared" si="14"/>
        <v>6044109</v>
      </c>
      <c r="M60" s="219">
        <f t="shared" si="14"/>
        <v>5454111</v>
      </c>
      <c r="N60" s="264">
        <f t="shared" si="14"/>
        <v>19897783</v>
      </c>
      <c r="O60" s="264">
        <f t="shared" si="14"/>
        <v>971076</v>
      </c>
      <c r="P60" s="219">
        <f t="shared" si="14"/>
        <v>5979632</v>
      </c>
      <c r="Q60" s="219">
        <f t="shared" si="14"/>
        <v>4221913</v>
      </c>
      <c r="R60" s="264">
        <f t="shared" si="14"/>
        <v>11172621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53253465</v>
      </c>
      <c r="X60" s="219">
        <f t="shared" si="14"/>
        <v>92769197</v>
      </c>
      <c r="Y60" s="264">
        <f t="shared" si="14"/>
        <v>-39515732</v>
      </c>
      <c r="Z60" s="337">
        <f>+IF(X60&lt;&gt;0,+(Y60/X60)*100,0)</f>
        <v>-42.595746517025475</v>
      </c>
      <c r="AA60" s="232">
        <f>+AA57+AA54+AA51+AA40+AA37+AA34+AA22+AA5</f>
        <v>123692263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2014-05-13T11:53:39Z</dcterms:created>
  <dcterms:modified xsi:type="dcterms:W3CDTF">2014-05-13T11:53:43Z</dcterms:modified>
  <cp:category/>
  <cp:version/>
  <cp:contentType/>
  <cp:contentStatus/>
</cp:coreProperties>
</file>