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<sst xmlns="http://schemas.openxmlformats.org/spreadsheetml/2006/main" count="855" uniqueCount="302">
  <si>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Naledi (Fs)(FS164)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</si>
  <si>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</si>
  <si>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</si>
  <si>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</si>
  <si>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</si>
  <si>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</si>
  <si>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</si>
  <si>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</si>
  <si>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</si>
  <si>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</si>
  <si>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</si>
  <si>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</si>
  <si>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</si>
  <si>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</si>
  <si>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</si>
  <si>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</si>
  <si>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</si>
  <si>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</si>
  <si>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</si>
  <si>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</si>
  <si>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</si>
  <si>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</si>
  <si>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</si>
  <si>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</si>
  <si>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</si>
  <si>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</si>
  <si>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</si>
  <si>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</si>
  <si>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</si>
  <si>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</si>
  <si>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</si>
  <si>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</si>
  <si>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</si>
  <si>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</si>
  <si>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</si>
  <si>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</si>
  <si>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</si>
  <si>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</si>
  <si>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</si>
  <si>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</si>
  <si>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</si>
  <si>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</si>
  <si>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</si>
  <si>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</si>
  <si>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</si>
  <si>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</si>
  <si>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</si>
  <si>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</si>
  <si>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</si>
  <si>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</si>
  <si>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</si>
  <si>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</si>
  <si>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</si>
  <si>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</si>
  <si>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</si>
  <si>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</si>
  <si>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</si>
  <si>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</si>
  <si>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</si>
  <si>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</si>
  <si>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</si>
  <si>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</si>
  <si>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</si>
  <si>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</si>
  <si>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</si>
  <si>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</si>
  <si>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</si>
  <si>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</si>
  <si>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</si>
  <si>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</si>
  <si>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Naledi (Fs)(FS164)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</si>
  <si>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</si>
  <si>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</si>
  <si>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</si>
  <si>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</si>
  <si>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</si>
  <si>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</si>
  <si>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</si>
  <si>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</si>
  <si>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</si>
  <si>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</si>
  <si>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</si>
  <si>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</si>
  <si>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</si>
  <si>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</si>
  <si>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</si>
  <si>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</si>
  <si>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</si>
  <si>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</si>
  <si>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</si>
  <si>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</si>
  <si>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</si>
  <si>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</si>
  <si>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</si>
  <si>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</si>
  <si>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</si>
  <si>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</si>
  <si>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</si>
  <si>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</si>
  <si>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</si>
  <si>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Naledi (Fs)(FS164)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</si>
  <si>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</si>
  <si>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</si>
  <si>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</si>
  <si>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</si>
  <si>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</si>
  <si>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</si>
  <si>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</si>
  <si>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</si>
  <si>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</si>
  <si>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</si>
  <si>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</si>
  <si>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</si>
  <si>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</si>
  <si>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</si>
  <si>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</si>
  <si>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</si>
  <si>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</si>
  <si>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</si>
  <si>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</si>
  <si>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</si>
  <si>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</si>
  <si>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</si>
  <si>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</si>
  <si>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</si>
  <si>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</si>
  <si>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</si>
  <si>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</si>
  <si>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</si>
  <si>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Naledi (Fs)(FS164)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</si>
  <si>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</si>
  <si>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</si>
  <si>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</si>
  <si>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</si>
  <si>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</si>
  <si>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</si>
  <si>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</si>
  <si>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</si>
  <si>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</si>
  <si>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</si>
  <si>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Naledi (Fs)(FS164)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</si>
  <si>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</si>
  <si>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</si>
  <si>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</si>
  <si>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</si>
  <si>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</si>
  <si>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</si>
  <si>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</si>
  <si>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</si>
  <si>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</si>
  <si>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</si>
  <si>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</si>
  <si>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</si>
  <si>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</si>
  <si>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</si>
  <si>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</si>
  <si>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</si>
  <si>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</si>
  <si>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</si>
  <si>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</si>
  <si>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</si>
  <si>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</si>
  <si>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</si>
  <si>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</si>
  <si>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</si>
  <si>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</si>
  <si>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</si>
  <si>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</si>
  <si>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</si>
  <si>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</si>
  <si>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</si>
  <si>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</si>
  <si>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</si>
  <si>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</si>
  <si>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Naledi (Fs)(FS164)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</si>
  <si>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</si>
  <si>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</si>
  <si>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</si>
  <si>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</si>
  <si>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</si>
  <si>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</si>
  <si>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</si>
  <si>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</si>
  <si>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</si>
  <si>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</si>
  <si>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</si>
  <si>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</si>
  <si>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</si>
  <si>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</si>
  <si>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</si>
  <si>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</si>
  <si>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</si>
  <si>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</si>
  <si>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</si>
  <si>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</si>
  <si>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</si>
  <si>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</si>
  <si>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</si>
  <si>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</si>
  <si>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</si>
  <si>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</si>
  <si>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Naledi (Fs)(FS164)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</si>
  <si>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</si>
  <si>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</si>
  <si>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</si>
  <si>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</si>
  <si>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</si>
  <si>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</si>
  <si>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</si>
  <si>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</si>
  <si>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</si>
  <si>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</si>
  <si>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</si>
  <si>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</si>
  <si>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</si>
  <si>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</si>
  <si>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</si>
  <si>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</si>
  <si>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</si>
  <si>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</si>
  <si>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</si>
  <si>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</si>
  <si>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</si>
  <si>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</si>
  <si>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</si>
  <si>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</si>
  <si>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Naledi (Fs)(FS164)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</si>
  <si>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</si>
  <si>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</si>
  <si>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</si>
  <si>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</si>
  <si>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</si>
  <si>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</si>
  <si>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</si>
  <si>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</si>
  <si>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</si>
  <si>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</si>
  <si>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</si>
  <si>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</si>
  <si>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</si>
  <si>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</si>
  <si>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</si>
  <si>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</si>
  <si>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</si>
  <si>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</si>
  <si>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</si>
  <si>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</si>
  <si>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</si>
  <si>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</si>
  <si>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</si>
  <si>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</si>
  <si>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</si>
  <si>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</si>
  <si>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</si>
  <si>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</si>
  <si>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</si>
  <si>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</si>
  <si>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</si>
  <si>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</si>
  <si>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</si>
  <si>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</si>
  <si>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</si>
  <si>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Naledi (Fs)(FS164)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</si>
  <si>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</si>
  <si>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</si>
  <si>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Naledi (Fs)(FS164)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</si>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</sst>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4272000</v>
      </c>
      <c r="E5" s="60">
        <v>4272000</v>
      </c>
      <c r="F5" s="60">
        <v>0</v>
      </c>
      <c r="G5" s="60">
        <v>264086</v>
      </c>
      <c r="H5" s="60">
        <v>329438</v>
      </c>
      <c r="I5" s="60">
        <v>593524</v>
      </c>
      <c r="J5" s="60">
        <v>267366</v>
      </c>
      <c r="K5" s="60">
        <v>220850</v>
      </c>
      <c r="L5" s="60">
        <v>186965</v>
      </c>
      <c r="M5" s="60">
        <v>675181</v>
      </c>
      <c r="N5" s="60">
        <v>220850</v>
      </c>
      <c r="O5" s="60">
        <v>220850</v>
      </c>
      <c r="P5" s="60">
        <v>167125</v>
      </c>
      <c r="Q5" s="60">
        <v>608825</v>
      </c>
      <c r="R5" s="60">
        <v>0</v>
      </c>
      <c r="S5" s="60">
        <v>0</v>
      </c>
      <c r="T5" s="60">
        <v>0</v>
      </c>
      <c r="U5" s="60">
        <v>0</v>
      </c>
      <c r="V5" s="60">
        <v>1877530</v>
      </c>
      <c r="W5" s="60">
        <v>3204000</v>
      </c>
      <c r="X5" s="60">
        <v>-1326470</v>
      </c>
      <c r="Y5" s="61">
        <v>-41.4</v>
      </c>
      <c r="Z5" s="62">
        <v>4272000</v>
      </c>
    </row>
    <row r="6" spans="1:26" ht="13.5">
      <c r="A6" s="58" t="s">
        <v>32</v>
      </c>
      <c r="B6" s="19">
        <v>0</v>
      </c>
      <c r="C6" s="19">
        <v>0</v>
      </c>
      <c r="D6" s="59">
        <v>33303403</v>
      </c>
      <c r="E6" s="60">
        <v>33303403</v>
      </c>
      <c r="F6" s="60">
        <v>828678</v>
      </c>
      <c r="G6" s="60">
        <v>1065716</v>
      </c>
      <c r="H6" s="60">
        <v>827897</v>
      </c>
      <c r="I6" s="60">
        <v>2722291</v>
      </c>
      <c r="J6" s="60">
        <v>809908</v>
      </c>
      <c r="K6" s="60">
        <v>854790</v>
      </c>
      <c r="L6" s="60">
        <v>16749069</v>
      </c>
      <c r="M6" s="60">
        <v>18413767</v>
      </c>
      <c r="N6" s="60">
        <v>953821</v>
      </c>
      <c r="O6" s="60">
        <v>889061</v>
      </c>
      <c r="P6" s="60">
        <v>823671</v>
      </c>
      <c r="Q6" s="60">
        <v>2666553</v>
      </c>
      <c r="R6" s="60">
        <v>0</v>
      </c>
      <c r="S6" s="60">
        <v>0</v>
      </c>
      <c r="T6" s="60">
        <v>0</v>
      </c>
      <c r="U6" s="60">
        <v>0</v>
      </c>
      <c r="V6" s="60">
        <v>23802611</v>
      </c>
      <c r="W6" s="60">
        <v>24977552</v>
      </c>
      <c r="X6" s="60">
        <v>-1174941</v>
      </c>
      <c r="Y6" s="61">
        <v>-4.7</v>
      </c>
      <c r="Z6" s="62">
        <v>33303403</v>
      </c>
    </row>
    <row r="7" spans="1:26" ht="13.5">
      <c r="A7" s="58" t="s">
        <v>33</v>
      </c>
      <c r="B7" s="19">
        <v>0</v>
      </c>
      <c r="C7" s="19">
        <v>0</v>
      </c>
      <c r="D7" s="59">
        <v>135761</v>
      </c>
      <c r="E7" s="60">
        <v>135761</v>
      </c>
      <c r="F7" s="60">
        <v>0</v>
      </c>
      <c r="G7" s="60">
        <v>0</v>
      </c>
      <c r="H7" s="60">
        <v>639</v>
      </c>
      <c r="I7" s="60">
        <v>639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639</v>
      </c>
      <c r="W7" s="60">
        <v>101821</v>
      </c>
      <c r="X7" s="60">
        <v>-101182</v>
      </c>
      <c r="Y7" s="61">
        <v>-99.37</v>
      </c>
      <c r="Z7" s="62">
        <v>135761</v>
      </c>
    </row>
    <row r="8" spans="1:26" ht="13.5">
      <c r="A8" s="58" t="s">
        <v>34</v>
      </c>
      <c r="B8" s="19">
        <v>0</v>
      </c>
      <c r="C8" s="19">
        <v>0</v>
      </c>
      <c r="D8" s="59">
        <v>40740000</v>
      </c>
      <c r="E8" s="60">
        <v>40740000</v>
      </c>
      <c r="F8" s="60">
        <v>1638495</v>
      </c>
      <c r="G8" s="60">
        <v>1952937</v>
      </c>
      <c r="H8" s="60">
        <v>3326254</v>
      </c>
      <c r="I8" s="60">
        <v>6917686</v>
      </c>
      <c r="J8" s="60">
        <v>3696721</v>
      </c>
      <c r="K8" s="60">
        <v>2852091</v>
      </c>
      <c r="L8" s="60">
        <v>6603779</v>
      </c>
      <c r="M8" s="60">
        <v>13152591</v>
      </c>
      <c r="N8" s="60">
        <v>2934153</v>
      </c>
      <c r="O8" s="60">
        <v>2930997</v>
      </c>
      <c r="P8" s="60">
        <v>2220378</v>
      </c>
      <c r="Q8" s="60">
        <v>8085528</v>
      </c>
      <c r="R8" s="60">
        <v>0</v>
      </c>
      <c r="S8" s="60">
        <v>0</v>
      </c>
      <c r="T8" s="60">
        <v>0</v>
      </c>
      <c r="U8" s="60">
        <v>0</v>
      </c>
      <c r="V8" s="60">
        <v>28155805</v>
      </c>
      <c r="W8" s="60">
        <v>30555000</v>
      </c>
      <c r="X8" s="60">
        <v>-2399195</v>
      </c>
      <c r="Y8" s="61">
        <v>-7.85</v>
      </c>
      <c r="Z8" s="62">
        <v>40740000</v>
      </c>
    </row>
    <row r="9" spans="1:26" ht="13.5">
      <c r="A9" s="58" t="s">
        <v>35</v>
      </c>
      <c r="B9" s="19">
        <v>0</v>
      </c>
      <c r="C9" s="19">
        <v>0</v>
      </c>
      <c r="D9" s="59">
        <v>8225940</v>
      </c>
      <c r="E9" s="60">
        <v>8225940</v>
      </c>
      <c r="F9" s="60">
        <v>2129614</v>
      </c>
      <c r="G9" s="60">
        <v>1672254</v>
      </c>
      <c r="H9" s="60">
        <v>426234</v>
      </c>
      <c r="I9" s="60">
        <v>4228102</v>
      </c>
      <c r="J9" s="60">
        <v>108169</v>
      </c>
      <c r="K9" s="60">
        <v>124424</v>
      </c>
      <c r="L9" s="60">
        <v>4414799</v>
      </c>
      <c r="M9" s="60">
        <v>4647392</v>
      </c>
      <c r="N9" s="60">
        <v>38275</v>
      </c>
      <c r="O9" s="60">
        <v>59841</v>
      </c>
      <c r="P9" s="60">
        <v>48421</v>
      </c>
      <c r="Q9" s="60">
        <v>146537</v>
      </c>
      <c r="R9" s="60">
        <v>0</v>
      </c>
      <c r="S9" s="60">
        <v>0</v>
      </c>
      <c r="T9" s="60">
        <v>0</v>
      </c>
      <c r="U9" s="60">
        <v>0</v>
      </c>
      <c r="V9" s="60">
        <v>9022031</v>
      </c>
      <c r="W9" s="60">
        <v>6169455</v>
      </c>
      <c r="X9" s="60">
        <v>2852576</v>
      </c>
      <c r="Y9" s="61">
        <v>46.24</v>
      </c>
      <c r="Z9" s="62">
        <v>8225940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86677104</v>
      </c>
      <c r="E10" s="66">
        <f t="shared" si="0"/>
        <v>86677104</v>
      </c>
      <c r="F10" s="66">
        <f t="shared" si="0"/>
        <v>4596787</v>
      </c>
      <c r="G10" s="66">
        <f t="shared" si="0"/>
        <v>4954993</v>
      </c>
      <c r="H10" s="66">
        <f t="shared" si="0"/>
        <v>4910462</v>
      </c>
      <c r="I10" s="66">
        <f t="shared" si="0"/>
        <v>14462242</v>
      </c>
      <c r="J10" s="66">
        <f t="shared" si="0"/>
        <v>4882164</v>
      </c>
      <c r="K10" s="66">
        <f t="shared" si="0"/>
        <v>4052155</v>
      </c>
      <c r="L10" s="66">
        <f t="shared" si="0"/>
        <v>27954612</v>
      </c>
      <c r="M10" s="66">
        <f t="shared" si="0"/>
        <v>36888931</v>
      </c>
      <c r="N10" s="66">
        <f t="shared" si="0"/>
        <v>4147099</v>
      </c>
      <c r="O10" s="66">
        <f t="shared" si="0"/>
        <v>4100749</v>
      </c>
      <c r="P10" s="66">
        <f t="shared" si="0"/>
        <v>3259595</v>
      </c>
      <c r="Q10" s="66">
        <f t="shared" si="0"/>
        <v>11507443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62858616</v>
      </c>
      <c r="W10" s="66">
        <f t="shared" si="0"/>
        <v>65007828</v>
      </c>
      <c r="X10" s="66">
        <f t="shared" si="0"/>
        <v>-2149212</v>
      </c>
      <c r="Y10" s="67">
        <f>+IF(W10&lt;&gt;0,(X10/W10)*100,0)</f>
        <v>-3.306081846020144</v>
      </c>
      <c r="Z10" s="68">
        <f t="shared" si="0"/>
        <v>86677104</v>
      </c>
    </row>
    <row r="11" spans="1:26" ht="13.5">
      <c r="A11" s="58" t="s">
        <v>37</v>
      </c>
      <c r="B11" s="19">
        <v>0</v>
      </c>
      <c r="C11" s="19">
        <v>0</v>
      </c>
      <c r="D11" s="59">
        <v>27842382</v>
      </c>
      <c r="E11" s="60">
        <v>27842382</v>
      </c>
      <c r="F11" s="60">
        <v>2043271</v>
      </c>
      <c r="G11" s="60">
        <v>2096146</v>
      </c>
      <c r="H11" s="60">
        <v>2254202</v>
      </c>
      <c r="I11" s="60">
        <v>6393619</v>
      </c>
      <c r="J11" s="60">
        <v>2109924</v>
      </c>
      <c r="K11" s="60">
        <v>1992252</v>
      </c>
      <c r="L11" s="60">
        <v>1960771</v>
      </c>
      <c r="M11" s="60">
        <v>6062947</v>
      </c>
      <c r="N11" s="60">
        <v>2069019</v>
      </c>
      <c r="O11" s="60">
        <v>2020844</v>
      </c>
      <c r="P11" s="60">
        <v>2083960</v>
      </c>
      <c r="Q11" s="60">
        <v>6173823</v>
      </c>
      <c r="R11" s="60">
        <v>0</v>
      </c>
      <c r="S11" s="60">
        <v>0</v>
      </c>
      <c r="T11" s="60">
        <v>0</v>
      </c>
      <c r="U11" s="60">
        <v>0</v>
      </c>
      <c r="V11" s="60">
        <v>18630389</v>
      </c>
      <c r="W11" s="60">
        <v>20881787</v>
      </c>
      <c r="X11" s="60">
        <v>-2251398</v>
      </c>
      <c r="Y11" s="61">
        <v>-10.78</v>
      </c>
      <c r="Z11" s="62">
        <v>27842382</v>
      </c>
    </row>
    <row r="12" spans="1:26" ht="13.5">
      <c r="A12" s="58" t="s">
        <v>38</v>
      </c>
      <c r="B12" s="19">
        <v>0</v>
      </c>
      <c r="C12" s="19">
        <v>0</v>
      </c>
      <c r="D12" s="59">
        <v>1817739</v>
      </c>
      <c r="E12" s="60">
        <v>1817739</v>
      </c>
      <c r="F12" s="60">
        <v>151482</v>
      </c>
      <c r="G12" s="60">
        <v>151482</v>
      </c>
      <c r="H12" s="60">
        <v>151482</v>
      </c>
      <c r="I12" s="60">
        <v>454446</v>
      </c>
      <c r="J12" s="60">
        <v>161117</v>
      </c>
      <c r="K12" s="60">
        <v>151482</v>
      </c>
      <c r="L12" s="60">
        <v>258169</v>
      </c>
      <c r="M12" s="60">
        <v>570768</v>
      </c>
      <c r="N12" s="60">
        <v>151482</v>
      </c>
      <c r="O12" s="60">
        <v>203899</v>
      </c>
      <c r="P12" s="60">
        <v>156736</v>
      </c>
      <c r="Q12" s="60">
        <v>512117</v>
      </c>
      <c r="R12" s="60">
        <v>0</v>
      </c>
      <c r="S12" s="60">
        <v>0</v>
      </c>
      <c r="T12" s="60">
        <v>0</v>
      </c>
      <c r="U12" s="60">
        <v>0</v>
      </c>
      <c r="V12" s="60">
        <v>1537331</v>
      </c>
      <c r="W12" s="60">
        <v>1363304</v>
      </c>
      <c r="X12" s="60">
        <v>174027</v>
      </c>
      <c r="Y12" s="61">
        <v>12.77</v>
      </c>
      <c r="Z12" s="62">
        <v>1817739</v>
      </c>
    </row>
    <row r="13" spans="1:26" ht="13.5">
      <c r="A13" s="58" t="s">
        <v>278</v>
      </c>
      <c r="B13" s="19">
        <v>0</v>
      </c>
      <c r="C13" s="19">
        <v>0</v>
      </c>
      <c r="D13" s="59">
        <v>1500000</v>
      </c>
      <c r="E13" s="60">
        <v>1500000</v>
      </c>
      <c r="F13" s="60">
        <v>43902</v>
      </c>
      <c r="G13" s="60">
        <v>103570</v>
      </c>
      <c r="H13" s="60">
        <v>109694</v>
      </c>
      <c r="I13" s="60">
        <v>257166</v>
      </c>
      <c r="J13" s="60">
        <v>90203</v>
      </c>
      <c r="K13" s="60">
        <v>106075</v>
      </c>
      <c r="L13" s="60">
        <v>1957054</v>
      </c>
      <c r="M13" s="60">
        <v>2153332</v>
      </c>
      <c r="N13" s="60">
        <v>185109</v>
      </c>
      <c r="O13" s="60">
        <v>146326</v>
      </c>
      <c r="P13" s="60">
        <v>262245</v>
      </c>
      <c r="Q13" s="60">
        <v>593680</v>
      </c>
      <c r="R13" s="60">
        <v>0</v>
      </c>
      <c r="S13" s="60">
        <v>0</v>
      </c>
      <c r="T13" s="60">
        <v>0</v>
      </c>
      <c r="U13" s="60">
        <v>0</v>
      </c>
      <c r="V13" s="60">
        <v>3004178</v>
      </c>
      <c r="W13" s="60">
        <v>1125000</v>
      </c>
      <c r="X13" s="60">
        <v>1879178</v>
      </c>
      <c r="Y13" s="61">
        <v>167.04</v>
      </c>
      <c r="Z13" s="62">
        <v>1500000</v>
      </c>
    </row>
    <row r="14" spans="1:26" ht="13.5">
      <c r="A14" s="58" t="s">
        <v>40</v>
      </c>
      <c r="B14" s="19">
        <v>0</v>
      </c>
      <c r="C14" s="19">
        <v>0</v>
      </c>
      <c r="D14" s="59">
        <v>55000</v>
      </c>
      <c r="E14" s="60">
        <v>55000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41250</v>
      </c>
      <c r="X14" s="60">
        <v>-41250</v>
      </c>
      <c r="Y14" s="61">
        <v>-100</v>
      </c>
      <c r="Z14" s="62">
        <v>55000</v>
      </c>
    </row>
    <row r="15" spans="1:26" ht="13.5">
      <c r="A15" s="58" t="s">
        <v>41</v>
      </c>
      <c r="B15" s="19">
        <v>0</v>
      </c>
      <c r="C15" s="19">
        <v>0</v>
      </c>
      <c r="D15" s="59">
        <v>32170538</v>
      </c>
      <c r="E15" s="60">
        <v>32170538</v>
      </c>
      <c r="F15" s="60">
        <v>0</v>
      </c>
      <c r="G15" s="60">
        <v>10735</v>
      </c>
      <c r="H15" s="60">
        <v>55862</v>
      </c>
      <c r="I15" s="60">
        <v>66597</v>
      </c>
      <c r="J15" s="60">
        <v>0</v>
      </c>
      <c r="K15" s="60">
        <v>579202</v>
      </c>
      <c r="L15" s="60">
        <v>0</v>
      </c>
      <c r="M15" s="60">
        <v>579202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645799</v>
      </c>
      <c r="W15" s="60">
        <v>24127904</v>
      </c>
      <c r="X15" s="60">
        <v>-23482105</v>
      </c>
      <c r="Y15" s="61">
        <v>-97.32</v>
      </c>
      <c r="Z15" s="62">
        <v>32170538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15418</v>
      </c>
      <c r="G16" s="60">
        <v>157811</v>
      </c>
      <c r="H16" s="60">
        <v>0</v>
      </c>
      <c r="I16" s="60">
        <v>173229</v>
      </c>
      <c r="J16" s="60">
        <v>13636</v>
      </c>
      <c r="K16" s="60">
        <v>21636</v>
      </c>
      <c r="L16" s="60">
        <v>3786216</v>
      </c>
      <c r="M16" s="60">
        <v>3821488</v>
      </c>
      <c r="N16" s="60">
        <v>4136</v>
      </c>
      <c r="O16" s="60">
        <v>14071</v>
      </c>
      <c r="P16" s="60">
        <v>26347</v>
      </c>
      <c r="Q16" s="60">
        <v>44554</v>
      </c>
      <c r="R16" s="60">
        <v>0</v>
      </c>
      <c r="S16" s="60">
        <v>0</v>
      </c>
      <c r="T16" s="60">
        <v>0</v>
      </c>
      <c r="U16" s="60">
        <v>0</v>
      </c>
      <c r="V16" s="60">
        <v>4039271</v>
      </c>
      <c r="W16" s="60">
        <v>0</v>
      </c>
      <c r="X16" s="60">
        <v>4039271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22967685</v>
      </c>
      <c r="E17" s="60">
        <v>22967685</v>
      </c>
      <c r="F17" s="60">
        <v>2075623</v>
      </c>
      <c r="G17" s="60">
        <v>1140165</v>
      </c>
      <c r="H17" s="60">
        <v>1144442</v>
      </c>
      <c r="I17" s="60">
        <v>4360230</v>
      </c>
      <c r="J17" s="60">
        <v>2187408</v>
      </c>
      <c r="K17" s="60">
        <v>503698</v>
      </c>
      <c r="L17" s="60">
        <v>20621178</v>
      </c>
      <c r="M17" s="60">
        <v>23312284</v>
      </c>
      <c r="N17" s="60">
        <v>854620</v>
      </c>
      <c r="O17" s="60">
        <v>1151842</v>
      </c>
      <c r="P17" s="60">
        <v>1339960</v>
      </c>
      <c r="Q17" s="60">
        <v>3346422</v>
      </c>
      <c r="R17" s="60">
        <v>0</v>
      </c>
      <c r="S17" s="60">
        <v>0</v>
      </c>
      <c r="T17" s="60">
        <v>0</v>
      </c>
      <c r="U17" s="60">
        <v>0</v>
      </c>
      <c r="V17" s="60">
        <v>31018936</v>
      </c>
      <c r="W17" s="60">
        <v>17225764</v>
      </c>
      <c r="X17" s="60">
        <v>13793172</v>
      </c>
      <c r="Y17" s="61">
        <v>80.07</v>
      </c>
      <c r="Z17" s="62">
        <v>22967685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86353344</v>
      </c>
      <c r="E18" s="73">
        <f t="shared" si="1"/>
        <v>86353344</v>
      </c>
      <c r="F18" s="73">
        <f t="shared" si="1"/>
        <v>4329696</v>
      </c>
      <c r="G18" s="73">
        <f t="shared" si="1"/>
        <v>3659909</v>
      </c>
      <c r="H18" s="73">
        <f t="shared" si="1"/>
        <v>3715682</v>
      </c>
      <c r="I18" s="73">
        <f t="shared" si="1"/>
        <v>11705287</v>
      </c>
      <c r="J18" s="73">
        <f t="shared" si="1"/>
        <v>4562288</v>
      </c>
      <c r="K18" s="73">
        <f t="shared" si="1"/>
        <v>3354345</v>
      </c>
      <c r="L18" s="73">
        <f t="shared" si="1"/>
        <v>28583388</v>
      </c>
      <c r="M18" s="73">
        <f t="shared" si="1"/>
        <v>36500021</v>
      </c>
      <c r="N18" s="73">
        <f t="shared" si="1"/>
        <v>3264366</v>
      </c>
      <c r="O18" s="73">
        <f t="shared" si="1"/>
        <v>3536982</v>
      </c>
      <c r="P18" s="73">
        <f t="shared" si="1"/>
        <v>3869248</v>
      </c>
      <c r="Q18" s="73">
        <f t="shared" si="1"/>
        <v>10670596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58875904</v>
      </c>
      <c r="W18" s="73">
        <f t="shared" si="1"/>
        <v>64765009</v>
      </c>
      <c r="X18" s="73">
        <f t="shared" si="1"/>
        <v>-5889105</v>
      </c>
      <c r="Y18" s="67">
        <f>+IF(W18&lt;&gt;0,(X18/W18)*100,0)</f>
        <v>-9.093035098628643</v>
      </c>
      <c r="Z18" s="74">
        <f t="shared" si="1"/>
        <v>86353344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323760</v>
      </c>
      <c r="E19" s="77">
        <f t="shared" si="2"/>
        <v>323760</v>
      </c>
      <c r="F19" s="77">
        <f t="shared" si="2"/>
        <v>267091</v>
      </c>
      <c r="G19" s="77">
        <f t="shared" si="2"/>
        <v>1295084</v>
      </c>
      <c r="H19" s="77">
        <f t="shared" si="2"/>
        <v>1194780</v>
      </c>
      <c r="I19" s="77">
        <f t="shared" si="2"/>
        <v>2756955</v>
      </c>
      <c r="J19" s="77">
        <f t="shared" si="2"/>
        <v>319876</v>
      </c>
      <c r="K19" s="77">
        <f t="shared" si="2"/>
        <v>697810</v>
      </c>
      <c r="L19" s="77">
        <f t="shared" si="2"/>
        <v>-628776</v>
      </c>
      <c r="M19" s="77">
        <f t="shared" si="2"/>
        <v>388910</v>
      </c>
      <c r="N19" s="77">
        <f t="shared" si="2"/>
        <v>882733</v>
      </c>
      <c r="O19" s="77">
        <f t="shared" si="2"/>
        <v>563767</v>
      </c>
      <c r="P19" s="77">
        <f t="shared" si="2"/>
        <v>-609653</v>
      </c>
      <c r="Q19" s="77">
        <f t="shared" si="2"/>
        <v>836847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3982712</v>
      </c>
      <c r="W19" s="77">
        <f>IF(E10=E18,0,W10-W18)</f>
        <v>242819</v>
      </c>
      <c r="X19" s="77">
        <f t="shared" si="2"/>
        <v>3739893</v>
      </c>
      <c r="Y19" s="78">
        <f>+IF(W19&lt;&gt;0,(X19/W19)*100,0)</f>
        <v>1540.1978428376692</v>
      </c>
      <c r="Z19" s="79">
        <f t="shared" si="2"/>
        <v>323760</v>
      </c>
    </row>
    <row r="20" spans="1:26" ht="13.5">
      <c r="A20" s="58" t="s">
        <v>46</v>
      </c>
      <c r="B20" s="19">
        <v>0</v>
      </c>
      <c r="C20" s="19">
        <v>0</v>
      </c>
      <c r="D20" s="59">
        <v>29336726</v>
      </c>
      <c r="E20" s="60">
        <v>29336726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22</v>
      </c>
      <c r="L20" s="60">
        <v>13843039</v>
      </c>
      <c r="M20" s="60">
        <v>13843061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13843061</v>
      </c>
      <c r="W20" s="60">
        <v>22002545</v>
      </c>
      <c r="X20" s="60">
        <v>-8159484</v>
      </c>
      <c r="Y20" s="61">
        <v>-37.08</v>
      </c>
      <c r="Z20" s="62">
        <v>29336726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29660486</v>
      </c>
      <c r="E22" s="88">
        <f t="shared" si="3"/>
        <v>29660486</v>
      </c>
      <c r="F22" s="88">
        <f t="shared" si="3"/>
        <v>267091</v>
      </c>
      <c r="G22" s="88">
        <f t="shared" si="3"/>
        <v>1295084</v>
      </c>
      <c r="H22" s="88">
        <f t="shared" si="3"/>
        <v>1194780</v>
      </c>
      <c r="I22" s="88">
        <f t="shared" si="3"/>
        <v>2756955</v>
      </c>
      <c r="J22" s="88">
        <f t="shared" si="3"/>
        <v>319876</v>
      </c>
      <c r="K22" s="88">
        <f t="shared" si="3"/>
        <v>697832</v>
      </c>
      <c r="L22" s="88">
        <f t="shared" si="3"/>
        <v>13214263</v>
      </c>
      <c r="M22" s="88">
        <f t="shared" si="3"/>
        <v>14231971</v>
      </c>
      <c r="N22" s="88">
        <f t="shared" si="3"/>
        <v>882733</v>
      </c>
      <c r="O22" s="88">
        <f t="shared" si="3"/>
        <v>563767</v>
      </c>
      <c r="P22" s="88">
        <f t="shared" si="3"/>
        <v>-609653</v>
      </c>
      <c r="Q22" s="88">
        <f t="shared" si="3"/>
        <v>836847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17825773</v>
      </c>
      <c r="W22" s="88">
        <f t="shared" si="3"/>
        <v>22245364</v>
      </c>
      <c r="X22" s="88">
        <f t="shared" si="3"/>
        <v>-4419591</v>
      </c>
      <c r="Y22" s="89">
        <f>+IF(W22&lt;&gt;0,(X22/W22)*100,0)</f>
        <v>-19.86746991418077</v>
      </c>
      <c r="Z22" s="90">
        <f t="shared" si="3"/>
        <v>29660486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29660486</v>
      </c>
      <c r="E24" s="77">
        <f t="shared" si="4"/>
        <v>29660486</v>
      </c>
      <c r="F24" s="77">
        <f t="shared" si="4"/>
        <v>267091</v>
      </c>
      <c r="G24" s="77">
        <f t="shared" si="4"/>
        <v>1295084</v>
      </c>
      <c r="H24" s="77">
        <f t="shared" si="4"/>
        <v>1194780</v>
      </c>
      <c r="I24" s="77">
        <f t="shared" si="4"/>
        <v>2756955</v>
      </c>
      <c r="J24" s="77">
        <f t="shared" si="4"/>
        <v>319876</v>
      </c>
      <c r="K24" s="77">
        <f t="shared" si="4"/>
        <v>697832</v>
      </c>
      <c r="L24" s="77">
        <f t="shared" si="4"/>
        <v>13214263</v>
      </c>
      <c r="M24" s="77">
        <f t="shared" si="4"/>
        <v>14231971</v>
      </c>
      <c r="N24" s="77">
        <f t="shared" si="4"/>
        <v>882733</v>
      </c>
      <c r="O24" s="77">
        <f t="shared" si="4"/>
        <v>563767</v>
      </c>
      <c r="P24" s="77">
        <f t="shared" si="4"/>
        <v>-609653</v>
      </c>
      <c r="Q24" s="77">
        <f t="shared" si="4"/>
        <v>836847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17825773</v>
      </c>
      <c r="W24" s="77">
        <f t="shared" si="4"/>
        <v>22245364</v>
      </c>
      <c r="X24" s="77">
        <f t="shared" si="4"/>
        <v>-4419591</v>
      </c>
      <c r="Y24" s="78">
        <f>+IF(W24&lt;&gt;0,(X24/W24)*100,0)</f>
        <v>-19.86746991418077</v>
      </c>
      <c r="Z24" s="79">
        <f t="shared" si="4"/>
        <v>29660486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29337800</v>
      </c>
      <c r="E27" s="100">
        <v>29337800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22003350</v>
      </c>
      <c r="X27" s="100">
        <v>-22003350</v>
      </c>
      <c r="Y27" s="101">
        <v>-100</v>
      </c>
      <c r="Z27" s="102">
        <v>29337800</v>
      </c>
    </row>
    <row r="28" spans="1:26" ht="13.5">
      <c r="A28" s="103" t="s">
        <v>46</v>
      </c>
      <c r="B28" s="19">
        <v>0</v>
      </c>
      <c r="C28" s="19">
        <v>0</v>
      </c>
      <c r="D28" s="59">
        <v>29235000</v>
      </c>
      <c r="E28" s="60">
        <v>29235000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21926250</v>
      </c>
      <c r="X28" s="60">
        <v>-21926250</v>
      </c>
      <c r="Y28" s="61">
        <v>-100</v>
      </c>
      <c r="Z28" s="62">
        <v>29235000</v>
      </c>
    </row>
    <row r="29" spans="1:26" ht="13.5">
      <c r="A29" s="58" t="s">
        <v>282</v>
      </c>
      <c r="B29" s="19">
        <v>0</v>
      </c>
      <c r="C29" s="19">
        <v>0</v>
      </c>
      <c r="D29" s="59">
        <v>102800</v>
      </c>
      <c r="E29" s="60">
        <v>102800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77100</v>
      </c>
      <c r="X29" s="60">
        <v>-77100</v>
      </c>
      <c r="Y29" s="61">
        <v>-100</v>
      </c>
      <c r="Z29" s="62">
        <v>102800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29337800</v>
      </c>
      <c r="E32" s="100">
        <f t="shared" si="5"/>
        <v>29337800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22003350</v>
      </c>
      <c r="X32" s="100">
        <f t="shared" si="5"/>
        <v>-22003350</v>
      </c>
      <c r="Y32" s="101">
        <f>+IF(W32&lt;&gt;0,(X32/W32)*100,0)</f>
        <v>-100</v>
      </c>
      <c r="Z32" s="102">
        <f t="shared" si="5"/>
        <v>29337800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24809350</v>
      </c>
      <c r="E35" s="60">
        <v>24809350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18607013</v>
      </c>
      <c r="X35" s="60">
        <v>-18607013</v>
      </c>
      <c r="Y35" s="61">
        <v>-100</v>
      </c>
      <c r="Z35" s="62">
        <v>24809350</v>
      </c>
    </row>
    <row r="36" spans="1:26" ht="13.5">
      <c r="A36" s="58" t="s">
        <v>57</v>
      </c>
      <c r="B36" s="19">
        <v>0</v>
      </c>
      <c r="C36" s="19">
        <v>0</v>
      </c>
      <c r="D36" s="59">
        <v>272020094</v>
      </c>
      <c r="E36" s="60">
        <v>272020094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204015071</v>
      </c>
      <c r="X36" s="60">
        <v>-204015071</v>
      </c>
      <c r="Y36" s="61">
        <v>-100</v>
      </c>
      <c r="Z36" s="62">
        <v>272020094</v>
      </c>
    </row>
    <row r="37" spans="1:26" ht="13.5">
      <c r="A37" s="58" t="s">
        <v>58</v>
      </c>
      <c r="B37" s="19">
        <v>0</v>
      </c>
      <c r="C37" s="19">
        <v>0</v>
      </c>
      <c r="D37" s="59">
        <v>27670000</v>
      </c>
      <c r="E37" s="60">
        <v>27670000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20752500</v>
      </c>
      <c r="X37" s="60">
        <v>-20752500</v>
      </c>
      <c r="Y37" s="61">
        <v>-100</v>
      </c>
      <c r="Z37" s="62">
        <v>27670000</v>
      </c>
    </row>
    <row r="38" spans="1:26" ht="13.5">
      <c r="A38" s="58" t="s">
        <v>59</v>
      </c>
      <c r="B38" s="19">
        <v>0</v>
      </c>
      <c r="C38" s="19">
        <v>0</v>
      </c>
      <c r="D38" s="59">
        <v>423000</v>
      </c>
      <c r="E38" s="60">
        <v>423000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317250</v>
      </c>
      <c r="X38" s="60">
        <v>-317250</v>
      </c>
      <c r="Y38" s="61">
        <v>-100</v>
      </c>
      <c r="Z38" s="62">
        <v>423000</v>
      </c>
    </row>
    <row r="39" spans="1:26" ht="13.5">
      <c r="A39" s="58" t="s">
        <v>60</v>
      </c>
      <c r="B39" s="19">
        <v>0</v>
      </c>
      <c r="C39" s="19">
        <v>0</v>
      </c>
      <c r="D39" s="59">
        <v>268736444</v>
      </c>
      <c r="E39" s="60">
        <v>268736444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201552333</v>
      </c>
      <c r="X39" s="60">
        <v>-201552333</v>
      </c>
      <c r="Y39" s="61">
        <v>-100</v>
      </c>
      <c r="Z39" s="62">
        <v>268736444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21339000</v>
      </c>
      <c r="E42" s="60">
        <v>21339000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23313000</v>
      </c>
      <c r="X42" s="60">
        <v>-23313000</v>
      </c>
      <c r="Y42" s="61">
        <v>-100</v>
      </c>
      <c r="Z42" s="62">
        <v>21339000</v>
      </c>
    </row>
    <row r="43" spans="1:26" ht="13.5">
      <c r="A43" s="58" t="s">
        <v>63</v>
      </c>
      <c r="B43" s="19">
        <v>0</v>
      </c>
      <c r="C43" s="19">
        <v>0</v>
      </c>
      <c r="D43" s="59">
        <v>29337792</v>
      </c>
      <c r="E43" s="60">
        <v>29337792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22003344</v>
      </c>
      <c r="X43" s="60">
        <v>-22003344</v>
      </c>
      <c r="Y43" s="61">
        <v>-100</v>
      </c>
      <c r="Z43" s="62">
        <v>29337792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57219292</v>
      </c>
      <c r="E45" s="100">
        <v>57219292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51858844</v>
      </c>
      <c r="X45" s="100">
        <v>-51858844</v>
      </c>
      <c r="Y45" s="101">
        <v>-100</v>
      </c>
      <c r="Z45" s="102">
        <v>57219292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761094</v>
      </c>
      <c r="C49" s="52">
        <v>0</v>
      </c>
      <c r="D49" s="129">
        <v>1088989</v>
      </c>
      <c r="E49" s="54">
        <v>894769</v>
      </c>
      <c r="F49" s="54">
        <v>0</v>
      </c>
      <c r="G49" s="54">
        <v>0</v>
      </c>
      <c r="H49" s="54">
        <v>0</v>
      </c>
      <c r="I49" s="54">
        <v>960954</v>
      </c>
      <c r="J49" s="54">
        <v>0</v>
      </c>
      <c r="K49" s="54">
        <v>0</v>
      </c>
      <c r="L49" s="54">
        <v>0</v>
      </c>
      <c r="M49" s="54">
        <v>921737</v>
      </c>
      <c r="N49" s="54">
        <v>0</v>
      </c>
      <c r="O49" s="54">
        <v>0</v>
      </c>
      <c r="P49" s="54">
        <v>0</v>
      </c>
      <c r="Q49" s="54">
        <v>930357</v>
      </c>
      <c r="R49" s="54">
        <v>0</v>
      </c>
      <c r="S49" s="54">
        <v>0</v>
      </c>
      <c r="T49" s="54">
        <v>0</v>
      </c>
      <c r="U49" s="54">
        <v>0</v>
      </c>
      <c r="V49" s="54">
        <v>8120108</v>
      </c>
      <c r="W49" s="54">
        <v>34382644</v>
      </c>
      <c r="X49" s="54">
        <v>48060652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161635</v>
      </c>
      <c r="E51" s="54">
        <v>0</v>
      </c>
      <c r="F51" s="54">
        <v>0</v>
      </c>
      <c r="G51" s="54">
        <v>0</v>
      </c>
      <c r="H51" s="54">
        <v>0</v>
      </c>
      <c r="I51" s="54">
        <v>2229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11450670</v>
      </c>
      <c r="X51" s="54">
        <v>11614534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99.99892748987949</v>
      </c>
      <c r="E58" s="7">
        <f t="shared" si="6"/>
        <v>99.99892748987949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99.99892482859266</v>
      </c>
      <c r="X58" s="7">
        <f t="shared" si="6"/>
        <v>0</v>
      </c>
      <c r="Y58" s="7">
        <f t="shared" si="6"/>
        <v>0</v>
      </c>
      <c r="Z58" s="8">
        <f t="shared" si="6"/>
        <v>99.99892748987949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99.99878991345119</v>
      </c>
      <c r="E60" s="13">
        <f t="shared" si="7"/>
        <v>99.99878991345119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99.99878691079147</v>
      </c>
      <c r="X60" s="13">
        <f t="shared" si="7"/>
        <v>0</v>
      </c>
      <c r="Y60" s="13">
        <f t="shared" si="7"/>
        <v>0</v>
      </c>
      <c r="Z60" s="14">
        <f t="shared" si="7"/>
        <v>99.99878991345119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100.00133095745751</v>
      </c>
      <c r="E61" s="13">
        <f t="shared" si="7"/>
        <v>100.00133095745751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100.00133095745751</v>
      </c>
      <c r="X61" s="13">
        <f t="shared" si="7"/>
        <v>0</v>
      </c>
      <c r="Y61" s="13">
        <f t="shared" si="7"/>
        <v>0</v>
      </c>
      <c r="Z61" s="14">
        <f t="shared" si="7"/>
        <v>100.00133095745751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99.99476030860313</v>
      </c>
      <c r="E62" s="13">
        <f t="shared" si="7"/>
        <v>99.99476030860313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99.99474398643493</v>
      </c>
      <c r="X62" s="13">
        <f t="shared" si="7"/>
        <v>0</v>
      </c>
      <c r="Y62" s="13">
        <f t="shared" si="7"/>
        <v>0</v>
      </c>
      <c r="Z62" s="14">
        <f t="shared" si="7"/>
        <v>99.99476030860313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99.99678110285748</v>
      </c>
      <c r="E63" s="13">
        <f t="shared" si="7"/>
        <v>99.99678110285748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99.99676351382489</v>
      </c>
      <c r="X63" s="13">
        <f t="shared" si="7"/>
        <v>0</v>
      </c>
      <c r="Y63" s="13">
        <f t="shared" si="7"/>
        <v>0</v>
      </c>
      <c r="Z63" s="14">
        <f t="shared" si="7"/>
        <v>99.99678110285748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99.98566668276429</v>
      </c>
      <c r="E64" s="13">
        <f t="shared" si="7"/>
        <v>99.98566668276429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99.98567955901284</v>
      </c>
      <c r="X64" s="13">
        <f t="shared" si="7"/>
        <v>0</v>
      </c>
      <c r="Y64" s="13">
        <f t="shared" si="7"/>
        <v>0</v>
      </c>
      <c r="Z64" s="14">
        <f t="shared" si="7"/>
        <v>99.98566668276429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37575403</v>
      </c>
      <c r="E67" s="26">
        <v>37575403</v>
      </c>
      <c r="F67" s="26">
        <v>828678</v>
      </c>
      <c r="G67" s="26">
        <v>1329802</v>
      </c>
      <c r="H67" s="26">
        <v>1157335</v>
      </c>
      <c r="I67" s="26">
        <v>3315815</v>
      </c>
      <c r="J67" s="26">
        <v>1077274</v>
      </c>
      <c r="K67" s="26">
        <v>1075640</v>
      </c>
      <c r="L67" s="26">
        <v>16936034</v>
      </c>
      <c r="M67" s="26">
        <v>19088948</v>
      </c>
      <c r="N67" s="26">
        <v>1174671</v>
      </c>
      <c r="O67" s="26">
        <v>1109911</v>
      </c>
      <c r="P67" s="26">
        <v>990796</v>
      </c>
      <c r="Q67" s="26">
        <v>3275378</v>
      </c>
      <c r="R67" s="26"/>
      <c r="S67" s="26"/>
      <c r="T67" s="26"/>
      <c r="U67" s="26"/>
      <c r="V67" s="26">
        <v>25680141</v>
      </c>
      <c r="W67" s="26">
        <v>28181553</v>
      </c>
      <c r="X67" s="26"/>
      <c r="Y67" s="25"/>
      <c r="Z67" s="27">
        <v>37575403</v>
      </c>
    </row>
    <row r="68" spans="1:26" ht="13.5" hidden="1">
      <c r="A68" s="37" t="s">
        <v>31</v>
      </c>
      <c r="B68" s="19"/>
      <c r="C68" s="19"/>
      <c r="D68" s="20">
        <v>4272000</v>
      </c>
      <c r="E68" s="21">
        <v>4272000</v>
      </c>
      <c r="F68" s="21"/>
      <c r="G68" s="21">
        <v>264086</v>
      </c>
      <c r="H68" s="21">
        <v>329438</v>
      </c>
      <c r="I68" s="21">
        <v>593524</v>
      </c>
      <c r="J68" s="21">
        <v>267366</v>
      </c>
      <c r="K68" s="21">
        <v>220850</v>
      </c>
      <c r="L68" s="21">
        <v>186965</v>
      </c>
      <c r="M68" s="21">
        <v>675181</v>
      </c>
      <c r="N68" s="21">
        <v>220850</v>
      </c>
      <c r="O68" s="21">
        <v>220850</v>
      </c>
      <c r="P68" s="21">
        <v>167125</v>
      </c>
      <c r="Q68" s="21">
        <v>608825</v>
      </c>
      <c r="R68" s="21"/>
      <c r="S68" s="21"/>
      <c r="T68" s="21"/>
      <c r="U68" s="21"/>
      <c r="V68" s="21">
        <v>1877530</v>
      </c>
      <c r="W68" s="21">
        <v>3204000</v>
      </c>
      <c r="X68" s="21"/>
      <c r="Y68" s="20"/>
      <c r="Z68" s="23">
        <v>4272000</v>
      </c>
    </row>
    <row r="69" spans="1:26" ht="13.5" hidden="1">
      <c r="A69" s="38" t="s">
        <v>32</v>
      </c>
      <c r="B69" s="19"/>
      <c r="C69" s="19"/>
      <c r="D69" s="20">
        <v>33303403</v>
      </c>
      <c r="E69" s="21">
        <v>33303403</v>
      </c>
      <c r="F69" s="21">
        <v>828678</v>
      </c>
      <c r="G69" s="21">
        <v>1065716</v>
      </c>
      <c r="H69" s="21">
        <v>827897</v>
      </c>
      <c r="I69" s="21">
        <v>2722291</v>
      </c>
      <c r="J69" s="21">
        <v>809908</v>
      </c>
      <c r="K69" s="21">
        <v>854790</v>
      </c>
      <c r="L69" s="21">
        <v>16749069</v>
      </c>
      <c r="M69" s="21">
        <v>18413767</v>
      </c>
      <c r="N69" s="21">
        <v>953821</v>
      </c>
      <c r="O69" s="21">
        <v>889061</v>
      </c>
      <c r="P69" s="21">
        <v>823671</v>
      </c>
      <c r="Q69" s="21">
        <v>2666553</v>
      </c>
      <c r="R69" s="21"/>
      <c r="S69" s="21"/>
      <c r="T69" s="21"/>
      <c r="U69" s="21"/>
      <c r="V69" s="21">
        <v>23802611</v>
      </c>
      <c r="W69" s="21">
        <v>24977553</v>
      </c>
      <c r="X69" s="21"/>
      <c r="Y69" s="20"/>
      <c r="Z69" s="23">
        <v>33303403</v>
      </c>
    </row>
    <row r="70" spans="1:26" ht="13.5" hidden="1">
      <c r="A70" s="39" t="s">
        <v>103</v>
      </c>
      <c r="B70" s="19"/>
      <c r="C70" s="19"/>
      <c r="D70" s="20">
        <v>22840700</v>
      </c>
      <c r="E70" s="21">
        <v>22840700</v>
      </c>
      <c r="F70" s="21"/>
      <c r="G70" s="21"/>
      <c r="H70" s="21"/>
      <c r="I70" s="21"/>
      <c r="J70" s="21"/>
      <c r="K70" s="21"/>
      <c r="L70" s="21">
        <v>15899931</v>
      </c>
      <c r="M70" s="21">
        <v>15899931</v>
      </c>
      <c r="N70" s="21"/>
      <c r="O70" s="21"/>
      <c r="P70" s="21"/>
      <c r="Q70" s="21"/>
      <c r="R70" s="21"/>
      <c r="S70" s="21"/>
      <c r="T70" s="21"/>
      <c r="U70" s="21"/>
      <c r="V70" s="21">
        <v>15899931</v>
      </c>
      <c r="W70" s="21">
        <v>17130525</v>
      </c>
      <c r="X70" s="21"/>
      <c r="Y70" s="20"/>
      <c r="Z70" s="23">
        <v>22840700</v>
      </c>
    </row>
    <row r="71" spans="1:26" ht="13.5" hidden="1">
      <c r="A71" s="39" t="s">
        <v>104</v>
      </c>
      <c r="B71" s="19"/>
      <c r="C71" s="19"/>
      <c r="D71" s="20">
        <v>4084210</v>
      </c>
      <c r="E71" s="21">
        <v>4084210</v>
      </c>
      <c r="F71" s="21">
        <v>345569</v>
      </c>
      <c r="G71" s="21">
        <v>378951</v>
      </c>
      <c r="H71" s="21">
        <v>345926</v>
      </c>
      <c r="I71" s="21">
        <v>1070446</v>
      </c>
      <c r="J71" s="21">
        <v>332649</v>
      </c>
      <c r="K71" s="21">
        <v>373605</v>
      </c>
      <c r="L71" s="21">
        <v>394211</v>
      </c>
      <c r="M71" s="21">
        <v>1100465</v>
      </c>
      <c r="N71" s="21">
        <v>472640</v>
      </c>
      <c r="O71" s="21">
        <v>408037</v>
      </c>
      <c r="P71" s="21">
        <v>342426</v>
      </c>
      <c r="Q71" s="21">
        <v>1223103</v>
      </c>
      <c r="R71" s="21"/>
      <c r="S71" s="21"/>
      <c r="T71" s="21"/>
      <c r="U71" s="21"/>
      <c r="V71" s="21">
        <v>3394014</v>
      </c>
      <c r="W71" s="21">
        <v>3063158</v>
      </c>
      <c r="X71" s="21"/>
      <c r="Y71" s="20"/>
      <c r="Z71" s="23">
        <v>4084210</v>
      </c>
    </row>
    <row r="72" spans="1:26" ht="13.5" hidden="1">
      <c r="A72" s="39" t="s">
        <v>105</v>
      </c>
      <c r="B72" s="19"/>
      <c r="C72" s="19"/>
      <c r="D72" s="20">
        <v>3790118</v>
      </c>
      <c r="E72" s="21">
        <v>3790118</v>
      </c>
      <c r="F72" s="21">
        <v>289967</v>
      </c>
      <c r="G72" s="21">
        <v>290052</v>
      </c>
      <c r="H72" s="21">
        <v>289081</v>
      </c>
      <c r="I72" s="21">
        <v>869100</v>
      </c>
      <c r="J72" s="21">
        <v>286935</v>
      </c>
      <c r="K72" s="21">
        <v>288735</v>
      </c>
      <c r="L72" s="21">
        <v>272082</v>
      </c>
      <c r="M72" s="21">
        <v>847752</v>
      </c>
      <c r="N72" s="21">
        <v>288782</v>
      </c>
      <c r="O72" s="21">
        <v>288625</v>
      </c>
      <c r="P72" s="21">
        <v>288883</v>
      </c>
      <c r="Q72" s="21">
        <v>866290</v>
      </c>
      <c r="R72" s="21"/>
      <c r="S72" s="21"/>
      <c r="T72" s="21"/>
      <c r="U72" s="21"/>
      <c r="V72" s="21">
        <v>2583142</v>
      </c>
      <c r="W72" s="21">
        <v>2842589</v>
      </c>
      <c r="X72" s="21"/>
      <c r="Y72" s="20"/>
      <c r="Z72" s="23">
        <v>3790118</v>
      </c>
    </row>
    <row r="73" spans="1:26" ht="13.5" hidden="1">
      <c r="A73" s="39" t="s">
        <v>106</v>
      </c>
      <c r="B73" s="19"/>
      <c r="C73" s="19"/>
      <c r="D73" s="20">
        <v>2588375</v>
      </c>
      <c r="E73" s="21">
        <v>2588375</v>
      </c>
      <c r="F73" s="21">
        <v>193142</v>
      </c>
      <c r="G73" s="21">
        <v>193214</v>
      </c>
      <c r="H73" s="21">
        <v>192890</v>
      </c>
      <c r="I73" s="21">
        <v>579246</v>
      </c>
      <c r="J73" s="21">
        <v>190324</v>
      </c>
      <c r="K73" s="21">
        <v>192450</v>
      </c>
      <c r="L73" s="21">
        <v>182845</v>
      </c>
      <c r="M73" s="21">
        <v>565619</v>
      </c>
      <c r="N73" s="21">
        <v>192399</v>
      </c>
      <c r="O73" s="21">
        <v>192399</v>
      </c>
      <c r="P73" s="21">
        <v>192362</v>
      </c>
      <c r="Q73" s="21">
        <v>577160</v>
      </c>
      <c r="R73" s="21"/>
      <c r="S73" s="21"/>
      <c r="T73" s="21"/>
      <c r="U73" s="21"/>
      <c r="V73" s="21">
        <v>1722025</v>
      </c>
      <c r="W73" s="21">
        <v>1941281</v>
      </c>
      <c r="X73" s="21"/>
      <c r="Y73" s="20"/>
      <c r="Z73" s="23">
        <v>2588375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203499</v>
      </c>
      <c r="H74" s="21"/>
      <c r="I74" s="21">
        <v>203499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203499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37575000</v>
      </c>
      <c r="E76" s="34">
        <v>37575000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28181250</v>
      </c>
      <c r="X76" s="34"/>
      <c r="Y76" s="33"/>
      <c r="Z76" s="35">
        <v>37575000</v>
      </c>
    </row>
    <row r="77" spans="1:26" ht="13.5" hidden="1">
      <c r="A77" s="37" t="s">
        <v>31</v>
      </c>
      <c r="B77" s="19"/>
      <c r="C77" s="19"/>
      <c r="D77" s="20">
        <v>4272000</v>
      </c>
      <c r="E77" s="21">
        <v>4272000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3204000</v>
      </c>
      <c r="X77" s="21"/>
      <c r="Y77" s="20"/>
      <c r="Z77" s="23">
        <v>4272000</v>
      </c>
    </row>
    <row r="78" spans="1:26" ht="13.5" hidden="1">
      <c r="A78" s="38" t="s">
        <v>32</v>
      </c>
      <c r="B78" s="19"/>
      <c r="C78" s="19"/>
      <c r="D78" s="20">
        <v>33303000</v>
      </c>
      <c r="E78" s="21">
        <v>33303000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24977250</v>
      </c>
      <c r="X78" s="21"/>
      <c r="Y78" s="20"/>
      <c r="Z78" s="23">
        <v>33303000</v>
      </c>
    </row>
    <row r="79" spans="1:26" ht="13.5" hidden="1">
      <c r="A79" s="39" t="s">
        <v>103</v>
      </c>
      <c r="B79" s="19"/>
      <c r="C79" s="19"/>
      <c r="D79" s="20">
        <v>22841004</v>
      </c>
      <c r="E79" s="21">
        <v>22841004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17130753</v>
      </c>
      <c r="X79" s="21"/>
      <c r="Y79" s="20"/>
      <c r="Z79" s="23">
        <v>22841004</v>
      </c>
    </row>
    <row r="80" spans="1:26" ht="13.5" hidden="1">
      <c r="A80" s="39" t="s">
        <v>104</v>
      </c>
      <c r="B80" s="19"/>
      <c r="C80" s="19"/>
      <c r="D80" s="20">
        <v>4083996</v>
      </c>
      <c r="E80" s="21">
        <v>4083996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3062997</v>
      </c>
      <c r="X80" s="21"/>
      <c r="Y80" s="20"/>
      <c r="Z80" s="23">
        <v>4083996</v>
      </c>
    </row>
    <row r="81" spans="1:26" ht="13.5" hidden="1">
      <c r="A81" s="39" t="s">
        <v>105</v>
      </c>
      <c r="B81" s="19"/>
      <c r="C81" s="19"/>
      <c r="D81" s="20">
        <v>3789996</v>
      </c>
      <c r="E81" s="21">
        <v>3789996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2842497</v>
      </c>
      <c r="X81" s="21"/>
      <c r="Y81" s="20"/>
      <c r="Z81" s="23">
        <v>3789996</v>
      </c>
    </row>
    <row r="82" spans="1:26" ht="13.5" hidden="1">
      <c r="A82" s="39" t="s">
        <v>106</v>
      </c>
      <c r="B82" s="19"/>
      <c r="C82" s="19"/>
      <c r="D82" s="20">
        <v>2588004</v>
      </c>
      <c r="E82" s="21">
        <v>2588004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1941003</v>
      </c>
      <c r="X82" s="21"/>
      <c r="Y82" s="20"/>
      <c r="Z82" s="23">
        <v>2588004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37232294</v>
      </c>
      <c r="F5" s="100">
        <f t="shared" si="0"/>
        <v>37232294</v>
      </c>
      <c r="G5" s="100">
        <f t="shared" si="0"/>
        <v>2341008</v>
      </c>
      <c r="H5" s="100">
        <f t="shared" si="0"/>
        <v>2660662</v>
      </c>
      <c r="I5" s="100">
        <f t="shared" si="0"/>
        <v>3066959</v>
      </c>
      <c r="J5" s="100">
        <f t="shared" si="0"/>
        <v>8068629</v>
      </c>
      <c r="K5" s="100">
        <f t="shared" si="0"/>
        <v>3057203</v>
      </c>
      <c r="L5" s="100">
        <f t="shared" si="0"/>
        <v>2387335</v>
      </c>
      <c r="M5" s="100">
        <f t="shared" si="0"/>
        <v>5984675</v>
      </c>
      <c r="N5" s="100">
        <f t="shared" si="0"/>
        <v>11429213</v>
      </c>
      <c r="O5" s="100">
        <f t="shared" si="0"/>
        <v>2060580</v>
      </c>
      <c r="P5" s="100">
        <f t="shared" si="0"/>
        <v>2078607</v>
      </c>
      <c r="Q5" s="100">
        <f t="shared" si="0"/>
        <v>1574269</v>
      </c>
      <c r="R5" s="100">
        <f t="shared" si="0"/>
        <v>5713456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25211298</v>
      </c>
      <c r="X5" s="100">
        <f t="shared" si="0"/>
        <v>27924221</v>
      </c>
      <c r="Y5" s="100">
        <f t="shared" si="0"/>
        <v>-2712923</v>
      </c>
      <c r="Z5" s="137">
        <f>+IF(X5&lt;&gt;0,+(Y5/X5)*100,0)</f>
        <v>-9.715304144026076</v>
      </c>
      <c r="AA5" s="153">
        <f>SUM(AA6:AA8)</f>
        <v>37232294</v>
      </c>
    </row>
    <row r="6" spans="1:27" ht="13.5">
      <c r="A6" s="138" t="s">
        <v>75</v>
      </c>
      <c r="B6" s="136"/>
      <c r="C6" s="155"/>
      <c r="D6" s="155"/>
      <c r="E6" s="156">
        <v>8989867</v>
      </c>
      <c r="F6" s="60">
        <v>8989867</v>
      </c>
      <c r="G6" s="60">
        <v>321952</v>
      </c>
      <c r="H6" s="60">
        <v>322418</v>
      </c>
      <c r="I6" s="60">
        <v>322658</v>
      </c>
      <c r="J6" s="60">
        <v>967028</v>
      </c>
      <c r="K6" s="60">
        <v>321995</v>
      </c>
      <c r="L6" s="60">
        <v>257517</v>
      </c>
      <c r="M6" s="60">
        <v>3222515</v>
      </c>
      <c r="N6" s="60">
        <v>3802027</v>
      </c>
      <c r="O6" s="60">
        <v>258273</v>
      </c>
      <c r="P6" s="60">
        <v>259150</v>
      </c>
      <c r="Q6" s="60">
        <v>197934</v>
      </c>
      <c r="R6" s="60">
        <v>715357</v>
      </c>
      <c r="S6" s="60"/>
      <c r="T6" s="60"/>
      <c r="U6" s="60"/>
      <c r="V6" s="60"/>
      <c r="W6" s="60">
        <v>5484412</v>
      </c>
      <c r="X6" s="60">
        <v>6742400</v>
      </c>
      <c r="Y6" s="60">
        <v>-1257988</v>
      </c>
      <c r="Z6" s="140">
        <v>-18.66</v>
      </c>
      <c r="AA6" s="155">
        <v>8989867</v>
      </c>
    </row>
    <row r="7" spans="1:27" ht="13.5">
      <c r="A7" s="138" t="s">
        <v>76</v>
      </c>
      <c r="B7" s="136"/>
      <c r="C7" s="157"/>
      <c r="D7" s="157"/>
      <c r="E7" s="158">
        <v>24550841</v>
      </c>
      <c r="F7" s="159">
        <v>24550841</v>
      </c>
      <c r="G7" s="159">
        <v>1493183</v>
      </c>
      <c r="H7" s="159">
        <v>1804330</v>
      </c>
      <c r="I7" s="159">
        <v>1804147</v>
      </c>
      <c r="J7" s="159">
        <v>5101660</v>
      </c>
      <c r="K7" s="159">
        <v>1794958</v>
      </c>
      <c r="L7" s="159">
        <v>1383729</v>
      </c>
      <c r="M7" s="159">
        <v>1714085</v>
      </c>
      <c r="N7" s="159">
        <v>4892772</v>
      </c>
      <c r="O7" s="159">
        <v>1384338</v>
      </c>
      <c r="P7" s="159">
        <v>1401489</v>
      </c>
      <c r="Q7" s="159">
        <v>1057910</v>
      </c>
      <c r="R7" s="159">
        <v>3843737</v>
      </c>
      <c r="S7" s="159"/>
      <c r="T7" s="159"/>
      <c r="U7" s="159"/>
      <c r="V7" s="159"/>
      <c r="W7" s="159">
        <v>13838169</v>
      </c>
      <c r="X7" s="159">
        <v>18413131</v>
      </c>
      <c r="Y7" s="159">
        <v>-4574962</v>
      </c>
      <c r="Z7" s="141">
        <v>-24.85</v>
      </c>
      <c r="AA7" s="157">
        <v>24550841</v>
      </c>
    </row>
    <row r="8" spans="1:27" ht="13.5">
      <c r="A8" s="138" t="s">
        <v>77</v>
      </c>
      <c r="B8" s="136"/>
      <c r="C8" s="155"/>
      <c r="D8" s="155"/>
      <c r="E8" s="156">
        <v>3691586</v>
      </c>
      <c r="F8" s="60">
        <v>3691586</v>
      </c>
      <c r="G8" s="60">
        <v>525873</v>
      </c>
      <c r="H8" s="60">
        <v>533914</v>
      </c>
      <c r="I8" s="60">
        <v>940154</v>
      </c>
      <c r="J8" s="60">
        <v>1999941</v>
      </c>
      <c r="K8" s="60">
        <v>940250</v>
      </c>
      <c r="L8" s="60">
        <v>746089</v>
      </c>
      <c r="M8" s="60">
        <v>1048075</v>
      </c>
      <c r="N8" s="60">
        <v>2734414</v>
      </c>
      <c r="O8" s="60">
        <v>417969</v>
      </c>
      <c r="P8" s="60">
        <v>417968</v>
      </c>
      <c r="Q8" s="60">
        <v>318425</v>
      </c>
      <c r="R8" s="60">
        <v>1154362</v>
      </c>
      <c r="S8" s="60"/>
      <c r="T8" s="60"/>
      <c r="U8" s="60"/>
      <c r="V8" s="60"/>
      <c r="W8" s="60">
        <v>5888717</v>
      </c>
      <c r="X8" s="60">
        <v>2768690</v>
      </c>
      <c r="Y8" s="60">
        <v>3120027</v>
      </c>
      <c r="Z8" s="140">
        <v>112.69</v>
      </c>
      <c r="AA8" s="155">
        <v>3691586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5936236</v>
      </c>
      <c r="F9" s="100">
        <f t="shared" si="1"/>
        <v>5936236</v>
      </c>
      <c r="G9" s="100">
        <f t="shared" si="1"/>
        <v>348449</v>
      </c>
      <c r="H9" s="100">
        <f t="shared" si="1"/>
        <v>353509</v>
      </c>
      <c r="I9" s="100">
        <f t="shared" si="1"/>
        <v>350735</v>
      </c>
      <c r="J9" s="100">
        <f t="shared" si="1"/>
        <v>1052693</v>
      </c>
      <c r="K9" s="100">
        <f t="shared" si="1"/>
        <v>350325</v>
      </c>
      <c r="L9" s="100">
        <f t="shared" si="1"/>
        <v>283017</v>
      </c>
      <c r="M9" s="100">
        <f t="shared" si="1"/>
        <v>3234801</v>
      </c>
      <c r="N9" s="100">
        <f t="shared" si="1"/>
        <v>3868143</v>
      </c>
      <c r="O9" s="100">
        <f t="shared" si="1"/>
        <v>277531</v>
      </c>
      <c r="P9" s="100">
        <f t="shared" si="1"/>
        <v>277926</v>
      </c>
      <c r="Q9" s="100">
        <f t="shared" si="1"/>
        <v>214422</v>
      </c>
      <c r="R9" s="100">
        <f t="shared" si="1"/>
        <v>769879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5690715</v>
      </c>
      <c r="X9" s="100">
        <f t="shared" si="1"/>
        <v>4452177</v>
      </c>
      <c r="Y9" s="100">
        <f t="shared" si="1"/>
        <v>1238538</v>
      </c>
      <c r="Z9" s="137">
        <f>+IF(X9&lt;&gt;0,+(Y9/X9)*100,0)</f>
        <v>27.818705321014864</v>
      </c>
      <c r="AA9" s="153">
        <f>SUM(AA10:AA14)</f>
        <v>5936236</v>
      </c>
    </row>
    <row r="10" spans="1:27" ht="13.5">
      <c r="A10" s="138" t="s">
        <v>79</v>
      </c>
      <c r="B10" s="136"/>
      <c r="C10" s="155"/>
      <c r="D10" s="155"/>
      <c r="E10" s="156">
        <v>5580947</v>
      </c>
      <c r="F10" s="60">
        <v>5580947</v>
      </c>
      <c r="G10" s="60">
        <v>314740</v>
      </c>
      <c r="H10" s="60">
        <v>319800</v>
      </c>
      <c r="I10" s="60">
        <v>317026</v>
      </c>
      <c r="J10" s="60">
        <v>951566</v>
      </c>
      <c r="K10" s="60">
        <v>316616</v>
      </c>
      <c r="L10" s="60">
        <v>254500</v>
      </c>
      <c r="M10" s="60">
        <v>3209589</v>
      </c>
      <c r="N10" s="60">
        <v>3780705</v>
      </c>
      <c r="O10" s="60">
        <v>249014</v>
      </c>
      <c r="P10" s="60">
        <v>249409</v>
      </c>
      <c r="Q10" s="60">
        <v>190741</v>
      </c>
      <c r="R10" s="60">
        <v>689164</v>
      </c>
      <c r="S10" s="60"/>
      <c r="T10" s="60"/>
      <c r="U10" s="60"/>
      <c r="V10" s="60"/>
      <c r="W10" s="60">
        <v>5421435</v>
      </c>
      <c r="X10" s="60">
        <v>4185710</v>
      </c>
      <c r="Y10" s="60">
        <v>1235725</v>
      </c>
      <c r="Z10" s="140">
        <v>29.52</v>
      </c>
      <c r="AA10" s="155">
        <v>5580947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103140</v>
      </c>
      <c r="F12" s="60">
        <v>103140</v>
      </c>
      <c r="G12" s="60">
        <v>10744</v>
      </c>
      <c r="H12" s="60">
        <v>10744</v>
      </c>
      <c r="I12" s="60">
        <v>10744</v>
      </c>
      <c r="J12" s="60">
        <v>32232</v>
      </c>
      <c r="K12" s="60">
        <v>10744</v>
      </c>
      <c r="L12" s="60">
        <v>8519</v>
      </c>
      <c r="M12" s="60">
        <v>7266</v>
      </c>
      <c r="N12" s="60">
        <v>26529</v>
      </c>
      <c r="O12" s="60">
        <v>8519</v>
      </c>
      <c r="P12" s="60">
        <v>8519</v>
      </c>
      <c r="Q12" s="60">
        <v>6446</v>
      </c>
      <c r="R12" s="60">
        <v>23484</v>
      </c>
      <c r="S12" s="60"/>
      <c r="T12" s="60"/>
      <c r="U12" s="60"/>
      <c r="V12" s="60"/>
      <c r="W12" s="60">
        <v>82245</v>
      </c>
      <c r="X12" s="60">
        <v>77355</v>
      </c>
      <c r="Y12" s="60">
        <v>4890</v>
      </c>
      <c r="Z12" s="140">
        <v>6.32</v>
      </c>
      <c r="AA12" s="155">
        <v>103140</v>
      </c>
    </row>
    <row r="13" spans="1:27" ht="13.5">
      <c r="A13" s="138" t="s">
        <v>82</v>
      </c>
      <c r="B13" s="136"/>
      <c r="C13" s="155"/>
      <c r="D13" s="155"/>
      <c r="E13" s="156">
        <v>252149</v>
      </c>
      <c r="F13" s="60">
        <v>252149</v>
      </c>
      <c r="G13" s="60">
        <v>22965</v>
      </c>
      <c r="H13" s="60">
        <v>22965</v>
      </c>
      <c r="I13" s="60">
        <v>22965</v>
      </c>
      <c r="J13" s="60">
        <v>68895</v>
      </c>
      <c r="K13" s="60">
        <v>22965</v>
      </c>
      <c r="L13" s="60">
        <v>19998</v>
      </c>
      <c r="M13" s="60">
        <v>17946</v>
      </c>
      <c r="N13" s="60">
        <v>60909</v>
      </c>
      <c r="O13" s="60">
        <v>19998</v>
      </c>
      <c r="P13" s="60">
        <v>19998</v>
      </c>
      <c r="Q13" s="60">
        <v>17235</v>
      </c>
      <c r="R13" s="60">
        <v>57231</v>
      </c>
      <c r="S13" s="60"/>
      <c r="T13" s="60"/>
      <c r="U13" s="60"/>
      <c r="V13" s="60"/>
      <c r="W13" s="60">
        <v>187035</v>
      </c>
      <c r="X13" s="60">
        <v>189112</v>
      </c>
      <c r="Y13" s="60">
        <v>-2077</v>
      </c>
      <c r="Z13" s="140">
        <v>-1.1</v>
      </c>
      <c r="AA13" s="155">
        <v>252149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17858307</v>
      </c>
      <c r="F15" s="100">
        <f t="shared" si="2"/>
        <v>17858307</v>
      </c>
      <c r="G15" s="100">
        <f t="shared" si="2"/>
        <v>477908</v>
      </c>
      <c r="H15" s="100">
        <f t="shared" si="2"/>
        <v>477908</v>
      </c>
      <c r="I15" s="100">
        <f t="shared" si="2"/>
        <v>64066</v>
      </c>
      <c r="J15" s="100">
        <f t="shared" si="2"/>
        <v>1019882</v>
      </c>
      <c r="K15" s="100">
        <f t="shared" si="2"/>
        <v>64066</v>
      </c>
      <c r="L15" s="100">
        <f t="shared" si="2"/>
        <v>50796</v>
      </c>
      <c r="M15" s="100">
        <f t="shared" si="2"/>
        <v>3724397</v>
      </c>
      <c r="N15" s="100">
        <f t="shared" si="2"/>
        <v>3839259</v>
      </c>
      <c r="O15" s="100">
        <f t="shared" si="2"/>
        <v>378916</v>
      </c>
      <c r="P15" s="100">
        <f t="shared" si="2"/>
        <v>378916</v>
      </c>
      <c r="Q15" s="100">
        <f t="shared" si="2"/>
        <v>286818</v>
      </c>
      <c r="R15" s="100">
        <f t="shared" si="2"/>
        <v>1044650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5903791</v>
      </c>
      <c r="X15" s="100">
        <f t="shared" si="2"/>
        <v>13393730</v>
      </c>
      <c r="Y15" s="100">
        <f t="shared" si="2"/>
        <v>-7489939</v>
      </c>
      <c r="Z15" s="137">
        <f>+IF(X15&lt;&gt;0,+(Y15/X15)*100,0)</f>
        <v>-55.92123329348881</v>
      </c>
      <c r="AA15" s="153">
        <f>SUM(AA16:AA18)</f>
        <v>17858307</v>
      </c>
    </row>
    <row r="16" spans="1:27" ht="13.5">
      <c r="A16" s="138" t="s">
        <v>85</v>
      </c>
      <c r="B16" s="136"/>
      <c r="C16" s="155"/>
      <c r="D16" s="155"/>
      <c r="E16" s="156">
        <v>915020</v>
      </c>
      <c r="F16" s="60">
        <v>915020</v>
      </c>
      <c r="G16" s="60">
        <v>64066</v>
      </c>
      <c r="H16" s="60">
        <v>64066</v>
      </c>
      <c r="I16" s="60">
        <v>64066</v>
      </c>
      <c r="J16" s="60">
        <v>192198</v>
      </c>
      <c r="K16" s="60">
        <v>64066</v>
      </c>
      <c r="L16" s="60">
        <v>50796</v>
      </c>
      <c r="M16" s="60">
        <v>119349</v>
      </c>
      <c r="N16" s="60">
        <v>234211</v>
      </c>
      <c r="O16" s="60">
        <v>50796</v>
      </c>
      <c r="P16" s="60">
        <v>50796</v>
      </c>
      <c r="Q16" s="60">
        <v>38439</v>
      </c>
      <c r="R16" s="60">
        <v>140031</v>
      </c>
      <c r="S16" s="60"/>
      <c r="T16" s="60"/>
      <c r="U16" s="60"/>
      <c r="V16" s="60"/>
      <c r="W16" s="60">
        <v>566440</v>
      </c>
      <c r="X16" s="60">
        <v>686265</v>
      </c>
      <c r="Y16" s="60">
        <v>-119825</v>
      </c>
      <c r="Z16" s="140">
        <v>-17.46</v>
      </c>
      <c r="AA16" s="155">
        <v>915020</v>
      </c>
    </row>
    <row r="17" spans="1:27" ht="13.5">
      <c r="A17" s="138" t="s">
        <v>86</v>
      </c>
      <c r="B17" s="136"/>
      <c r="C17" s="155"/>
      <c r="D17" s="155"/>
      <c r="E17" s="156">
        <v>16943287</v>
      </c>
      <c r="F17" s="60">
        <v>16943287</v>
      </c>
      <c r="G17" s="60">
        <v>413842</v>
      </c>
      <c r="H17" s="60">
        <v>413842</v>
      </c>
      <c r="I17" s="60"/>
      <c r="J17" s="60">
        <v>827684</v>
      </c>
      <c r="K17" s="60"/>
      <c r="L17" s="60"/>
      <c r="M17" s="60">
        <v>3605048</v>
      </c>
      <c r="N17" s="60">
        <v>3605048</v>
      </c>
      <c r="O17" s="60">
        <v>328120</v>
      </c>
      <c r="P17" s="60">
        <v>328120</v>
      </c>
      <c r="Q17" s="60">
        <v>248379</v>
      </c>
      <c r="R17" s="60">
        <v>904619</v>
      </c>
      <c r="S17" s="60"/>
      <c r="T17" s="60"/>
      <c r="U17" s="60"/>
      <c r="V17" s="60"/>
      <c r="W17" s="60">
        <v>5337351</v>
      </c>
      <c r="X17" s="60">
        <v>12707465</v>
      </c>
      <c r="Y17" s="60">
        <v>-7370114</v>
      </c>
      <c r="Z17" s="140">
        <v>-58</v>
      </c>
      <c r="AA17" s="155">
        <v>16943287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54986993</v>
      </c>
      <c r="F19" s="100">
        <f t="shared" si="3"/>
        <v>54986993</v>
      </c>
      <c r="G19" s="100">
        <f t="shared" si="3"/>
        <v>1429422</v>
      </c>
      <c r="H19" s="100">
        <f t="shared" si="3"/>
        <v>1462914</v>
      </c>
      <c r="I19" s="100">
        <f t="shared" si="3"/>
        <v>1428702</v>
      </c>
      <c r="J19" s="100">
        <f t="shared" si="3"/>
        <v>4321038</v>
      </c>
      <c r="K19" s="100">
        <f t="shared" si="3"/>
        <v>1410570</v>
      </c>
      <c r="L19" s="100">
        <f t="shared" si="3"/>
        <v>1331029</v>
      </c>
      <c r="M19" s="100">
        <f t="shared" si="3"/>
        <v>28853778</v>
      </c>
      <c r="N19" s="100">
        <f t="shared" si="3"/>
        <v>31595377</v>
      </c>
      <c r="O19" s="100">
        <f t="shared" si="3"/>
        <v>1430072</v>
      </c>
      <c r="P19" s="100">
        <f t="shared" si="3"/>
        <v>1365300</v>
      </c>
      <c r="Q19" s="100">
        <f t="shared" si="3"/>
        <v>1184086</v>
      </c>
      <c r="R19" s="100">
        <f t="shared" si="3"/>
        <v>3979458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39895873</v>
      </c>
      <c r="X19" s="100">
        <f t="shared" si="3"/>
        <v>41240245</v>
      </c>
      <c r="Y19" s="100">
        <f t="shared" si="3"/>
        <v>-1344372</v>
      </c>
      <c r="Z19" s="137">
        <f>+IF(X19&lt;&gt;0,+(Y19/X19)*100,0)</f>
        <v>-3.259854542571219</v>
      </c>
      <c r="AA19" s="153">
        <f>SUM(AA20:AA23)</f>
        <v>54986993</v>
      </c>
    </row>
    <row r="20" spans="1:27" ht="13.5">
      <c r="A20" s="138" t="s">
        <v>89</v>
      </c>
      <c r="B20" s="136"/>
      <c r="C20" s="155"/>
      <c r="D20" s="155"/>
      <c r="E20" s="156">
        <v>23819439</v>
      </c>
      <c r="F20" s="60">
        <v>23819439</v>
      </c>
      <c r="G20" s="60">
        <v>27854</v>
      </c>
      <c r="H20" s="60">
        <v>27855</v>
      </c>
      <c r="I20" s="60">
        <v>27855</v>
      </c>
      <c r="J20" s="60">
        <v>83564</v>
      </c>
      <c r="K20" s="60">
        <v>27855</v>
      </c>
      <c r="L20" s="60">
        <v>22085</v>
      </c>
      <c r="M20" s="60">
        <v>17602508</v>
      </c>
      <c r="N20" s="60">
        <v>17652448</v>
      </c>
      <c r="O20" s="60">
        <v>22085</v>
      </c>
      <c r="P20" s="60">
        <v>22085</v>
      </c>
      <c r="Q20" s="60">
        <v>16713</v>
      </c>
      <c r="R20" s="60">
        <v>60883</v>
      </c>
      <c r="S20" s="60"/>
      <c r="T20" s="60"/>
      <c r="U20" s="60"/>
      <c r="V20" s="60"/>
      <c r="W20" s="60">
        <v>17796895</v>
      </c>
      <c r="X20" s="60">
        <v>17864579</v>
      </c>
      <c r="Y20" s="60">
        <v>-67684</v>
      </c>
      <c r="Z20" s="140">
        <v>-0.38</v>
      </c>
      <c r="AA20" s="155">
        <v>23819439</v>
      </c>
    </row>
    <row r="21" spans="1:27" ht="13.5">
      <c r="A21" s="138" t="s">
        <v>90</v>
      </c>
      <c r="B21" s="136"/>
      <c r="C21" s="155"/>
      <c r="D21" s="155"/>
      <c r="E21" s="156">
        <v>21667541</v>
      </c>
      <c r="F21" s="60">
        <v>21667541</v>
      </c>
      <c r="G21" s="60">
        <v>711896</v>
      </c>
      <c r="H21" s="60">
        <v>745230</v>
      </c>
      <c r="I21" s="60">
        <v>712313</v>
      </c>
      <c r="J21" s="60">
        <v>2169439</v>
      </c>
      <c r="K21" s="60">
        <v>698893</v>
      </c>
      <c r="L21" s="60">
        <v>663982</v>
      </c>
      <c r="M21" s="60">
        <v>8692316</v>
      </c>
      <c r="N21" s="60">
        <v>10055191</v>
      </c>
      <c r="O21" s="60">
        <v>763029</v>
      </c>
      <c r="P21" s="60">
        <v>698414</v>
      </c>
      <c r="Q21" s="60">
        <v>562193</v>
      </c>
      <c r="R21" s="60">
        <v>2023636</v>
      </c>
      <c r="S21" s="60"/>
      <c r="T21" s="60"/>
      <c r="U21" s="60"/>
      <c r="V21" s="60"/>
      <c r="W21" s="60">
        <v>14248266</v>
      </c>
      <c r="X21" s="60">
        <v>16250656</v>
      </c>
      <c r="Y21" s="60">
        <v>-2002390</v>
      </c>
      <c r="Z21" s="140">
        <v>-12.32</v>
      </c>
      <c r="AA21" s="155">
        <v>21667541</v>
      </c>
    </row>
    <row r="22" spans="1:27" ht="13.5">
      <c r="A22" s="138" t="s">
        <v>91</v>
      </c>
      <c r="B22" s="136"/>
      <c r="C22" s="157"/>
      <c r="D22" s="157"/>
      <c r="E22" s="158">
        <v>4887976</v>
      </c>
      <c r="F22" s="159">
        <v>4887976</v>
      </c>
      <c r="G22" s="159">
        <v>361633</v>
      </c>
      <c r="H22" s="159">
        <v>361718</v>
      </c>
      <c r="I22" s="159">
        <v>360747</v>
      </c>
      <c r="J22" s="159">
        <v>1084098</v>
      </c>
      <c r="K22" s="159">
        <v>358601</v>
      </c>
      <c r="L22" s="159">
        <v>345557</v>
      </c>
      <c r="M22" s="159">
        <v>2284884</v>
      </c>
      <c r="N22" s="159">
        <v>2989042</v>
      </c>
      <c r="O22" s="159">
        <v>345604</v>
      </c>
      <c r="P22" s="159">
        <v>345447</v>
      </c>
      <c r="Q22" s="159">
        <v>331882</v>
      </c>
      <c r="R22" s="159">
        <v>1022933</v>
      </c>
      <c r="S22" s="159"/>
      <c r="T22" s="159"/>
      <c r="U22" s="159"/>
      <c r="V22" s="159"/>
      <c r="W22" s="159">
        <v>5096073</v>
      </c>
      <c r="X22" s="159">
        <v>3665982</v>
      </c>
      <c r="Y22" s="159">
        <v>1430091</v>
      </c>
      <c r="Z22" s="141">
        <v>39.01</v>
      </c>
      <c r="AA22" s="157">
        <v>4887976</v>
      </c>
    </row>
    <row r="23" spans="1:27" ht="13.5">
      <c r="A23" s="138" t="s">
        <v>92</v>
      </c>
      <c r="B23" s="136"/>
      <c r="C23" s="155"/>
      <c r="D23" s="155"/>
      <c r="E23" s="156">
        <v>4612037</v>
      </c>
      <c r="F23" s="60">
        <v>4612037</v>
      </c>
      <c r="G23" s="60">
        <v>328039</v>
      </c>
      <c r="H23" s="60">
        <v>328111</v>
      </c>
      <c r="I23" s="60">
        <v>327787</v>
      </c>
      <c r="J23" s="60">
        <v>983937</v>
      </c>
      <c r="K23" s="60">
        <v>325221</v>
      </c>
      <c r="L23" s="60">
        <v>299405</v>
      </c>
      <c r="M23" s="60">
        <v>274070</v>
      </c>
      <c r="N23" s="60">
        <v>898696</v>
      </c>
      <c r="O23" s="60">
        <v>299354</v>
      </c>
      <c r="P23" s="60">
        <v>299354</v>
      </c>
      <c r="Q23" s="60">
        <v>273298</v>
      </c>
      <c r="R23" s="60">
        <v>872006</v>
      </c>
      <c r="S23" s="60"/>
      <c r="T23" s="60"/>
      <c r="U23" s="60"/>
      <c r="V23" s="60"/>
      <c r="W23" s="60">
        <v>2754639</v>
      </c>
      <c r="X23" s="60">
        <v>3459028</v>
      </c>
      <c r="Y23" s="60">
        <v>-704389</v>
      </c>
      <c r="Z23" s="140">
        <v>-20.36</v>
      </c>
      <c r="AA23" s="155">
        <v>4612037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116013830</v>
      </c>
      <c r="F25" s="73">
        <f t="shared" si="4"/>
        <v>116013830</v>
      </c>
      <c r="G25" s="73">
        <f t="shared" si="4"/>
        <v>4596787</v>
      </c>
      <c r="H25" s="73">
        <f t="shared" si="4"/>
        <v>4954993</v>
      </c>
      <c r="I25" s="73">
        <f t="shared" si="4"/>
        <v>4910462</v>
      </c>
      <c r="J25" s="73">
        <f t="shared" si="4"/>
        <v>14462242</v>
      </c>
      <c r="K25" s="73">
        <f t="shared" si="4"/>
        <v>4882164</v>
      </c>
      <c r="L25" s="73">
        <f t="shared" si="4"/>
        <v>4052177</v>
      </c>
      <c r="M25" s="73">
        <f t="shared" si="4"/>
        <v>41797651</v>
      </c>
      <c r="N25" s="73">
        <f t="shared" si="4"/>
        <v>50731992</v>
      </c>
      <c r="O25" s="73">
        <f t="shared" si="4"/>
        <v>4147099</v>
      </c>
      <c r="P25" s="73">
        <f t="shared" si="4"/>
        <v>4100749</v>
      </c>
      <c r="Q25" s="73">
        <f t="shared" si="4"/>
        <v>3259595</v>
      </c>
      <c r="R25" s="73">
        <f t="shared" si="4"/>
        <v>11507443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76701677</v>
      </c>
      <c r="X25" s="73">
        <f t="shared" si="4"/>
        <v>87010373</v>
      </c>
      <c r="Y25" s="73">
        <f t="shared" si="4"/>
        <v>-10308696</v>
      </c>
      <c r="Z25" s="170">
        <f>+IF(X25&lt;&gt;0,+(Y25/X25)*100,0)</f>
        <v>-11.847663266539495</v>
      </c>
      <c r="AA25" s="168">
        <f>+AA5+AA9+AA15+AA19+AA24</f>
        <v>116013830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35932000</v>
      </c>
      <c r="F28" s="100">
        <f t="shared" si="5"/>
        <v>35932000</v>
      </c>
      <c r="G28" s="100">
        <f t="shared" si="5"/>
        <v>2543112</v>
      </c>
      <c r="H28" s="100">
        <f t="shared" si="5"/>
        <v>2090642</v>
      </c>
      <c r="I28" s="100">
        <f t="shared" si="5"/>
        <v>1992088</v>
      </c>
      <c r="J28" s="100">
        <f t="shared" si="5"/>
        <v>6625842</v>
      </c>
      <c r="K28" s="100">
        <f t="shared" si="5"/>
        <v>2803113</v>
      </c>
      <c r="L28" s="100">
        <f t="shared" si="5"/>
        <v>1870068</v>
      </c>
      <c r="M28" s="100">
        <f t="shared" si="5"/>
        <v>4390216</v>
      </c>
      <c r="N28" s="100">
        <f t="shared" si="5"/>
        <v>9063397</v>
      </c>
      <c r="O28" s="100">
        <f t="shared" si="5"/>
        <v>1613252</v>
      </c>
      <c r="P28" s="100">
        <f t="shared" si="5"/>
        <v>1818793</v>
      </c>
      <c r="Q28" s="100">
        <f t="shared" si="5"/>
        <v>2055438</v>
      </c>
      <c r="R28" s="100">
        <f t="shared" si="5"/>
        <v>5487483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21176722</v>
      </c>
      <c r="X28" s="100">
        <f t="shared" si="5"/>
        <v>26949001</v>
      </c>
      <c r="Y28" s="100">
        <f t="shared" si="5"/>
        <v>-5772279</v>
      </c>
      <c r="Z28" s="137">
        <f>+IF(X28&lt;&gt;0,+(Y28/X28)*100,0)</f>
        <v>-21.419268936907905</v>
      </c>
      <c r="AA28" s="153">
        <f>SUM(AA29:AA31)</f>
        <v>35932000</v>
      </c>
    </row>
    <row r="29" spans="1:27" ht="13.5">
      <c r="A29" s="138" t="s">
        <v>75</v>
      </c>
      <c r="B29" s="136"/>
      <c r="C29" s="155"/>
      <c r="D29" s="155"/>
      <c r="E29" s="156">
        <v>17786525</v>
      </c>
      <c r="F29" s="60">
        <v>17786525</v>
      </c>
      <c r="G29" s="60">
        <v>1455989</v>
      </c>
      <c r="H29" s="60">
        <v>643143</v>
      </c>
      <c r="I29" s="60">
        <v>700011</v>
      </c>
      <c r="J29" s="60">
        <v>2799143</v>
      </c>
      <c r="K29" s="60">
        <v>1264654</v>
      </c>
      <c r="L29" s="60">
        <v>746884</v>
      </c>
      <c r="M29" s="60">
        <v>1042844</v>
      </c>
      <c r="N29" s="60">
        <v>3054382</v>
      </c>
      <c r="O29" s="60">
        <v>651705</v>
      </c>
      <c r="P29" s="60">
        <v>804502</v>
      </c>
      <c r="Q29" s="60">
        <v>2052213</v>
      </c>
      <c r="R29" s="60">
        <v>3508420</v>
      </c>
      <c r="S29" s="60"/>
      <c r="T29" s="60"/>
      <c r="U29" s="60"/>
      <c r="V29" s="60"/>
      <c r="W29" s="60">
        <v>9361945</v>
      </c>
      <c r="X29" s="60">
        <v>13339894</v>
      </c>
      <c r="Y29" s="60">
        <v>-3977949</v>
      </c>
      <c r="Z29" s="140">
        <v>-29.82</v>
      </c>
      <c r="AA29" s="155">
        <v>17786525</v>
      </c>
    </row>
    <row r="30" spans="1:27" ht="13.5">
      <c r="A30" s="138" t="s">
        <v>76</v>
      </c>
      <c r="B30" s="136"/>
      <c r="C30" s="157"/>
      <c r="D30" s="157"/>
      <c r="E30" s="158">
        <v>14229669</v>
      </c>
      <c r="F30" s="159">
        <v>14229669</v>
      </c>
      <c r="G30" s="159">
        <v>640096</v>
      </c>
      <c r="H30" s="159">
        <v>870568</v>
      </c>
      <c r="I30" s="159">
        <v>574201</v>
      </c>
      <c r="J30" s="159">
        <v>2084865</v>
      </c>
      <c r="K30" s="159">
        <v>717407</v>
      </c>
      <c r="L30" s="159">
        <v>549972</v>
      </c>
      <c r="M30" s="159">
        <v>2254704</v>
      </c>
      <c r="N30" s="159">
        <v>3522083</v>
      </c>
      <c r="O30" s="159">
        <v>457658</v>
      </c>
      <c r="P30" s="159">
        <v>571337</v>
      </c>
      <c r="Q30" s="159">
        <v>-518607</v>
      </c>
      <c r="R30" s="159">
        <v>510388</v>
      </c>
      <c r="S30" s="159"/>
      <c r="T30" s="159"/>
      <c r="U30" s="159"/>
      <c r="V30" s="159"/>
      <c r="W30" s="159">
        <v>6117336</v>
      </c>
      <c r="X30" s="159">
        <v>10672252</v>
      </c>
      <c r="Y30" s="159">
        <v>-4554916</v>
      </c>
      <c r="Z30" s="141">
        <v>-42.68</v>
      </c>
      <c r="AA30" s="157">
        <v>14229669</v>
      </c>
    </row>
    <row r="31" spans="1:27" ht="13.5">
      <c r="A31" s="138" t="s">
        <v>77</v>
      </c>
      <c r="B31" s="136"/>
      <c r="C31" s="155"/>
      <c r="D31" s="155"/>
      <c r="E31" s="156">
        <v>3915806</v>
      </c>
      <c r="F31" s="60">
        <v>3915806</v>
      </c>
      <c r="G31" s="60">
        <v>447027</v>
      </c>
      <c r="H31" s="60">
        <v>576931</v>
      </c>
      <c r="I31" s="60">
        <v>717876</v>
      </c>
      <c r="J31" s="60">
        <v>1741834</v>
      </c>
      <c r="K31" s="60">
        <v>821052</v>
      </c>
      <c r="L31" s="60">
        <v>573212</v>
      </c>
      <c r="M31" s="60">
        <v>1092668</v>
      </c>
      <c r="N31" s="60">
        <v>2486932</v>
      </c>
      <c r="O31" s="60">
        <v>503889</v>
      </c>
      <c r="P31" s="60">
        <v>442954</v>
      </c>
      <c r="Q31" s="60">
        <v>521832</v>
      </c>
      <c r="R31" s="60">
        <v>1468675</v>
      </c>
      <c r="S31" s="60"/>
      <c r="T31" s="60"/>
      <c r="U31" s="60"/>
      <c r="V31" s="60"/>
      <c r="W31" s="60">
        <v>5697441</v>
      </c>
      <c r="X31" s="60">
        <v>2936855</v>
      </c>
      <c r="Y31" s="60">
        <v>2760586</v>
      </c>
      <c r="Z31" s="140">
        <v>94</v>
      </c>
      <c r="AA31" s="155">
        <v>3915806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4856100</v>
      </c>
      <c r="F32" s="100">
        <f t="shared" si="6"/>
        <v>4856100</v>
      </c>
      <c r="G32" s="100">
        <f t="shared" si="6"/>
        <v>289789</v>
      </c>
      <c r="H32" s="100">
        <f t="shared" si="6"/>
        <v>297062</v>
      </c>
      <c r="I32" s="100">
        <f t="shared" si="6"/>
        <v>305082</v>
      </c>
      <c r="J32" s="100">
        <f t="shared" si="6"/>
        <v>891933</v>
      </c>
      <c r="K32" s="100">
        <f t="shared" si="6"/>
        <v>328914</v>
      </c>
      <c r="L32" s="100">
        <f t="shared" si="6"/>
        <v>287710</v>
      </c>
      <c r="M32" s="100">
        <f t="shared" si="6"/>
        <v>299663</v>
      </c>
      <c r="N32" s="100">
        <f t="shared" si="6"/>
        <v>916287</v>
      </c>
      <c r="O32" s="100">
        <f t="shared" si="6"/>
        <v>304617</v>
      </c>
      <c r="P32" s="100">
        <f t="shared" si="6"/>
        <v>288633</v>
      </c>
      <c r="Q32" s="100">
        <f t="shared" si="6"/>
        <v>325009</v>
      </c>
      <c r="R32" s="100">
        <f t="shared" si="6"/>
        <v>918259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2726479</v>
      </c>
      <c r="X32" s="100">
        <f t="shared" si="6"/>
        <v>3642076</v>
      </c>
      <c r="Y32" s="100">
        <f t="shared" si="6"/>
        <v>-915597</v>
      </c>
      <c r="Z32" s="137">
        <f>+IF(X32&lt;&gt;0,+(Y32/X32)*100,0)</f>
        <v>-25.13942597573472</v>
      </c>
      <c r="AA32" s="153">
        <f>SUM(AA33:AA37)</f>
        <v>4856100</v>
      </c>
    </row>
    <row r="33" spans="1:27" ht="13.5">
      <c r="A33" s="138" t="s">
        <v>79</v>
      </c>
      <c r="B33" s="136"/>
      <c r="C33" s="155"/>
      <c r="D33" s="155"/>
      <c r="E33" s="156">
        <v>3343932</v>
      </c>
      <c r="F33" s="60">
        <v>3343932</v>
      </c>
      <c r="G33" s="60">
        <v>215704</v>
      </c>
      <c r="H33" s="60">
        <v>208694</v>
      </c>
      <c r="I33" s="60">
        <v>223956</v>
      </c>
      <c r="J33" s="60">
        <v>648354</v>
      </c>
      <c r="K33" s="60">
        <v>255494</v>
      </c>
      <c r="L33" s="60">
        <v>214084</v>
      </c>
      <c r="M33" s="60">
        <v>221872</v>
      </c>
      <c r="N33" s="60">
        <v>691450</v>
      </c>
      <c r="O33" s="60">
        <v>228991</v>
      </c>
      <c r="P33" s="60">
        <v>214260</v>
      </c>
      <c r="Q33" s="60">
        <v>233592</v>
      </c>
      <c r="R33" s="60">
        <v>676843</v>
      </c>
      <c r="S33" s="60"/>
      <c r="T33" s="60"/>
      <c r="U33" s="60"/>
      <c r="V33" s="60"/>
      <c r="W33" s="60">
        <v>2016647</v>
      </c>
      <c r="X33" s="60">
        <v>2507949</v>
      </c>
      <c r="Y33" s="60">
        <v>-491302</v>
      </c>
      <c r="Z33" s="140">
        <v>-19.59</v>
      </c>
      <c r="AA33" s="155">
        <v>3343932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199430</v>
      </c>
      <c r="F35" s="60">
        <v>199430</v>
      </c>
      <c r="G35" s="60">
        <v>14261</v>
      </c>
      <c r="H35" s="60">
        <v>24655</v>
      </c>
      <c r="I35" s="60">
        <v>14261</v>
      </c>
      <c r="J35" s="60">
        <v>53177</v>
      </c>
      <c r="K35" s="60">
        <v>14261</v>
      </c>
      <c r="L35" s="60">
        <v>14245</v>
      </c>
      <c r="M35" s="60">
        <v>22062</v>
      </c>
      <c r="N35" s="60">
        <v>50568</v>
      </c>
      <c r="O35" s="60">
        <v>14275</v>
      </c>
      <c r="P35" s="60">
        <v>14632</v>
      </c>
      <c r="Q35" s="60">
        <v>15719</v>
      </c>
      <c r="R35" s="60">
        <v>44626</v>
      </c>
      <c r="S35" s="60"/>
      <c r="T35" s="60"/>
      <c r="U35" s="60"/>
      <c r="V35" s="60"/>
      <c r="W35" s="60">
        <v>148371</v>
      </c>
      <c r="X35" s="60">
        <v>149573</v>
      </c>
      <c r="Y35" s="60">
        <v>-1202</v>
      </c>
      <c r="Z35" s="140">
        <v>-0.8</v>
      </c>
      <c r="AA35" s="155">
        <v>199430</v>
      </c>
    </row>
    <row r="36" spans="1:27" ht="13.5">
      <c r="A36" s="138" t="s">
        <v>82</v>
      </c>
      <c r="B36" s="136"/>
      <c r="C36" s="155"/>
      <c r="D36" s="155"/>
      <c r="E36" s="156">
        <v>531209</v>
      </c>
      <c r="F36" s="60">
        <v>531209</v>
      </c>
      <c r="G36" s="60">
        <v>21439</v>
      </c>
      <c r="H36" s="60">
        <v>21550</v>
      </c>
      <c r="I36" s="60">
        <v>21861</v>
      </c>
      <c r="J36" s="60">
        <v>64850</v>
      </c>
      <c r="K36" s="60">
        <v>21328</v>
      </c>
      <c r="L36" s="60">
        <v>21107</v>
      </c>
      <c r="M36" s="60">
        <v>19819</v>
      </c>
      <c r="N36" s="60">
        <v>62254</v>
      </c>
      <c r="O36" s="60">
        <v>23518</v>
      </c>
      <c r="P36" s="60">
        <v>21736</v>
      </c>
      <c r="Q36" s="60">
        <v>36943</v>
      </c>
      <c r="R36" s="60">
        <v>82197</v>
      </c>
      <c r="S36" s="60"/>
      <c r="T36" s="60"/>
      <c r="U36" s="60"/>
      <c r="V36" s="60"/>
      <c r="W36" s="60">
        <v>209301</v>
      </c>
      <c r="X36" s="60">
        <v>398407</v>
      </c>
      <c r="Y36" s="60">
        <v>-189106</v>
      </c>
      <c r="Z36" s="140">
        <v>-47.47</v>
      </c>
      <c r="AA36" s="155">
        <v>531209</v>
      </c>
    </row>
    <row r="37" spans="1:27" ht="13.5">
      <c r="A37" s="138" t="s">
        <v>83</v>
      </c>
      <c r="B37" s="136"/>
      <c r="C37" s="157"/>
      <c r="D37" s="157"/>
      <c r="E37" s="158">
        <v>781529</v>
      </c>
      <c r="F37" s="159">
        <v>781529</v>
      </c>
      <c r="G37" s="159">
        <v>38385</v>
      </c>
      <c r="H37" s="159">
        <v>42163</v>
      </c>
      <c r="I37" s="159">
        <v>45004</v>
      </c>
      <c r="J37" s="159">
        <v>125552</v>
      </c>
      <c r="K37" s="159">
        <v>37831</v>
      </c>
      <c r="L37" s="159">
        <v>38274</v>
      </c>
      <c r="M37" s="159">
        <v>35910</v>
      </c>
      <c r="N37" s="159">
        <v>112015</v>
      </c>
      <c r="O37" s="159">
        <v>37833</v>
      </c>
      <c r="P37" s="159">
        <v>38005</v>
      </c>
      <c r="Q37" s="159">
        <v>38755</v>
      </c>
      <c r="R37" s="159">
        <v>114593</v>
      </c>
      <c r="S37" s="159"/>
      <c r="T37" s="159"/>
      <c r="U37" s="159"/>
      <c r="V37" s="159"/>
      <c r="W37" s="159">
        <v>352160</v>
      </c>
      <c r="X37" s="159">
        <v>586147</v>
      </c>
      <c r="Y37" s="159">
        <v>-233987</v>
      </c>
      <c r="Z37" s="141">
        <v>-39.92</v>
      </c>
      <c r="AA37" s="157">
        <v>781529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3606165</v>
      </c>
      <c r="F38" s="100">
        <f t="shared" si="7"/>
        <v>3606165</v>
      </c>
      <c r="G38" s="100">
        <f t="shared" si="7"/>
        <v>218075</v>
      </c>
      <c r="H38" s="100">
        <f t="shared" si="7"/>
        <v>280513</v>
      </c>
      <c r="I38" s="100">
        <f t="shared" si="7"/>
        <v>107836</v>
      </c>
      <c r="J38" s="100">
        <f t="shared" si="7"/>
        <v>606424</v>
      </c>
      <c r="K38" s="100">
        <f t="shared" si="7"/>
        <v>17950</v>
      </c>
      <c r="L38" s="100">
        <f t="shared" si="7"/>
        <v>17500</v>
      </c>
      <c r="M38" s="100">
        <f t="shared" si="7"/>
        <v>261510</v>
      </c>
      <c r="N38" s="100">
        <f t="shared" si="7"/>
        <v>296960</v>
      </c>
      <c r="O38" s="100">
        <f t="shared" si="7"/>
        <v>159247</v>
      </c>
      <c r="P38" s="100">
        <f t="shared" si="7"/>
        <v>160811</v>
      </c>
      <c r="Q38" s="100">
        <f t="shared" si="7"/>
        <v>310501</v>
      </c>
      <c r="R38" s="100">
        <f t="shared" si="7"/>
        <v>630559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1533943</v>
      </c>
      <c r="X38" s="100">
        <f t="shared" si="7"/>
        <v>2704624</v>
      </c>
      <c r="Y38" s="100">
        <f t="shared" si="7"/>
        <v>-1170681</v>
      </c>
      <c r="Z38" s="137">
        <f>+IF(X38&lt;&gt;0,+(Y38/X38)*100,0)</f>
        <v>-43.284426966558016</v>
      </c>
      <c r="AA38" s="153">
        <f>SUM(AA39:AA41)</f>
        <v>3606165</v>
      </c>
    </row>
    <row r="39" spans="1:27" ht="13.5">
      <c r="A39" s="138" t="s">
        <v>85</v>
      </c>
      <c r="B39" s="136"/>
      <c r="C39" s="155"/>
      <c r="D39" s="155"/>
      <c r="E39" s="156">
        <v>1025000</v>
      </c>
      <c r="F39" s="60">
        <v>1025000</v>
      </c>
      <c r="G39" s="60">
        <v>60998</v>
      </c>
      <c r="H39" s="60">
        <v>96948</v>
      </c>
      <c r="I39" s="60">
        <v>107836</v>
      </c>
      <c r="J39" s="60">
        <v>265782</v>
      </c>
      <c r="K39" s="60">
        <v>17950</v>
      </c>
      <c r="L39" s="60">
        <v>17500</v>
      </c>
      <c r="M39" s="60">
        <v>49325</v>
      </c>
      <c r="N39" s="60">
        <v>84775</v>
      </c>
      <c r="O39" s="60">
        <v>21658</v>
      </c>
      <c r="P39" s="60">
        <v>6814</v>
      </c>
      <c r="Q39" s="60">
        <v>137520</v>
      </c>
      <c r="R39" s="60">
        <v>165992</v>
      </c>
      <c r="S39" s="60"/>
      <c r="T39" s="60"/>
      <c r="U39" s="60"/>
      <c r="V39" s="60"/>
      <c r="W39" s="60">
        <v>516549</v>
      </c>
      <c r="X39" s="60">
        <v>768750</v>
      </c>
      <c r="Y39" s="60">
        <v>-252201</v>
      </c>
      <c r="Z39" s="140">
        <v>-32.81</v>
      </c>
      <c r="AA39" s="155">
        <v>1025000</v>
      </c>
    </row>
    <row r="40" spans="1:27" ht="13.5">
      <c r="A40" s="138" t="s">
        <v>86</v>
      </c>
      <c r="B40" s="136"/>
      <c r="C40" s="155"/>
      <c r="D40" s="155"/>
      <c r="E40" s="156">
        <v>2581165</v>
      </c>
      <c r="F40" s="60">
        <v>2581165</v>
      </c>
      <c r="G40" s="60">
        <v>157077</v>
      </c>
      <c r="H40" s="60">
        <v>183565</v>
      </c>
      <c r="I40" s="60"/>
      <c r="J40" s="60">
        <v>340642</v>
      </c>
      <c r="K40" s="60"/>
      <c r="L40" s="60"/>
      <c r="M40" s="60">
        <v>212185</v>
      </c>
      <c r="N40" s="60">
        <v>212185</v>
      </c>
      <c r="O40" s="60">
        <v>137589</v>
      </c>
      <c r="P40" s="60">
        <v>153997</v>
      </c>
      <c r="Q40" s="60">
        <v>172981</v>
      </c>
      <c r="R40" s="60">
        <v>464567</v>
      </c>
      <c r="S40" s="60"/>
      <c r="T40" s="60"/>
      <c r="U40" s="60"/>
      <c r="V40" s="60"/>
      <c r="W40" s="60">
        <v>1017394</v>
      </c>
      <c r="X40" s="60">
        <v>1935874</v>
      </c>
      <c r="Y40" s="60">
        <v>-918480</v>
      </c>
      <c r="Z40" s="140">
        <v>-47.45</v>
      </c>
      <c r="AA40" s="155">
        <v>2581165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41959079</v>
      </c>
      <c r="F42" s="100">
        <f t="shared" si="8"/>
        <v>41959079</v>
      </c>
      <c r="G42" s="100">
        <f t="shared" si="8"/>
        <v>1278720</v>
      </c>
      <c r="H42" s="100">
        <f t="shared" si="8"/>
        <v>991692</v>
      </c>
      <c r="I42" s="100">
        <f t="shared" si="8"/>
        <v>1310676</v>
      </c>
      <c r="J42" s="100">
        <f t="shared" si="8"/>
        <v>3581088</v>
      </c>
      <c r="K42" s="100">
        <f t="shared" si="8"/>
        <v>1412311</v>
      </c>
      <c r="L42" s="100">
        <f t="shared" si="8"/>
        <v>1179067</v>
      </c>
      <c r="M42" s="100">
        <f t="shared" si="8"/>
        <v>23631999</v>
      </c>
      <c r="N42" s="100">
        <f t="shared" si="8"/>
        <v>26223377</v>
      </c>
      <c r="O42" s="100">
        <f t="shared" si="8"/>
        <v>1187250</v>
      </c>
      <c r="P42" s="100">
        <f t="shared" si="8"/>
        <v>1268745</v>
      </c>
      <c r="Q42" s="100">
        <f t="shared" si="8"/>
        <v>1178300</v>
      </c>
      <c r="R42" s="100">
        <f t="shared" si="8"/>
        <v>3634295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33438760</v>
      </c>
      <c r="X42" s="100">
        <f t="shared" si="8"/>
        <v>31469310</v>
      </c>
      <c r="Y42" s="100">
        <f t="shared" si="8"/>
        <v>1969450</v>
      </c>
      <c r="Z42" s="137">
        <f>+IF(X42&lt;&gt;0,+(Y42/X42)*100,0)</f>
        <v>6.258319613617204</v>
      </c>
      <c r="AA42" s="153">
        <f>SUM(AA43:AA46)</f>
        <v>41959079</v>
      </c>
    </row>
    <row r="43" spans="1:27" ht="13.5">
      <c r="A43" s="138" t="s">
        <v>89</v>
      </c>
      <c r="B43" s="136"/>
      <c r="C43" s="155"/>
      <c r="D43" s="155"/>
      <c r="E43" s="156">
        <v>24014055</v>
      </c>
      <c r="F43" s="60">
        <v>24014055</v>
      </c>
      <c r="G43" s="60">
        <v>61050</v>
      </c>
      <c r="H43" s="60">
        <v>66113</v>
      </c>
      <c r="I43" s="60">
        <v>76311</v>
      </c>
      <c r="J43" s="60">
        <v>203474</v>
      </c>
      <c r="K43" s="60">
        <v>62122</v>
      </c>
      <c r="L43" s="60">
        <v>64085</v>
      </c>
      <c r="M43" s="60">
        <v>21151423</v>
      </c>
      <c r="N43" s="60">
        <v>21277630</v>
      </c>
      <c r="O43" s="60">
        <v>54720</v>
      </c>
      <c r="P43" s="60">
        <v>152760</v>
      </c>
      <c r="Q43" s="60">
        <v>110844</v>
      </c>
      <c r="R43" s="60">
        <v>318324</v>
      </c>
      <c r="S43" s="60"/>
      <c r="T43" s="60"/>
      <c r="U43" s="60"/>
      <c r="V43" s="60"/>
      <c r="W43" s="60">
        <v>21799428</v>
      </c>
      <c r="X43" s="60">
        <v>18010541</v>
      </c>
      <c r="Y43" s="60">
        <v>3788887</v>
      </c>
      <c r="Z43" s="140">
        <v>21.04</v>
      </c>
      <c r="AA43" s="155">
        <v>24014055</v>
      </c>
    </row>
    <row r="44" spans="1:27" ht="13.5">
      <c r="A44" s="138" t="s">
        <v>90</v>
      </c>
      <c r="B44" s="136"/>
      <c r="C44" s="155"/>
      <c r="D44" s="155"/>
      <c r="E44" s="156">
        <v>14626634</v>
      </c>
      <c r="F44" s="60">
        <v>14626634</v>
      </c>
      <c r="G44" s="60">
        <v>881190</v>
      </c>
      <c r="H44" s="60">
        <v>606105</v>
      </c>
      <c r="I44" s="60">
        <v>788426</v>
      </c>
      <c r="J44" s="60">
        <v>2275721</v>
      </c>
      <c r="K44" s="60">
        <v>981363</v>
      </c>
      <c r="L44" s="60">
        <v>709221</v>
      </c>
      <c r="M44" s="60">
        <v>1177254</v>
      </c>
      <c r="N44" s="60">
        <v>2867838</v>
      </c>
      <c r="O44" s="60">
        <v>647041</v>
      </c>
      <c r="P44" s="60">
        <v>679931</v>
      </c>
      <c r="Q44" s="60">
        <v>595182</v>
      </c>
      <c r="R44" s="60">
        <v>1922154</v>
      </c>
      <c r="S44" s="60"/>
      <c r="T44" s="60"/>
      <c r="U44" s="60"/>
      <c r="V44" s="60"/>
      <c r="W44" s="60">
        <v>7065713</v>
      </c>
      <c r="X44" s="60">
        <v>10969976</v>
      </c>
      <c r="Y44" s="60">
        <v>-3904263</v>
      </c>
      <c r="Z44" s="140">
        <v>-35.59</v>
      </c>
      <c r="AA44" s="155">
        <v>14626634</v>
      </c>
    </row>
    <row r="45" spans="1:27" ht="13.5">
      <c r="A45" s="138" t="s">
        <v>91</v>
      </c>
      <c r="B45" s="136"/>
      <c r="C45" s="157"/>
      <c r="D45" s="157"/>
      <c r="E45" s="158">
        <v>3318390</v>
      </c>
      <c r="F45" s="159">
        <v>3318390</v>
      </c>
      <c r="G45" s="159">
        <v>205134</v>
      </c>
      <c r="H45" s="159">
        <v>190777</v>
      </c>
      <c r="I45" s="159">
        <v>304301</v>
      </c>
      <c r="J45" s="159">
        <v>700212</v>
      </c>
      <c r="K45" s="159">
        <v>248841</v>
      </c>
      <c r="L45" s="159">
        <v>269705</v>
      </c>
      <c r="M45" s="159">
        <v>1146828</v>
      </c>
      <c r="N45" s="159">
        <v>1665374</v>
      </c>
      <c r="O45" s="159">
        <v>314244</v>
      </c>
      <c r="P45" s="159">
        <v>288150</v>
      </c>
      <c r="Q45" s="159">
        <v>323800</v>
      </c>
      <c r="R45" s="159">
        <v>926194</v>
      </c>
      <c r="S45" s="159"/>
      <c r="T45" s="159"/>
      <c r="U45" s="159"/>
      <c r="V45" s="159"/>
      <c r="W45" s="159">
        <v>3291780</v>
      </c>
      <c r="X45" s="159">
        <v>2488793</v>
      </c>
      <c r="Y45" s="159">
        <v>802987</v>
      </c>
      <c r="Z45" s="141">
        <v>32.26</v>
      </c>
      <c r="AA45" s="157">
        <v>3318390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131346</v>
      </c>
      <c r="H46" s="60">
        <v>128697</v>
      </c>
      <c r="I46" s="60">
        <v>141638</v>
      </c>
      <c r="J46" s="60">
        <v>401681</v>
      </c>
      <c r="K46" s="60">
        <v>119985</v>
      </c>
      <c r="L46" s="60">
        <v>136056</v>
      </c>
      <c r="M46" s="60">
        <v>156494</v>
      </c>
      <c r="N46" s="60">
        <v>412535</v>
      </c>
      <c r="O46" s="60">
        <v>171245</v>
      </c>
      <c r="P46" s="60">
        <v>147904</v>
      </c>
      <c r="Q46" s="60">
        <v>148474</v>
      </c>
      <c r="R46" s="60">
        <v>467623</v>
      </c>
      <c r="S46" s="60"/>
      <c r="T46" s="60"/>
      <c r="U46" s="60"/>
      <c r="V46" s="60"/>
      <c r="W46" s="60">
        <v>1281839</v>
      </c>
      <c r="X46" s="60"/>
      <c r="Y46" s="60">
        <v>1281839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86353344</v>
      </c>
      <c r="F48" s="73">
        <f t="shared" si="9"/>
        <v>86353344</v>
      </c>
      <c r="G48" s="73">
        <f t="shared" si="9"/>
        <v>4329696</v>
      </c>
      <c r="H48" s="73">
        <f t="shared" si="9"/>
        <v>3659909</v>
      </c>
      <c r="I48" s="73">
        <f t="shared" si="9"/>
        <v>3715682</v>
      </c>
      <c r="J48" s="73">
        <f t="shared" si="9"/>
        <v>11705287</v>
      </c>
      <c r="K48" s="73">
        <f t="shared" si="9"/>
        <v>4562288</v>
      </c>
      <c r="L48" s="73">
        <f t="shared" si="9"/>
        <v>3354345</v>
      </c>
      <c r="M48" s="73">
        <f t="shared" si="9"/>
        <v>28583388</v>
      </c>
      <c r="N48" s="73">
        <f t="shared" si="9"/>
        <v>36500021</v>
      </c>
      <c r="O48" s="73">
        <f t="shared" si="9"/>
        <v>3264366</v>
      </c>
      <c r="P48" s="73">
        <f t="shared" si="9"/>
        <v>3536982</v>
      </c>
      <c r="Q48" s="73">
        <f t="shared" si="9"/>
        <v>3869248</v>
      </c>
      <c r="R48" s="73">
        <f t="shared" si="9"/>
        <v>10670596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58875904</v>
      </c>
      <c r="X48" s="73">
        <f t="shared" si="9"/>
        <v>64765011</v>
      </c>
      <c r="Y48" s="73">
        <f t="shared" si="9"/>
        <v>-5889107</v>
      </c>
      <c r="Z48" s="170">
        <f>+IF(X48&lt;&gt;0,+(Y48/X48)*100,0)</f>
        <v>-9.09303790591497</v>
      </c>
      <c r="AA48" s="168">
        <f>+AA28+AA32+AA38+AA42+AA47</f>
        <v>86353344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29660486</v>
      </c>
      <c r="F49" s="173">
        <f t="shared" si="10"/>
        <v>29660486</v>
      </c>
      <c r="G49" s="173">
        <f t="shared" si="10"/>
        <v>267091</v>
      </c>
      <c r="H49" s="173">
        <f t="shared" si="10"/>
        <v>1295084</v>
      </c>
      <c r="I49" s="173">
        <f t="shared" si="10"/>
        <v>1194780</v>
      </c>
      <c r="J49" s="173">
        <f t="shared" si="10"/>
        <v>2756955</v>
      </c>
      <c r="K49" s="173">
        <f t="shared" si="10"/>
        <v>319876</v>
      </c>
      <c r="L49" s="173">
        <f t="shared" si="10"/>
        <v>697832</v>
      </c>
      <c r="M49" s="173">
        <f t="shared" si="10"/>
        <v>13214263</v>
      </c>
      <c r="N49" s="173">
        <f t="shared" si="10"/>
        <v>14231971</v>
      </c>
      <c r="O49" s="173">
        <f t="shared" si="10"/>
        <v>882733</v>
      </c>
      <c r="P49" s="173">
        <f t="shared" si="10"/>
        <v>563767</v>
      </c>
      <c r="Q49" s="173">
        <f t="shared" si="10"/>
        <v>-609653</v>
      </c>
      <c r="R49" s="173">
        <f t="shared" si="10"/>
        <v>836847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17825773</v>
      </c>
      <c r="X49" s="173">
        <f>IF(F25=F48,0,X25-X48)</f>
        <v>22245362</v>
      </c>
      <c r="Y49" s="173">
        <f t="shared" si="10"/>
        <v>-4419589</v>
      </c>
      <c r="Z49" s="174">
        <f>+IF(X49&lt;&gt;0,+(Y49/X49)*100,0)</f>
        <v>-19.86746270975496</v>
      </c>
      <c r="AA49" s="171">
        <f>+AA25-AA48</f>
        <v>29660486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4272000</v>
      </c>
      <c r="F5" s="60">
        <v>4272000</v>
      </c>
      <c r="G5" s="60">
        <v>0</v>
      </c>
      <c r="H5" s="60">
        <v>264086</v>
      </c>
      <c r="I5" s="60">
        <v>329438</v>
      </c>
      <c r="J5" s="60">
        <v>593524</v>
      </c>
      <c r="K5" s="60">
        <v>267366</v>
      </c>
      <c r="L5" s="60">
        <v>220850</v>
      </c>
      <c r="M5" s="60">
        <v>186965</v>
      </c>
      <c r="N5" s="60">
        <v>675181</v>
      </c>
      <c r="O5" s="60">
        <v>220850</v>
      </c>
      <c r="P5" s="60">
        <v>220850</v>
      </c>
      <c r="Q5" s="60">
        <v>167125</v>
      </c>
      <c r="R5" s="60">
        <v>608825</v>
      </c>
      <c r="S5" s="60">
        <v>0</v>
      </c>
      <c r="T5" s="60">
        <v>0</v>
      </c>
      <c r="U5" s="60">
        <v>0</v>
      </c>
      <c r="V5" s="60">
        <v>0</v>
      </c>
      <c r="W5" s="60">
        <v>1877530</v>
      </c>
      <c r="X5" s="60">
        <v>3204000</v>
      </c>
      <c r="Y5" s="60">
        <v>-1326470</v>
      </c>
      <c r="Z5" s="140">
        <v>-41.4</v>
      </c>
      <c r="AA5" s="155">
        <v>4272000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22840700</v>
      </c>
      <c r="F7" s="60">
        <v>22840700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15899931</v>
      </c>
      <c r="N7" s="60">
        <v>15899931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15899931</v>
      </c>
      <c r="X7" s="60">
        <v>17130525</v>
      </c>
      <c r="Y7" s="60">
        <v>-1230594</v>
      </c>
      <c r="Z7" s="140">
        <v>-7.18</v>
      </c>
      <c r="AA7" s="155">
        <v>22840700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4084210</v>
      </c>
      <c r="F8" s="60">
        <v>4084210</v>
      </c>
      <c r="G8" s="60">
        <v>345569</v>
      </c>
      <c r="H8" s="60">
        <v>378951</v>
      </c>
      <c r="I8" s="60">
        <v>345926</v>
      </c>
      <c r="J8" s="60">
        <v>1070446</v>
      </c>
      <c r="K8" s="60">
        <v>332649</v>
      </c>
      <c r="L8" s="60">
        <v>373605</v>
      </c>
      <c r="M8" s="60">
        <v>394211</v>
      </c>
      <c r="N8" s="60">
        <v>1100465</v>
      </c>
      <c r="O8" s="60">
        <v>472640</v>
      </c>
      <c r="P8" s="60">
        <v>408037</v>
      </c>
      <c r="Q8" s="60">
        <v>342426</v>
      </c>
      <c r="R8" s="60">
        <v>1223103</v>
      </c>
      <c r="S8" s="60">
        <v>0</v>
      </c>
      <c r="T8" s="60">
        <v>0</v>
      </c>
      <c r="U8" s="60">
        <v>0</v>
      </c>
      <c r="V8" s="60">
        <v>0</v>
      </c>
      <c r="W8" s="60">
        <v>3394014</v>
      </c>
      <c r="X8" s="60">
        <v>3063158</v>
      </c>
      <c r="Y8" s="60">
        <v>330856</v>
      </c>
      <c r="Z8" s="140">
        <v>10.8</v>
      </c>
      <c r="AA8" s="155">
        <v>4084210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3790118</v>
      </c>
      <c r="F9" s="60">
        <v>3790118</v>
      </c>
      <c r="G9" s="60">
        <v>289967</v>
      </c>
      <c r="H9" s="60">
        <v>290052</v>
      </c>
      <c r="I9" s="60">
        <v>289081</v>
      </c>
      <c r="J9" s="60">
        <v>869100</v>
      </c>
      <c r="K9" s="60">
        <v>286935</v>
      </c>
      <c r="L9" s="60">
        <v>288735</v>
      </c>
      <c r="M9" s="60">
        <v>272082</v>
      </c>
      <c r="N9" s="60">
        <v>847752</v>
      </c>
      <c r="O9" s="60">
        <v>288782</v>
      </c>
      <c r="P9" s="60">
        <v>288625</v>
      </c>
      <c r="Q9" s="60">
        <v>288883</v>
      </c>
      <c r="R9" s="60">
        <v>866290</v>
      </c>
      <c r="S9" s="60">
        <v>0</v>
      </c>
      <c r="T9" s="60">
        <v>0</v>
      </c>
      <c r="U9" s="60">
        <v>0</v>
      </c>
      <c r="V9" s="60">
        <v>0</v>
      </c>
      <c r="W9" s="60">
        <v>2583142</v>
      </c>
      <c r="X9" s="60">
        <v>2842589</v>
      </c>
      <c r="Y9" s="60">
        <v>-259447</v>
      </c>
      <c r="Z9" s="140">
        <v>-9.13</v>
      </c>
      <c r="AA9" s="155">
        <v>3790118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2588375</v>
      </c>
      <c r="F10" s="54">
        <v>2588375</v>
      </c>
      <c r="G10" s="54">
        <v>193142</v>
      </c>
      <c r="H10" s="54">
        <v>193214</v>
      </c>
      <c r="I10" s="54">
        <v>192890</v>
      </c>
      <c r="J10" s="54">
        <v>579246</v>
      </c>
      <c r="K10" s="54">
        <v>190324</v>
      </c>
      <c r="L10" s="54">
        <v>192450</v>
      </c>
      <c r="M10" s="54">
        <v>182845</v>
      </c>
      <c r="N10" s="54">
        <v>565619</v>
      </c>
      <c r="O10" s="54">
        <v>192399</v>
      </c>
      <c r="P10" s="54">
        <v>192399</v>
      </c>
      <c r="Q10" s="54">
        <v>192362</v>
      </c>
      <c r="R10" s="54">
        <v>577160</v>
      </c>
      <c r="S10" s="54">
        <v>0</v>
      </c>
      <c r="T10" s="54">
        <v>0</v>
      </c>
      <c r="U10" s="54">
        <v>0</v>
      </c>
      <c r="V10" s="54">
        <v>0</v>
      </c>
      <c r="W10" s="54">
        <v>1722025</v>
      </c>
      <c r="X10" s="54">
        <v>1941281</v>
      </c>
      <c r="Y10" s="54">
        <v>-219256</v>
      </c>
      <c r="Z10" s="184">
        <v>-11.29</v>
      </c>
      <c r="AA10" s="130">
        <v>2588375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203499</v>
      </c>
      <c r="I11" s="60">
        <v>0</v>
      </c>
      <c r="J11" s="60">
        <v>203499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203499</v>
      </c>
      <c r="X11" s="60">
        <v>0</v>
      </c>
      <c r="Y11" s="60">
        <v>203499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328775</v>
      </c>
      <c r="F12" s="60">
        <v>328775</v>
      </c>
      <c r="G12" s="60">
        <v>19389</v>
      </c>
      <c r="H12" s="60">
        <v>9803</v>
      </c>
      <c r="I12" s="60">
        <v>20237</v>
      </c>
      <c r="J12" s="60">
        <v>49429</v>
      </c>
      <c r="K12" s="60">
        <v>19795</v>
      </c>
      <c r="L12" s="60">
        <v>20553</v>
      </c>
      <c r="M12" s="60">
        <v>8969</v>
      </c>
      <c r="N12" s="60">
        <v>49317</v>
      </c>
      <c r="O12" s="60">
        <v>17557</v>
      </c>
      <c r="P12" s="60">
        <v>8765</v>
      </c>
      <c r="Q12" s="60">
        <v>826</v>
      </c>
      <c r="R12" s="60">
        <v>27148</v>
      </c>
      <c r="S12" s="60">
        <v>0</v>
      </c>
      <c r="T12" s="60">
        <v>0</v>
      </c>
      <c r="U12" s="60">
        <v>0</v>
      </c>
      <c r="V12" s="60">
        <v>0</v>
      </c>
      <c r="W12" s="60">
        <v>125894</v>
      </c>
      <c r="X12" s="60">
        <v>246581</v>
      </c>
      <c r="Y12" s="60">
        <v>-120687</v>
      </c>
      <c r="Z12" s="140">
        <v>-48.94</v>
      </c>
      <c r="AA12" s="155">
        <v>328775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135761</v>
      </c>
      <c r="F13" s="60">
        <v>135761</v>
      </c>
      <c r="G13" s="60">
        <v>0</v>
      </c>
      <c r="H13" s="60">
        <v>0</v>
      </c>
      <c r="I13" s="60">
        <v>639</v>
      </c>
      <c r="J13" s="60">
        <v>639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639</v>
      </c>
      <c r="X13" s="60">
        <v>101821</v>
      </c>
      <c r="Y13" s="60">
        <v>-101182</v>
      </c>
      <c r="Z13" s="140">
        <v>-99.37</v>
      </c>
      <c r="AA13" s="155">
        <v>135761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4860</v>
      </c>
      <c r="F15" s="60">
        <v>4860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376</v>
      </c>
      <c r="N15" s="60">
        <v>376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376</v>
      </c>
      <c r="X15" s="60">
        <v>3645</v>
      </c>
      <c r="Y15" s="60">
        <v>-3269</v>
      </c>
      <c r="Z15" s="140">
        <v>-89.68</v>
      </c>
      <c r="AA15" s="155">
        <v>4860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7305</v>
      </c>
      <c r="F16" s="60">
        <v>7305</v>
      </c>
      <c r="G16" s="60">
        <v>2632</v>
      </c>
      <c r="H16" s="60">
        <v>12660</v>
      </c>
      <c r="I16" s="60">
        <v>0</v>
      </c>
      <c r="J16" s="60">
        <v>15292</v>
      </c>
      <c r="K16" s="60">
        <v>3202</v>
      </c>
      <c r="L16" s="60">
        <v>1842</v>
      </c>
      <c r="M16" s="60">
        <v>6272</v>
      </c>
      <c r="N16" s="60">
        <v>11316</v>
      </c>
      <c r="O16" s="60">
        <v>1550</v>
      </c>
      <c r="P16" s="60">
        <v>12215</v>
      </c>
      <c r="Q16" s="60">
        <v>18405</v>
      </c>
      <c r="R16" s="60">
        <v>32170</v>
      </c>
      <c r="S16" s="60">
        <v>0</v>
      </c>
      <c r="T16" s="60">
        <v>0</v>
      </c>
      <c r="U16" s="60">
        <v>0</v>
      </c>
      <c r="V16" s="60">
        <v>0</v>
      </c>
      <c r="W16" s="60">
        <v>58778</v>
      </c>
      <c r="X16" s="60">
        <v>5479</v>
      </c>
      <c r="Y16" s="60">
        <v>53299</v>
      </c>
      <c r="Z16" s="140">
        <v>972.79</v>
      </c>
      <c r="AA16" s="155">
        <v>7305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40740000</v>
      </c>
      <c r="F19" s="60">
        <v>40740000</v>
      </c>
      <c r="G19" s="60">
        <v>1638495</v>
      </c>
      <c r="H19" s="60">
        <v>1952937</v>
      </c>
      <c r="I19" s="60">
        <v>3326254</v>
      </c>
      <c r="J19" s="60">
        <v>6917686</v>
      </c>
      <c r="K19" s="60">
        <v>3696721</v>
      </c>
      <c r="L19" s="60">
        <v>2852091</v>
      </c>
      <c r="M19" s="60">
        <v>6603779</v>
      </c>
      <c r="N19" s="60">
        <v>13152591</v>
      </c>
      <c r="O19" s="60">
        <v>2934153</v>
      </c>
      <c r="P19" s="60">
        <v>2930997</v>
      </c>
      <c r="Q19" s="60">
        <v>2220378</v>
      </c>
      <c r="R19" s="60">
        <v>8085528</v>
      </c>
      <c r="S19" s="60">
        <v>0</v>
      </c>
      <c r="T19" s="60">
        <v>0</v>
      </c>
      <c r="U19" s="60">
        <v>0</v>
      </c>
      <c r="V19" s="60">
        <v>0</v>
      </c>
      <c r="W19" s="60">
        <v>28155805</v>
      </c>
      <c r="X19" s="60">
        <v>30555000</v>
      </c>
      <c r="Y19" s="60">
        <v>-2399195</v>
      </c>
      <c r="Z19" s="140">
        <v>-7.85</v>
      </c>
      <c r="AA19" s="155">
        <v>40740000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7885000</v>
      </c>
      <c r="F20" s="54">
        <v>7885000</v>
      </c>
      <c r="G20" s="54">
        <v>2107593</v>
      </c>
      <c r="H20" s="54">
        <v>1649791</v>
      </c>
      <c r="I20" s="54">
        <v>405997</v>
      </c>
      <c r="J20" s="54">
        <v>4163381</v>
      </c>
      <c r="K20" s="54">
        <v>85172</v>
      </c>
      <c r="L20" s="54">
        <v>102029</v>
      </c>
      <c r="M20" s="54">
        <v>4399182</v>
      </c>
      <c r="N20" s="54">
        <v>4586383</v>
      </c>
      <c r="O20" s="54">
        <v>19168</v>
      </c>
      <c r="P20" s="54">
        <v>38861</v>
      </c>
      <c r="Q20" s="54">
        <v>29190</v>
      </c>
      <c r="R20" s="54">
        <v>87219</v>
      </c>
      <c r="S20" s="54">
        <v>0</v>
      </c>
      <c r="T20" s="54">
        <v>0</v>
      </c>
      <c r="U20" s="54">
        <v>0</v>
      </c>
      <c r="V20" s="54">
        <v>0</v>
      </c>
      <c r="W20" s="54">
        <v>8836983</v>
      </c>
      <c r="X20" s="54">
        <v>5913750</v>
      </c>
      <c r="Y20" s="54">
        <v>2923233</v>
      </c>
      <c r="Z20" s="184">
        <v>49.43</v>
      </c>
      <c r="AA20" s="130">
        <v>7885000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86677104</v>
      </c>
      <c r="F22" s="190">
        <f t="shared" si="0"/>
        <v>86677104</v>
      </c>
      <c r="G22" s="190">
        <f t="shared" si="0"/>
        <v>4596787</v>
      </c>
      <c r="H22" s="190">
        <f t="shared" si="0"/>
        <v>4954993</v>
      </c>
      <c r="I22" s="190">
        <f t="shared" si="0"/>
        <v>4910462</v>
      </c>
      <c r="J22" s="190">
        <f t="shared" si="0"/>
        <v>14462242</v>
      </c>
      <c r="K22" s="190">
        <f t="shared" si="0"/>
        <v>4882164</v>
      </c>
      <c r="L22" s="190">
        <f t="shared" si="0"/>
        <v>4052155</v>
      </c>
      <c r="M22" s="190">
        <f t="shared" si="0"/>
        <v>27954612</v>
      </c>
      <c r="N22" s="190">
        <f t="shared" si="0"/>
        <v>36888931</v>
      </c>
      <c r="O22" s="190">
        <f t="shared" si="0"/>
        <v>4147099</v>
      </c>
      <c r="P22" s="190">
        <f t="shared" si="0"/>
        <v>4100749</v>
      </c>
      <c r="Q22" s="190">
        <f t="shared" si="0"/>
        <v>3259595</v>
      </c>
      <c r="R22" s="190">
        <f t="shared" si="0"/>
        <v>11507443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62858616</v>
      </c>
      <c r="X22" s="190">
        <f t="shared" si="0"/>
        <v>65007829</v>
      </c>
      <c r="Y22" s="190">
        <f t="shared" si="0"/>
        <v>-2149213</v>
      </c>
      <c r="Z22" s="191">
        <f>+IF(X22&lt;&gt;0,+(Y22/X22)*100,0)</f>
        <v>-3.3060833334397306</v>
      </c>
      <c r="AA22" s="188">
        <f>SUM(AA5:AA21)</f>
        <v>86677104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27842382</v>
      </c>
      <c r="F25" s="60">
        <v>27842382</v>
      </c>
      <c r="G25" s="60">
        <v>2043271</v>
      </c>
      <c r="H25" s="60">
        <v>2096146</v>
      </c>
      <c r="I25" s="60">
        <v>2254202</v>
      </c>
      <c r="J25" s="60">
        <v>6393619</v>
      </c>
      <c r="K25" s="60">
        <v>2109924</v>
      </c>
      <c r="L25" s="60">
        <v>1992252</v>
      </c>
      <c r="M25" s="60">
        <v>1960771</v>
      </c>
      <c r="N25" s="60">
        <v>6062947</v>
      </c>
      <c r="O25" s="60">
        <v>2069019</v>
      </c>
      <c r="P25" s="60">
        <v>2020844</v>
      </c>
      <c r="Q25" s="60">
        <v>2083960</v>
      </c>
      <c r="R25" s="60">
        <v>6173823</v>
      </c>
      <c r="S25" s="60">
        <v>0</v>
      </c>
      <c r="T25" s="60">
        <v>0</v>
      </c>
      <c r="U25" s="60">
        <v>0</v>
      </c>
      <c r="V25" s="60">
        <v>0</v>
      </c>
      <c r="W25" s="60">
        <v>18630389</v>
      </c>
      <c r="X25" s="60">
        <v>20881787</v>
      </c>
      <c r="Y25" s="60">
        <v>-2251398</v>
      </c>
      <c r="Z25" s="140">
        <v>-10.78</v>
      </c>
      <c r="AA25" s="155">
        <v>27842382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1817739</v>
      </c>
      <c r="F26" s="60">
        <v>1817739</v>
      </c>
      <c r="G26" s="60">
        <v>151482</v>
      </c>
      <c r="H26" s="60">
        <v>151482</v>
      </c>
      <c r="I26" s="60">
        <v>151482</v>
      </c>
      <c r="J26" s="60">
        <v>454446</v>
      </c>
      <c r="K26" s="60">
        <v>161117</v>
      </c>
      <c r="L26" s="60">
        <v>151482</v>
      </c>
      <c r="M26" s="60">
        <v>258169</v>
      </c>
      <c r="N26" s="60">
        <v>570768</v>
      </c>
      <c r="O26" s="60">
        <v>151482</v>
      </c>
      <c r="P26" s="60">
        <v>203899</v>
      </c>
      <c r="Q26" s="60">
        <v>156736</v>
      </c>
      <c r="R26" s="60">
        <v>512117</v>
      </c>
      <c r="S26" s="60">
        <v>0</v>
      </c>
      <c r="T26" s="60">
        <v>0</v>
      </c>
      <c r="U26" s="60">
        <v>0</v>
      </c>
      <c r="V26" s="60">
        <v>0</v>
      </c>
      <c r="W26" s="60">
        <v>1537331</v>
      </c>
      <c r="X26" s="60">
        <v>1363304</v>
      </c>
      <c r="Y26" s="60">
        <v>174027</v>
      </c>
      <c r="Z26" s="140">
        <v>12.77</v>
      </c>
      <c r="AA26" s="155">
        <v>1817739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3750000</v>
      </c>
      <c r="Y27" s="60">
        <v>-3750000</v>
      </c>
      <c r="Z27" s="140">
        <v>-100</v>
      </c>
      <c r="AA27" s="155">
        <v>5000000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1500000</v>
      </c>
      <c r="F28" s="60">
        <v>1500000</v>
      </c>
      <c r="G28" s="60">
        <v>43902</v>
      </c>
      <c r="H28" s="60">
        <v>103570</v>
      </c>
      <c r="I28" s="60">
        <v>109694</v>
      </c>
      <c r="J28" s="60">
        <v>257166</v>
      </c>
      <c r="K28" s="60">
        <v>90203</v>
      </c>
      <c r="L28" s="60">
        <v>106075</v>
      </c>
      <c r="M28" s="60">
        <v>1957054</v>
      </c>
      <c r="N28" s="60">
        <v>2153332</v>
      </c>
      <c r="O28" s="60">
        <v>185109</v>
      </c>
      <c r="P28" s="60">
        <v>146326</v>
      </c>
      <c r="Q28" s="60">
        <v>262245</v>
      </c>
      <c r="R28" s="60">
        <v>593680</v>
      </c>
      <c r="S28" s="60">
        <v>0</v>
      </c>
      <c r="T28" s="60">
        <v>0</v>
      </c>
      <c r="U28" s="60">
        <v>0</v>
      </c>
      <c r="V28" s="60">
        <v>0</v>
      </c>
      <c r="W28" s="60">
        <v>3004178</v>
      </c>
      <c r="X28" s="60">
        <v>1125000</v>
      </c>
      <c r="Y28" s="60">
        <v>1879178</v>
      </c>
      <c r="Z28" s="140">
        <v>167.04</v>
      </c>
      <c r="AA28" s="155">
        <v>1500000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55000</v>
      </c>
      <c r="F29" s="60">
        <v>55000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41250</v>
      </c>
      <c r="Y29" s="60">
        <v>-41250</v>
      </c>
      <c r="Z29" s="140">
        <v>-100</v>
      </c>
      <c r="AA29" s="155">
        <v>55000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32170538</v>
      </c>
      <c r="F30" s="60">
        <v>32170538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24127904</v>
      </c>
      <c r="Y30" s="60">
        <v>-24127904</v>
      </c>
      <c r="Z30" s="140">
        <v>-100</v>
      </c>
      <c r="AA30" s="155">
        <v>32170538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10735</v>
      </c>
      <c r="I31" s="60">
        <v>55862</v>
      </c>
      <c r="J31" s="60">
        <v>66597</v>
      </c>
      <c r="K31" s="60">
        <v>0</v>
      </c>
      <c r="L31" s="60">
        <v>579202</v>
      </c>
      <c r="M31" s="60">
        <v>0</v>
      </c>
      <c r="N31" s="60">
        <v>579202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645799</v>
      </c>
      <c r="X31" s="60">
        <v>0</v>
      </c>
      <c r="Y31" s="60">
        <v>645799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2530000</v>
      </c>
      <c r="F32" s="60">
        <v>2530000</v>
      </c>
      <c r="G32" s="60">
        <v>0</v>
      </c>
      <c r="H32" s="60">
        <v>13820</v>
      </c>
      <c r="I32" s="60">
        <v>0</v>
      </c>
      <c r="J32" s="60">
        <v>13820</v>
      </c>
      <c r="K32" s="60">
        <v>0</v>
      </c>
      <c r="L32" s="60">
        <v>0</v>
      </c>
      <c r="M32" s="60">
        <v>71669</v>
      </c>
      <c r="N32" s="60">
        <v>71669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85489</v>
      </c>
      <c r="X32" s="60">
        <v>1897500</v>
      </c>
      <c r="Y32" s="60">
        <v>-1812011</v>
      </c>
      <c r="Z32" s="140">
        <v>-95.49</v>
      </c>
      <c r="AA32" s="155">
        <v>2530000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15418</v>
      </c>
      <c r="H33" s="60">
        <v>157811</v>
      </c>
      <c r="I33" s="60">
        <v>0</v>
      </c>
      <c r="J33" s="60">
        <v>173229</v>
      </c>
      <c r="K33" s="60">
        <v>13636</v>
      </c>
      <c r="L33" s="60">
        <v>21636</v>
      </c>
      <c r="M33" s="60">
        <v>3786216</v>
      </c>
      <c r="N33" s="60">
        <v>3821488</v>
      </c>
      <c r="O33" s="60">
        <v>4136</v>
      </c>
      <c r="P33" s="60">
        <v>14071</v>
      </c>
      <c r="Q33" s="60">
        <v>26347</v>
      </c>
      <c r="R33" s="60">
        <v>44554</v>
      </c>
      <c r="S33" s="60">
        <v>0</v>
      </c>
      <c r="T33" s="60">
        <v>0</v>
      </c>
      <c r="U33" s="60">
        <v>0</v>
      </c>
      <c r="V33" s="60">
        <v>0</v>
      </c>
      <c r="W33" s="60">
        <v>4039271</v>
      </c>
      <c r="X33" s="60">
        <v>0</v>
      </c>
      <c r="Y33" s="60">
        <v>4039271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15437685</v>
      </c>
      <c r="F34" s="60">
        <v>15437685</v>
      </c>
      <c r="G34" s="60">
        <v>2075623</v>
      </c>
      <c r="H34" s="60">
        <v>1126345</v>
      </c>
      <c r="I34" s="60">
        <v>1144442</v>
      </c>
      <c r="J34" s="60">
        <v>4346410</v>
      </c>
      <c r="K34" s="60">
        <v>2187408</v>
      </c>
      <c r="L34" s="60">
        <v>503698</v>
      </c>
      <c r="M34" s="60">
        <v>20871966</v>
      </c>
      <c r="N34" s="60">
        <v>23563072</v>
      </c>
      <c r="O34" s="60">
        <v>854620</v>
      </c>
      <c r="P34" s="60">
        <v>1151842</v>
      </c>
      <c r="Q34" s="60">
        <v>1339960</v>
      </c>
      <c r="R34" s="60">
        <v>3346422</v>
      </c>
      <c r="S34" s="60">
        <v>0</v>
      </c>
      <c r="T34" s="60">
        <v>0</v>
      </c>
      <c r="U34" s="60">
        <v>0</v>
      </c>
      <c r="V34" s="60">
        <v>0</v>
      </c>
      <c r="W34" s="60">
        <v>31255904</v>
      </c>
      <c r="X34" s="60">
        <v>11578264</v>
      </c>
      <c r="Y34" s="60">
        <v>19677640</v>
      </c>
      <c r="Z34" s="140">
        <v>169.95</v>
      </c>
      <c r="AA34" s="155">
        <v>15437685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-322457</v>
      </c>
      <c r="N35" s="60">
        <v>-322457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-322457</v>
      </c>
      <c r="X35" s="60">
        <v>0</v>
      </c>
      <c r="Y35" s="60">
        <v>-322457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86353344</v>
      </c>
      <c r="F36" s="190">
        <f t="shared" si="1"/>
        <v>86353344</v>
      </c>
      <c r="G36" s="190">
        <f t="shared" si="1"/>
        <v>4329696</v>
      </c>
      <c r="H36" s="190">
        <f t="shared" si="1"/>
        <v>3659909</v>
      </c>
      <c r="I36" s="190">
        <f t="shared" si="1"/>
        <v>3715682</v>
      </c>
      <c r="J36" s="190">
        <f t="shared" si="1"/>
        <v>11705287</v>
      </c>
      <c r="K36" s="190">
        <f t="shared" si="1"/>
        <v>4562288</v>
      </c>
      <c r="L36" s="190">
        <f t="shared" si="1"/>
        <v>3354345</v>
      </c>
      <c r="M36" s="190">
        <f t="shared" si="1"/>
        <v>28583388</v>
      </c>
      <c r="N36" s="190">
        <f t="shared" si="1"/>
        <v>36500021</v>
      </c>
      <c r="O36" s="190">
        <f t="shared" si="1"/>
        <v>3264366</v>
      </c>
      <c r="P36" s="190">
        <f t="shared" si="1"/>
        <v>3536982</v>
      </c>
      <c r="Q36" s="190">
        <f t="shared" si="1"/>
        <v>3869248</v>
      </c>
      <c r="R36" s="190">
        <f t="shared" si="1"/>
        <v>10670596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58875904</v>
      </c>
      <c r="X36" s="190">
        <f t="shared" si="1"/>
        <v>64765009</v>
      </c>
      <c r="Y36" s="190">
        <f t="shared" si="1"/>
        <v>-5889105</v>
      </c>
      <c r="Z36" s="191">
        <f>+IF(X36&lt;&gt;0,+(Y36/X36)*100,0)</f>
        <v>-9.093035098628643</v>
      </c>
      <c r="AA36" s="188">
        <f>SUM(AA25:AA35)</f>
        <v>86353344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323760</v>
      </c>
      <c r="F38" s="106">
        <f t="shared" si="2"/>
        <v>323760</v>
      </c>
      <c r="G38" s="106">
        <f t="shared" si="2"/>
        <v>267091</v>
      </c>
      <c r="H38" s="106">
        <f t="shared" si="2"/>
        <v>1295084</v>
      </c>
      <c r="I38" s="106">
        <f t="shared" si="2"/>
        <v>1194780</v>
      </c>
      <c r="J38" s="106">
        <f t="shared" si="2"/>
        <v>2756955</v>
      </c>
      <c r="K38" s="106">
        <f t="shared" si="2"/>
        <v>319876</v>
      </c>
      <c r="L38" s="106">
        <f t="shared" si="2"/>
        <v>697810</v>
      </c>
      <c r="M38" s="106">
        <f t="shared" si="2"/>
        <v>-628776</v>
      </c>
      <c r="N38" s="106">
        <f t="shared" si="2"/>
        <v>388910</v>
      </c>
      <c r="O38" s="106">
        <f t="shared" si="2"/>
        <v>882733</v>
      </c>
      <c r="P38" s="106">
        <f t="shared" si="2"/>
        <v>563767</v>
      </c>
      <c r="Q38" s="106">
        <f t="shared" si="2"/>
        <v>-609653</v>
      </c>
      <c r="R38" s="106">
        <f t="shared" si="2"/>
        <v>836847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3982712</v>
      </c>
      <c r="X38" s="106">
        <f>IF(F22=F36,0,X22-X36)</f>
        <v>242820</v>
      </c>
      <c r="Y38" s="106">
        <f t="shared" si="2"/>
        <v>3739892</v>
      </c>
      <c r="Z38" s="201">
        <f>+IF(X38&lt;&gt;0,+(Y38/X38)*100,0)</f>
        <v>1540.1910880487603</v>
      </c>
      <c r="AA38" s="199">
        <f>+AA22-AA36</f>
        <v>323760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29336726</v>
      </c>
      <c r="F39" s="60">
        <v>29336726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22</v>
      </c>
      <c r="M39" s="60">
        <v>13843039</v>
      </c>
      <c r="N39" s="60">
        <v>13843061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13843061</v>
      </c>
      <c r="X39" s="60">
        <v>22002545</v>
      </c>
      <c r="Y39" s="60">
        <v>-8159484</v>
      </c>
      <c r="Z39" s="140">
        <v>-37.08</v>
      </c>
      <c r="AA39" s="155">
        <v>29336726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29660486</v>
      </c>
      <c r="F42" s="88">
        <f t="shared" si="3"/>
        <v>29660486</v>
      </c>
      <c r="G42" s="88">
        <f t="shared" si="3"/>
        <v>267091</v>
      </c>
      <c r="H42" s="88">
        <f t="shared" si="3"/>
        <v>1295084</v>
      </c>
      <c r="I42" s="88">
        <f t="shared" si="3"/>
        <v>1194780</v>
      </c>
      <c r="J42" s="88">
        <f t="shared" si="3"/>
        <v>2756955</v>
      </c>
      <c r="K42" s="88">
        <f t="shared" si="3"/>
        <v>319876</v>
      </c>
      <c r="L42" s="88">
        <f t="shared" si="3"/>
        <v>697832</v>
      </c>
      <c r="M42" s="88">
        <f t="shared" si="3"/>
        <v>13214263</v>
      </c>
      <c r="N42" s="88">
        <f t="shared" si="3"/>
        <v>14231971</v>
      </c>
      <c r="O42" s="88">
        <f t="shared" si="3"/>
        <v>882733</v>
      </c>
      <c r="P42" s="88">
        <f t="shared" si="3"/>
        <v>563767</v>
      </c>
      <c r="Q42" s="88">
        <f t="shared" si="3"/>
        <v>-609653</v>
      </c>
      <c r="R42" s="88">
        <f t="shared" si="3"/>
        <v>836847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17825773</v>
      </c>
      <c r="X42" s="88">
        <f t="shared" si="3"/>
        <v>22245365</v>
      </c>
      <c r="Y42" s="88">
        <f t="shared" si="3"/>
        <v>-4419592</v>
      </c>
      <c r="Z42" s="208">
        <f>+IF(X42&lt;&gt;0,+(Y42/X42)*100,0)</f>
        <v>-19.86747351639319</v>
      </c>
      <c r="AA42" s="206">
        <f>SUM(AA38:AA41)</f>
        <v>29660486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29660486</v>
      </c>
      <c r="F44" s="77">
        <f t="shared" si="4"/>
        <v>29660486</v>
      </c>
      <c r="G44" s="77">
        <f t="shared" si="4"/>
        <v>267091</v>
      </c>
      <c r="H44" s="77">
        <f t="shared" si="4"/>
        <v>1295084</v>
      </c>
      <c r="I44" s="77">
        <f t="shared" si="4"/>
        <v>1194780</v>
      </c>
      <c r="J44" s="77">
        <f t="shared" si="4"/>
        <v>2756955</v>
      </c>
      <c r="K44" s="77">
        <f t="shared" si="4"/>
        <v>319876</v>
      </c>
      <c r="L44" s="77">
        <f t="shared" si="4"/>
        <v>697832</v>
      </c>
      <c r="M44" s="77">
        <f t="shared" si="4"/>
        <v>13214263</v>
      </c>
      <c r="N44" s="77">
        <f t="shared" si="4"/>
        <v>14231971</v>
      </c>
      <c r="O44" s="77">
        <f t="shared" si="4"/>
        <v>882733</v>
      </c>
      <c r="P44" s="77">
        <f t="shared" si="4"/>
        <v>563767</v>
      </c>
      <c r="Q44" s="77">
        <f t="shared" si="4"/>
        <v>-609653</v>
      </c>
      <c r="R44" s="77">
        <f t="shared" si="4"/>
        <v>836847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17825773</v>
      </c>
      <c r="X44" s="77">
        <f t="shared" si="4"/>
        <v>22245365</v>
      </c>
      <c r="Y44" s="77">
        <f t="shared" si="4"/>
        <v>-4419592</v>
      </c>
      <c r="Z44" s="212">
        <f>+IF(X44&lt;&gt;0,+(Y44/X44)*100,0)</f>
        <v>-19.86747351639319</v>
      </c>
      <c r="AA44" s="210">
        <f>+AA42-AA43</f>
        <v>29660486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29660486</v>
      </c>
      <c r="F46" s="88">
        <f t="shared" si="5"/>
        <v>29660486</v>
      </c>
      <c r="G46" s="88">
        <f t="shared" si="5"/>
        <v>267091</v>
      </c>
      <c r="H46" s="88">
        <f t="shared" si="5"/>
        <v>1295084</v>
      </c>
      <c r="I46" s="88">
        <f t="shared" si="5"/>
        <v>1194780</v>
      </c>
      <c r="J46" s="88">
        <f t="shared" si="5"/>
        <v>2756955</v>
      </c>
      <c r="K46" s="88">
        <f t="shared" si="5"/>
        <v>319876</v>
      </c>
      <c r="L46" s="88">
        <f t="shared" si="5"/>
        <v>697832</v>
      </c>
      <c r="M46" s="88">
        <f t="shared" si="5"/>
        <v>13214263</v>
      </c>
      <c r="N46" s="88">
        <f t="shared" si="5"/>
        <v>14231971</v>
      </c>
      <c r="O46" s="88">
        <f t="shared" si="5"/>
        <v>882733</v>
      </c>
      <c r="P46" s="88">
        <f t="shared" si="5"/>
        <v>563767</v>
      </c>
      <c r="Q46" s="88">
        <f t="shared" si="5"/>
        <v>-609653</v>
      </c>
      <c r="R46" s="88">
        <f t="shared" si="5"/>
        <v>836847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17825773</v>
      </c>
      <c r="X46" s="88">
        <f t="shared" si="5"/>
        <v>22245365</v>
      </c>
      <c r="Y46" s="88">
        <f t="shared" si="5"/>
        <v>-4419592</v>
      </c>
      <c r="Z46" s="208">
        <f>+IF(X46&lt;&gt;0,+(Y46/X46)*100,0)</f>
        <v>-19.86747351639319</v>
      </c>
      <c r="AA46" s="206">
        <f>SUM(AA44:AA45)</f>
        <v>29660486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29660486</v>
      </c>
      <c r="F48" s="219">
        <f t="shared" si="6"/>
        <v>29660486</v>
      </c>
      <c r="G48" s="219">
        <f t="shared" si="6"/>
        <v>267091</v>
      </c>
      <c r="H48" s="220">
        <f t="shared" si="6"/>
        <v>1295084</v>
      </c>
      <c r="I48" s="220">
        <f t="shared" si="6"/>
        <v>1194780</v>
      </c>
      <c r="J48" s="220">
        <f t="shared" si="6"/>
        <v>2756955</v>
      </c>
      <c r="K48" s="220">
        <f t="shared" si="6"/>
        <v>319876</v>
      </c>
      <c r="L48" s="220">
        <f t="shared" si="6"/>
        <v>697832</v>
      </c>
      <c r="M48" s="219">
        <f t="shared" si="6"/>
        <v>13214263</v>
      </c>
      <c r="N48" s="219">
        <f t="shared" si="6"/>
        <v>14231971</v>
      </c>
      <c r="O48" s="220">
        <f t="shared" si="6"/>
        <v>882733</v>
      </c>
      <c r="P48" s="220">
        <f t="shared" si="6"/>
        <v>563767</v>
      </c>
      <c r="Q48" s="220">
        <f t="shared" si="6"/>
        <v>-609653</v>
      </c>
      <c r="R48" s="220">
        <f t="shared" si="6"/>
        <v>836847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17825773</v>
      </c>
      <c r="X48" s="220">
        <f t="shared" si="6"/>
        <v>22245365</v>
      </c>
      <c r="Y48" s="220">
        <f t="shared" si="6"/>
        <v>-4419592</v>
      </c>
      <c r="Z48" s="221">
        <f>+IF(X48&lt;&gt;0,+(Y48/X48)*100,0)</f>
        <v>-19.86747351639319</v>
      </c>
      <c r="AA48" s="222">
        <f>SUM(AA46:AA47)</f>
        <v>29660486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150000</v>
      </c>
      <c r="Y5" s="100">
        <f t="shared" si="0"/>
        <v>-150000</v>
      </c>
      <c r="Z5" s="137">
        <f>+IF(X5&lt;&gt;0,+(Y5/X5)*100,0)</f>
        <v>-100</v>
      </c>
      <c r="AA5" s="153">
        <f>SUM(AA6:AA8)</f>
        <v>200000</v>
      </c>
    </row>
    <row r="6" spans="1:27" ht="13.5">
      <c r="A6" s="138" t="s">
        <v>75</v>
      </c>
      <c r="B6" s="136"/>
      <c r="C6" s="155"/>
      <c r="D6" s="155"/>
      <c r="E6" s="156">
        <v>50000</v>
      </c>
      <c r="F6" s="60">
        <v>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37500</v>
      </c>
      <c r="Y6" s="60">
        <v>-37500</v>
      </c>
      <c r="Z6" s="140">
        <v>-100</v>
      </c>
      <c r="AA6" s="62">
        <v>50000</v>
      </c>
    </row>
    <row r="7" spans="1:27" ht="13.5">
      <c r="A7" s="138" t="s">
        <v>76</v>
      </c>
      <c r="B7" s="136"/>
      <c r="C7" s="157"/>
      <c r="D7" s="157"/>
      <c r="E7" s="158">
        <v>150000</v>
      </c>
      <c r="F7" s="159">
        <v>150000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112500</v>
      </c>
      <c r="Y7" s="159">
        <v>-112500</v>
      </c>
      <c r="Z7" s="141">
        <v>-100</v>
      </c>
      <c r="AA7" s="225">
        <v>150000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3296443</v>
      </c>
      <c r="F9" s="100">
        <f t="shared" si="1"/>
        <v>3296443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2472333</v>
      </c>
      <c r="Y9" s="100">
        <f t="shared" si="1"/>
        <v>-2472333</v>
      </c>
      <c r="Z9" s="137">
        <f>+IF(X9&lt;&gt;0,+(Y9/X9)*100,0)</f>
        <v>-100</v>
      </c>
      <c r="AA9" s="102">
        <f>SUM(AA10:AA14)</f>
        <v>3296443</v>
      </c>
    </row>
    <row r="10" spans="1:27" ht="13.5">
      <c r="A10" s="138" t="s">
        <v>79</v>
      </c>
      <c r="B10" s="136"/>
      <c r="C10" s="155"/>
      <c r="D10" s="155"/>
      <c r="E10" s="156">
        <v>814750</v>
      </c>
      <c r="F10" s="60">
        <v>814750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611063</v>
      </c>
      <c r="Y10" s="60">
        <v>-611063</v>
      </c>
      <c r="Z10" s="140">
        <v>-100</v>
      </c>
      <c r="AA10" s="62">
        <v>814750</v>
      </c>
    </row>
    <row r="11" spans="1:27" ht="13.5">
      <c r="A11" s="138" t="s">
        <v>80</v>
      </c>
      <c r="B11" s="136"/>
      <c r="C11" s="155"/>
      <c r="D11" s="155"/>
      <c r="E11" s="156">
        <v>2481693</v>
      </c>
      <c r="F11" s="60">
        <v>2481693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1861270</v>
      </c>
      <c r="Y11" s="60">
        <v>-1861270</v>
      </c>
      <c r="Z11" s="140">
        <v>-100</v>
      </c>
      <c r="AA11" s="62">
        <v>2481693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1000000</v>
      </c>
      <c r="F15" s="100">
        <f t="shared" si="2"/>
        <v>1000000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750000</v>
      </c>
      <c r="Y15" s="100">
        <f t="shared" si="2"/>
        <v>-750000</v>
      </c>
      <c r="Z15" s="137">
        <f>+IF(X15&lt;&gt;0,+(Y15/X15)*100,0)</f>
        <v>-100</v>
      </c>
      <c r="AA15" s="102">
        <f>SUM(AA16:AA18)</f>
        <v>1000000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1000000</v>
      </c>
      <c r="F17" s="60">
        <v>1000000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750000</v>
      </c>
      <c r="Y17" s="60">
        <v>-750000</v>
      </c>
      <c r="Z17" s="140">
        <v>-100</v>
      </c>
      <c r="AA17" s="62">
        <v>1000000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24841357</v>
      </c>
      <c r="F19" s="100">
        <f t="shared" si="3"/>
        <v>24841357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18631018</v>
      </c>
      <c r="Y19" s="100">
        <f t="shared" si="3"/>
        <v>-18631018</v>
      </c>
      <c r="Z19" s="137">
        <f>+IF(X19&lt;&gt;0,+(Y19/X19)*100,0)</f>
        <v>-100</v>
      </c>
      <c r="AA19" s="102">
        <f>SUM(AA20:AA23)</f>
        <v>24841357</v>
      </c>
    </row>
    <row r="20" spans="1:27" ht="13.5">
      <c r="A20" s="138" t="s">
        <v>89</v>
      </c>
      <c r="B20" s="136"/>
      <c r="C20" s="155"/>
      <c r="D20" s="155"/>
      <c r="E20" s="156">
        <v>81000</v>
      </c>
      <c r="F20" s="60">
        <v>81000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60750</v>
      </c>
      <c r="Y20" s="60">
        <v>-60750</v>
      </c>
      <c r="Z20" s="140">
        <v>-100</v>
      </c>
      <c r="AA20" s="62">
        <v>81000</v>
      </c>
    </row>
    <row r="21" spans="1:27" ht="13.5">
      <c r="A21" s="138" t="s">
        <v>90</v>
      </c>
      <c r="B21" s="136"/>
      <c r="C21" s="155"/>
      <c r="D21" s="155"/>
      <c r="E21" s="156">
        <v>16500481</v>
      </c>
      <c r="F21" s="60">
        <v>16500481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12375361</v>
      </c>
      <c r="Y21" s="60">
        <v>-12375361</v>
      </c>
      <c r="Z21" s="140">
        <v>-100</v>
      </c>
      <c r="AA21" s="62">
        <v>16500481</v>
      </c>
    </row>
    <row r="22" spans="1:27" ht="13.5">
      <c r="A22" s="138" t="s">
        <v>91</v>
      </c>
      <c r="B22" s="136"/>
      <c r="C22" s="157"/>
      <c r="D22" s="157"/>
      <c r="E22" s="158">
        <v>8259876</v>
      </c>
      <c r="F22" s="159">
        <v>8259876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6194907</v>
      </c>
      <c r="Y22" s="159">
        <v>-6194907</v>
      </c>
      <c r="Z22" s="141">
        <v>-100</v>
      </c>
      <c r="AA22" s="225">
        <v>8259876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29337800</v>
      </c>
      <c r="F25" s="219">
        <f t="shared" si="4"/>
        <v>29337800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22003351</v>
      </c>
      <c r="Y25" s="219">
        <f t="shared" si="4"/>
        <v>-22003351</v>
      </c>
      <c r="Z25" s="231">
        <f>+IF(X25&lt;&gt;0,+(Y25/X25)*100,0)</f>
        <v>-100</v>
      </c>
      <c r="AA25" s="232">
        <f>+AA5+AA9+AA15+AA19+AA24</f>
        <v>29337800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21385000</v>
      </c>
      <c r="F28" s="60">
        <v>21385000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16038750</v>
      </c>
      <c r="Y28" s="60">
        <v>-16038750</v>
      </c>
      <c r="Z28" s="140">
        <v>-100</v>
      </c>
      <c r="AA28" s="155">
        <v>21385000</v>
      </c>
    </row>
    <row r="29" spans="1:27" ht="13.5">
      <c r="A29" s="234" t="s">
        <v>134</v>
      </c>
      <c r="B29" s="136"/>
      <c r="C29" s="155"/>
      <c r="D29" s="155"/>
      <c r="E29" s="156">
        <v>7850000</v>
      </c>
      <c r="F29" s="60">
        <v>7850000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5887500</v>
      </c>
      <c r="Y29" s="60">
        <v>-5887500</v>
      </c>
      <c r="Z29" s="140">
        <v>-100</v>
      </c>
      <c r="AA29" s="62">
        <v>7850000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29235000</v>
      </c>
      <c r="F32" s="77">
        <f t="shared" si="5"/>
        <v>29235000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21926250</v>
      </c>
      <c r="Y32" s="77">
        <f t="shared" si="5"/>
        <v>-21926250</v>
      </c>
      <c r="Z32" s="212">
        <f>+IF(X32&lt;&gt;0,+(Y32/X32)*100,0)</f>
        <v>-100</v>
      </c>
      <c r="AA32" s="79">
        <f>SUM(AA28:AA31)</f>
        <v>29235000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102800</v>
      </c>
      <c r="F33" s="60">
        <v>102800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77100</v>
      </c>
      <c r="Y33" s="60">
        <v>-77100</v>
      </c>
      <c r="Z33" s="140">
        <v>-100</v>
      </c>
      <c r="AA33" s="62">
        <v>102800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29337800</v>
      </c>
      <c r="F36" s="220">
        <f t="shared" si="6"/>
        <v>29337800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22003350</v>
      </c>
      <c r="Y36" s="220">
        <f t="shared" si="6"/>
        <v>-22003350</v>
      </c>
      <c r="Z36" s="221">
        <f>+IF(X36&lt;&gt;0,+(Y36/X36)*100,0)</f>
        <v>-100</v>
      </c>
      <c r="AA36" s="239">
        <f>SUM(AA32:AA35)</f>
        <v>29337800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-12250000</v>
      </c>
      <c r="F6" s="60">
        <v>-12250000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-9187500</v>
      </c>
      <c r="Y6" s="60">
        <v>9187500</v>
      </c>
      <c r="Z6" s="140">
        <v>-100</v>
      </c>
      <c r="AA6" s="62">
        <v>-12250000</v>
      </c>
    </row>
    <row r="7" spans="1:27" ht="13.5">
      <c r="A7" s="249" t="s">
        <v>144</v>
      </c>
      <c r="B7" s="182"/>
      <c r="C7" s="155"/>
      <c r="D7" s="155"/>
      <c r="E7" s="59">
        <v>59350</v>
      </c>
      <c r="F7" s="60">
        <v>59350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44513</v>
      </c>
      <c r="Y7" s="60">
        <v>-44513</v>
      </c>
      <c r="Z7" s="140">
        <v>-100</v>
      </c>
      <c r="AA7" s="62">
        <v>59350</v>
      </c>
    </row>
    <row r="8" spans="1:27" ht="13.5">
      <c r="A8" s="249" t="s">
        <v>145</v>
      </c>
      <c r="B8" s="182"/>
      <c r="C8" s="155"/>
      <c r="D8" s="155"/>
      <c r="E8" s="59">
        <v>37000000</v>
      </c>
      <c r="F8" s="60">
        <v>37000000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27750000</v>
      </c>
      <c r="Y8" s="60">
        <v>-27750000</v>
      </c>
      <c r="Z8" s="140">
        <v>-100</v>
      </c>
      <c r="AA8" s="62">
        <v>37000000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24809350</v>
      </c>
      <c r="F12" s="73">
        <f t="shared" si="0"/>
        <v>24809350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18607013</v>
      </c>
      <c r="Y12" s="73">
        <f t="shared" si="0"/>
        <v>-18607013</v>
      </c>
      <c r="Z12" s="170">
        <f>+IF(X12&lt;&gt;0,+(Y12/X12)*100,0)</f>
        <v>-100</v>
      </c>
      <c r="AA12" s="74">
        <f>SUM(AA6:AA11)</f>
        <v>24809350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272020094</v>
      </c>
      <c r="F19" s="60">
        <v>272020094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204015071</v>
      </c>
      <c r="Y19" s="60">
        <v>-204015071</v>
      </c>
      <c r="Z19" s="140">
        <v>-100</v>
      </c>
      <c r="AA19" s="62">
        <v>272020094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272020094</v>
      </c>
      <c r="F24" s="77">
        <f t="shared" si="1"/>
        <v>272020094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204015071</v>
      </c>
      <c r="Y24" s="77">
        <f t="shared" si="1"/>
        <v>-204015071</v>
      </c>
      <c r="Z24" s="212">
        <f>+IF(X24&lt;&gt;0,+(Y24/X24)*100,0)</f>
        <v>-100</v>
      </c>
      <c r="AA24" s="79">
        <f>SUM(AA15:AA23)</f>
        <v>272020094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296829444</v>
      </c>
      <c r="F25" s="73">
        <f t="shared" si="2"/>
        <v>296829444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222622084</v>
      </c>
      <c r="Y25" s="73">
        <f t="shared" si="2"/>
        <v>-222622084</v>
      </c>
      <c r="Z25" s="170">
        <f>+IF(X25&lt;&gt;0,+(Y25/X25)*100,0)</f>
        <v>-100</v>
      </c>
      <c r="AA25" s="74">
        <f>+AA12+AA24</f>
        <v>296829444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114000</v>
      </c>
      <c r="F30" s="60">
        <v>114000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85500</v>
      </c>
      <c r="Y30" s="60">
        <v>-85500</v>
      </c>
      <c r="Z30" s="140">
        <v>-100</v>
      </c>
      <c r="AA30" s="62">
        <v>114000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27556000</v>
      </c>
      <c r="F32" s="60">
        <v>27556000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20667000</v>
      </c>
      <c r="Y32" s="60">
        <v>-20667000</v>
      </c>
      <c r="Z32" s="140">
        <v>-100</v>
      </c>
      <c r="AA32" s="62">
        <v>27556000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27670000</v>
      </c>
      <c r="F34" s="73">
        <f t="shared" si="3"/>
        <v>27670000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20752500</v>
      </c>
      <c r="Y34" s="73">
        <f t="shared" si="3"/>
        <v>-20752500</v>
      </c>
      <c r="Z34" s="170">
        <f>+IF(X34&lt;&gt;0,+(Y34/X34)*100,0)</f>
        <v>-100</v>
      </c>
      <c r="AA34" s="74">
        <f>SUM(AA29:AA33)</f>
        <v>27670000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423000</v>
      </c>
      <c r="F37" s="60">
        <v>423000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317250</v>
      </c>
      <c r="Y37" s="60">
        <v>-317250</v>
      </c>
      <c r="Z37" s="140">
        <v>-100</v>
      </c>
      <c r="AA37" s="62">
        <v>423000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423000</v>
      </c>
      <c r="F39" s="77">
        <f t="shared" si="4"/>
        <v>423000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317250</v>
      </c>
      <c r="Y39" s="77">
        <f t="shared" si="4"/>
        <v>-317250</v>
      </c>
      <c r="Z39" s="212">
        <f>+IF(X39&lt;&gt;0,+(Y39/X39)*100,0)</f>
        <v>-100</v>
      </c>
      <c r="AA39" s="79">
        <f>SUM(AA37:AA38)</f>
        <v>423000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28093000</v>
      </c>
      <c r="F40" s="73">
        <f t="shared" si="5"/>
        <v>28093000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21069750</v>
      </c>
      <c r="Y40" s="73">
        <f t="shared" si="5"/>
        <v>-21069750</v>
      </c>
      <c r="Z40" s="170">
        <f>+IF(X40&lt;&gt;0,+(Y40/X40)*100,0)</f>
        <v>-100</v>
      </c>
      <c r="AA40" s="74">
        <f>+AA34+AA39</f>
        <v>28093000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268736444</v>
      </c>
      <c r="F42" s="259">
        <f t="shared" si="6"/>
        <v>268736444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201552334</v>
      </c>
      <c r="Y42" s="259">
        <f t="shared" si="6"/>
        <v>-201552334</v>
      </c>
      <c r="Z42" s="260">
        <f>+IF(X42&lt;&gt;0,+(Y42/X42)*100,0)</f>
        <v>-100</v>
      </c>
      <c r="AA42" s="261">
        <f>+AA25-AA40</f>
        <v>268736444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268736444</v>
      </c>
      <c r="F45" s="60">
        <v>268736444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201552333</v>
      </c>
      <c r="Y45" s="60">
        <v>-201552333</v>
      </c>
      <c r="Z45" s="139">
        <v>-100</v>
      </c>
      <c r="AA45" s="62">
        <v>268736444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268736444</v>
      </c>
      <c r="F48" s="219">
        <f t="shared" si="7"/>
        <v>268736444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201552333</v>
      </c>
      <c r="Y48" s="219">
        <f t="shared" si="7"/>
        <v>-201552333</v>
      </c>
      <c r="Z48" s="265">
        <f>+IF(X48&lt;&gt;0,+(Y48/X48)*100,0)</f>
        <v>-100</v>
      </c>
      <c r="AA48" s="232">
        <f>SUM(AA45:AA47)</f>
        <v>268736444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37575000</v>
      </c>
      <c r="F6" s="60">
        <v>37575000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28181250</v>
      </c>
      <c r="Y6" s="60">
        <v>-28181250</v>
      </c>
      <c r="Z6" s="140">
        <v>-100</v>
      </c>
      <c r="AA6" s="62">
        <v>37575000</v>
      </c>
    </row>
    <row r="7" spans="1:27" ht="13.5">
      <c r="A7" s="249" t="s">
        <v>178</v>
      </c>
      <c r="B7" s="182"/>
      <c r="C7" s="155"/>
      <c r="D7" s="155"/>
      <c r="E7" s="59">
        <v>40740000</v>
      </c>
      <c r="F7" s="60">
        <v>40740000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30555000</v>
      </c>
      <c r="Y7" s="60">
        <v>-30555000</v>
      </c>
      <c r="Z7" s="140">
        <v>-100</v>
      </c>
      <c r="AA7" s="62">
        <v>40740000</v>
      </c>
    </row>
    <row r="8" spans="1:27" ht="13.5">
      <c r="A8" s="249" t="s">
        <v>179</v>
      </c>
      <c r="B8" s="182"/>
      <c r="C8" s="155"/>
      <c r="D8" s="155"/>
      <c r="E8" s="59">
        <v>29235000</v>
      </c>
      <c r="F8" s="60">
        <v>29235000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29235000</v>
      </c>
      <c r="Y8" s="60">
        <v>-29235000</v>
      </c>
      <c r="Z8" s="140">
        <v>-100</v>
      </c>
      <c r="AA8" s="62">
        <v>29235000</v>
      </c>
    </row>
    <row r="9" spans="1:27" ht="13.5">
      <c r="A9" s="249" t="s">
        <v>180</v>
      </c>
      <c r="B9" s="182"/>
      <c r="C9" s="155"/>
      <c r="D9" s="155"/>
      <c r="E9" s="59">
        <v>135996</v>
      </c>
      <c r="F9" s="60">
        <v>135996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101997</v>
      </c>
      <c r="Y9" s="60">
        <v>-101997</v>
      </c>
      <c r="Z9" s="140">
        <v>-100</v>
      </c>
      <c r="AA9" s="62">
        <v>135996</v>
      </c>
    </row>
    <row r="10" spans="1:27" ht="13.5">
      <c r="A10" s="249" t="s">
        <v>181</v>
      </c>
      <c r="B10" s="182"/>
      <c r="C10" s="155"/>
      <c r="D10" s="155"/>
      <c r="E10" s="59">
        <v>5004</v>
      </c>
      <c r="F10" s="60">
        <v>5004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3753</v>
      </c>
      <c r="Y10" s="60">
        <v>-3753</v>
      </c>
      <c r="Z10" s="140">
        <v>-100</v>
      </c>
      <c r="AA10" s="62">
        <v>5004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-86297004</v>
      </c>
      <c r="F12" s="60">
        <v>-86297004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-64722753</v>
      </c>
      <c r="Y12" s="60">
        <v>64722753</v>
      </c>
      <c r="Z12" s="140">
        <v>-100</v>
      </c>
      <c r="AA12" s="62">
        <v>-86297004</v>
      </c>
    </row>
    <row r="13" spans="1:27" ht="13.5">
      <c r="A13" s="249" t="s">
        <v>40</v>
      </c>
      <c r="B13" s="182"/>
      <c r="C13" s="155"/>
      <c r="D13" s="155"/>
      <c r="E13" s="59">
        <v>-54996</v>
      </c>
      <c r="F13" s="60">
        <v>-54996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-41247</v>
      </c>
      <c r="Y13" s="60">
        <v>41247</v>
      </c>
      <c r="Z13" s="140">
        <v>-100</v>
      </c>
      <c r="AA13" s="62">
        <v>-54996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21339000</v>
      </c>
      <c r="F15" s="73">
        <f t="shared" si="0"/>
        <v>21339000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0</v>
      </c>
      <c r="X15" s="73">
        <f t="shared" si="0"/>
        <v>23313000</v>
      </c>
      <c r="Y15" s="73">
        <f t="shared" si="0"/>
        <v>-23313000</v>
      </c>
      <c r="Z15" s="170">
        <f>+IF(X15&lt;&gt;0,+(Y15/X15)*100,0)</f>
        <v>-100</v>
      </c>
      <c r="AA15" s="74">
        <f>SUM(AA6:AA14)</f>
        <v>21339000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29337792</v>
      </c>
      <c r="F24" s="60">
        <v>29337792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22003344</v>
      </c>
      <c r="Y24" s="60">
        <v>-22003344</v>
      </c>
      <c r="Z24" s="140">
        <v>-100</v>
      </c>
      <c r="AA24" s="62">
        <v>29337792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29337792</v>
      </c>
      <c r="F25" s="73">
        <f t="shared" si="1"/>
        <v>29337792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22003344</v>
      </c>
      <c r="Y25" s="73">
        <f t="shared" si="1"/>
        <v>-22003344</v>
      </c>
      <c r="Z25" s="170">
        <f>+IF(X25&lt;&gt;0,+(Y25/X25)*100,0)</f>
        <v>-100</v>
      </c>
      <c r="AA25" s="74">
        <f>SUM(AA19:AA24)</f>
        <v>29337792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50676792</v>
      </c>
      <c r="F36" s="100">
        <f t="shared" si="3"/>
        <v>50676792</v>
      </c>
      <c r="G36" s="100">
        <f t="shared" si="3"/>
        <v>0</v>
      </c>
      <c r="H36" s="100">
        <f t="shared" si="3"/>
        <v>0</v>
      </c>
      <c r="I36" s="100">
        <f t="shared" si="3"/>
        <v>0</v>
      </c>
      <c r="J36" s="100">
        <f t="shared" si="3"/>
        <v>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0</v>
      </c>
      <c r="X36" s="100">
        <f t="shared" si="3"/>
        <v>45316344</v>
      </c>
      <c r="Y36" s="100">
        <f t="shared" si="3"/>
        <v>-45316344</v>
      </c>
      <c r="Z36" s="137">
        <f>+IF(X36&lt;&gt;0,+(Y36/X36)*100,0)</f>
        <v>-100</v>
      </c>
      <c r="AA36" s="102">
        <f>+AA15+AA25+AA34</f>
        <v>50676792</v>
      </c>
    </row>
    <row r="37" spans="1:27" ht="13.5">
      <c r="A37" s="249" t="s">
        <v>199</v>
      </c>
      <c r="B37" s="182"/>
      <c r="C37" s="153"/>
      <c r="D37" s="153"/>
      <c r="E37" s="99">
        <v>6542500</v>
      </c>
      <c r="F37" s="100">
        <v>6542500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6542500</v>
      </c>
      <c r="Y37" s="100">
        <v>-6542500</v>
      </c>
      <c r="Z37" s="137">
        <v>-100</v>
      </c>
      <c r="AA37" s="102">
        <v>6542500</v>
      </c>
    </row>
    <row r="38" spans="1:27" ht="13.5">
      <c r="A38" s="269" t="s">
        <v>200</v>
      </c>
      <c r="B38" s="256"/>
      <c r="C38" s="257"/>
      <c r="D38" s="257"/>
      <c r="E38" s="258">
        <v>57219292</v>
      </c>
      <c r="F38" s="259">
        <v>57219292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51858844</v>
      </c>
      <c r="Y38" s="259">
        <v>-51858844</v>
      </c>
      <c r="Z38" s="260">
        <v>-100</v>
      </c>
      <c r="AA38" s="261">
        <v>57219292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29337800</v>
      </c>
      <c r="F5" s="106">
        <f t="shared" si="0"/>
        <v>29337800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22003351</v>
      </c>
      <c r="Y5" s="106">
        <f t="shared" si="0"/>
        <v>-22003351</v>
      </c>
      <c r="Z5" s="201">
        <f>+IF(X5&lt;&gt;0,+(Y5/X5)*100,0)</f>
        <v>-100</v>
      </c>
      <c r="AA5" s="199">
        <f>SUM(AA11:AA18)</f>
        <v>29337800</v>
      </c>
    </row>
    <row r="6" spans="1:27" ht="13.5">
      <c r="A6" s="291" t="s">
        <v>204</v>
      </c>
      <c r="B6" s="142"/>
      <c r="C6" s="62"/>
      <c r="D6" s="156"/>
      <c r="E6" s="60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750000</v>
      </c>
      <c r="Y6" s="60">
        <v>-750000</v>
      </c>
      <c r="Z6" s="140">
        <v>-100</v>
      </c>
      <c r="AA6" s="155">
        <v>1000000</v>
      </c>
    </row>
    <row r="7" spans="1:27" ht="13.5">
      <c r="A7" s="291" t="s">
        <v>205</v>
      </c>
      <c r="B7" s="142"/>
      <c r="C7" s="62"/>
      <c r="D7" s="156"/>
      <c r="E7" s="60">
        <v>81000</v>
      </c>
      <c r="F7" s="60">
        <v>81000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60750</v>
      </c>
      <c r="Y7" s="60">
        <v>-60750</v>
      </c>
      <c r="Z7" s="140">
        <v>-100</v>
      </c>
      <c r="AA7" s="155">
        <v>81000</v>
      </c>
    </row>
    <row r="8" spans="1:27" ht="13.5">
      <c r="A8" s="291" t="s">
        <v>206</v>
      </c>
      <c r="B8" s="142"/>
      <c r="C8" s="62"/>
      <c r="D8" s="156"/>
      <c r="E8" s="60">
        <v>16500481</v>
      </c>
      <c r="F8" s="60">
        <v>16500481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12375361</v>
      </c>
      <c r="Y8" s="60">
        <v>-12375361</v>
      </c>
      <c r="Z8" s="140">
        <v>-100</v>
      </c>
      <c r="AA8" s="155">
        <v>16500481</v>
      </c>
    </row>
    <row r="9" spans="1:27" ht="13.5">
      <c r="A9" s="291" t="s">
        <v>207</v>
      </c>
      <c r="B9" s="142"/>
      <c r="C9" s="62"/>
      <c r="D9" s="156"/>
      <c r="E9" s="60">
        <v>8259876</v>
      </c>
      <c r="F9" s="60">
        <v>8259876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6194907</v>
      </c>
      <c r="Y9" s="60">
        <v>-6194907</v>
      </c>
      <c r="Z9" s="140">
        <v>-100</v>
      </c>
      <c r="AA9" s="155">
        <v>8259876</v>
      </c>
    </row>
    <row r="10" spans="1:27" ht="13.5">
      <c r="A10" s="291" t="s">
        <v>208</v>
      </c>
      <c r="B10" s="142"/>
      <c r="C10" s="62"/>
      <c r="D10" s="156"/>
      <c r="E10" s="60">
        <v>814750</v>
      </c>
      <c r="F10" s="60">
        <v>814750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611063</v>
      </c>
      <c r="Y10" s="60">
        <v>-611063</v>
      </c>
      <c r="Z10" s="140">
        <v>-100</v>
      </c>
      <c r="AA10" s="155">
        <v>814750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26656107</v>
      </c>
      <c r="F11" s="295">
        <f t="shared" si="1"/>
        <v>26656107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19992081</v>
      </c>
      <c r="Y11" s="295">
        <f t="shared" si="1"/>
        <v>-19992081</v>
      </c>
      <c r="Z11" s="296">
        <f>+IF(X11&lt;&gt;0,+(Y11/X11)*100,0)</f>
        <v>-100</v>
      </c>
      <c r="AA11" s="297">
        <f>SUM(AA6:AA10)</f>
        <v>26656107</v>
      </c>
    </row>
    <row r="12" spans="1:27" ht="13.5">
      <c r="A12" s="298" t="s">
        <v>210</v>
      </c>
      <c r="B12" s="136"/>
      <c r="C12" s="62"/>
      <c r="D12" s="156"/>
      <c r="E12" s="60">
        <v>2481693</v>
      </c>
      <c r="F12" s="60">
        <v>2481693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1861270</v>
      </c>
      <c r="Y12" s="60">
        <v>-1861270</v>
      </c>
      <c r="Z12" s="140">
        <v>-100</v>
      </c>
      <c r="AA12" s="155">
        <v>2481693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200000</v>
      </c>
      <c r="F15" s="60">
        <v>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150000</v>
      </c>
      <c r="Y15" s="60">
        <v>-150000</v>
      </c>
      <c r="Z15" s="140">
        <v>-100</v>
      </c>
      <c r="AA15" s="155">
        <v>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750000</v>
      </c>
      <c r="Y36" s="60">
        <f t="shared" si="4"/>
        <v>-750000</v>
      </c>
      <c r="Z36" s="140">
        <f aca="true" t="shared" si="5" ref="Z36:Z49">+IF(X36&lt;&gt;0,+(Y36/X36)*100,0)</f>
        <v>-100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81000</v>
      </c>
      <c r="F37" s="60">
        <f t="shared" si="4"/>
        <v>81000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60750</v>
      </c>
      <c r="Y37" s="60">
        <f t="shared" si="4"/>
        <v>-60750</v>
      </c>
      <c r="Z37" s="140">
        <f t="shared" si="5"/>
        <v>-100</v>
      </c>
      <c r="AA37" s="155">
        <f>AA7+AA22</f>
        <v>81000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16500481</v>
      </c>
      <c r="F38" s="60">
        <f t="shared" si="4"/>
        <v>16500481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12375361</v>
      </c>
      <c r="Y38" s="60">
        <f t="shared" si="4"/>
        <v>-12375361</v>
      </c>
      <c r="Z38" s="140">
        <f t="shared" si="5"/>
        <v>-100</v>
      </c>
      <c r="AA38" s="155">
        <f>AA8+AA23</f>
        <v>16500481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8259876</v>
      </c>
      <c r="F39" s="60">
        <f t="shared" si="4"/>
        <v>8259876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6194907</v>
      </c>
      <c r="Y39" s="60">
        <f t="shared" si="4"/>
        <v>-6194907</v>
      </c>
      <c r="Z39" s="140">
        <f t="shared" si="5"/>
        <v>-100</v>
      </c>
      <c r="AA39" s="155">
        <f>AA9+AA24</f>
        <v>8259876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814750</v>
      </c>
      <c r="F40" s="60">
        <f t="shared" si="4"/>
        <v>814750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611063</v>
      </c>
      <c r="Y40" s="60">
        <f t="shared" si="4"/>
        <v>-611063</v>
      </c>
      <c r="Z40" s="140">
        <f t="shared" si="5"/>
        <v>-100</v>
      </c>
      <c r="AA40" s="155">
        <f>AA10+AA25</f>
        <v>814750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26656107</v>
      </c>
      <c r="F41" s="295">
        <f t="shared" si="6"/>
        <v>26656107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19992081</v>
      </c>
      <c r="Y41" s="295">
        <f t="shared" si="6"/>
        <v>-19992081</v>
      </c>
      <c r="Z41" s="296">
        <f t="shared" si="5"/>
        <v>-100</v>
      </c>
      <c r="AA41" s="297">
        <f>SUM(AA36:AA40)</f>
        <v>26656107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2481693</v>
      </c>
      <c r="F42" s="54">
        <f t="shared" si="7"/>
        <v>2481693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1861270</v>
      </c>
      <c r="Y42" s="54">
        <f t="shared" si="7"/>
        <v>-1861270</v>
      </c>
      <c r="Z42" s="184">
        <f t="shared" si="5"/>
        <v>-100</v>
      </c>
      <c r="AA42" s="130">
        <f aca="true" t="shared" si="8" ref="AA42:AA48">AA12+AA27</f>
        <v>2481693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200000</v>
      </c>
      <c r="F45" s="54">
        <f t="shared" si="7"/>
        <v>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150000</v>
      </c>
      <c r="Y45" s="54">
        <f t="shared" si="7"/>
        <v>-150000</v>
      </c>
      <c r="Z45" s="184">
        <f t="shared" si="5"/>
        <v>-100</v>
      </c>
      <c r="AA45" s="130">
        <f t="shared" si="8"/>
        <v>200000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29337800</v>
      </c>
      <c r="F49" s="220">
        <f t="shared" si="9"/>
        <v>29337800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22003351</v>
      </c>
      <c r="Y49" s="220">
        <f t="shared" si="9"/>
        <v>-22003351</v>
      </c>
      <c r="Z49" s="221">
        <f t="shared" si="5"/>
        <v>-100</v>
      </c>
      <c r="AA49" s="222">
        <f>SUM(AA41:AA48)</f>
        <v>29337800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1230627</v>
      </c>
      <c r="F68" s="60"/>
      <c r="G68" s="60">
        <v>43901</v>
      </c>
      <c r="H68" s="60">
        <v>103570</v>
      </c>
      <c r="I68" s="60">
        <v>109796</v>
      </c>
      <c r="J68" s="60">
        <v>257267</v>
      </c>
      <c r="K68" s="60">
        <v>89192</v>
      </c>
      <c r="L68" s="60">
        <v>114415</v>
      </c>
      <c r="M68" s="60">
        <v>14540</v>
      </c>
      <c r="N68" s="60">
        <v>218147</v>
      </c>
      <c r="O68" s="60">
        <v>135125</v>
      </c>
      <c r="P68" s="60">
        <v>118272</v>
      </c>
      <c r="Q68" s="60">
        <v>262245</v>
      </c>
      <c r="R68" s="60">
        <v>515642</v>
      </c>
      <c r="S68" s="60"/>
      <c r="T68" s="60"/>
      <c r="U68" s="60"/>
      <c r="V68" s="60"/>
      <c r="W68" s="60">
        <v>991056</v>
      </c>
      <c r="X68" s="60"/>
      <c r="Y68" s="60">
        <v>991056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1230627</v>
      </c>
      <c r="F69" s="220">
        <f t="shared" si="12"/>
        <v>0</v>
      </c>
      <c r="G69" s="220">
        <f t="shared" si="12"/>
        <v>43901</v>
      </c>
      <c r="H69" s="220">
        <f t="shared" si="12"/>
        <v>103570</v>
      </c>
      <c r="I69" s="220">
        <f t="shared" si="12"/>
        <v>109796</v>
      </c>
      <c r="J69" s="220">
        <f t="shared" si="12"/>
        <v>257267</v>
      </c>
      <c r="K69" s="220">
        <f t="shared" si="12"/>
        <v>89192</v>
      </c>
      <c r="L69" s="220">
        <f t="shared" si="12"/>
        <v>114415</v>
      </c>
      <c r="M69" s="220">
        <f t="shared" si="12"/>
        <v>14540</v>
      </c>
      <c r="N69" s="220">
        <f t="shared" si="12"/>
        <v>218147</v>
      </c>
      <c r="O69" s="220">
        <f t="shared" si="12"/>
        <v>135125</v>
      </c>
      <c r="P69" s="220">
        <f t="shared" si="12"/>
        <v>118272</v>
      </c>
      <c r="Q69" s="220">
        <f t="shared" si="12"/>
        <v>262245</v>
      </c>
      <c r="R69" s="220">
        <f t="shared" si="12"/>
        <v>515642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991056</v>
      </c>
      <c r="X69" s="220">
        <f t="shared" si="12"/>
        <v>0</v>
      </c>
      <c r="Y69" s="220">
        <f t="shared" si="12"/>
        <v>991056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26656107</v>
      </c>
      <c r="F5" s="358">
        <f t="shared" si="0"/>
        <v>26656107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19992081</v>
      </c>
      <c r="Y5" s="358">
        <f t="shared" si="0"/>
        <v>-19992081</v>
      </c>
      <c r="Z5" s="359">
        <f>+IF(X5&lt;&gt;0,+(Y5/X5)*100,0)</f>
        <v>-100</v>
      </c>
      <c r="AA5" s="360">
        <f>+AA6+AA8+AA11+AA13+AA15</f>
        <v>26656107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750000</v>
      </c>
      <c r="Y6" s="59">
        <f t="shared" si="1"/>
        <v>-750000</v>
      </c>
      <c r="Z6" s="61">
        <f>+IF(X6&lt;&gt;0,+(Y6/X6)*100,0)</f>
        <v>-100</v>
      </c>
      <c r="AA6" s="62">
        <f t="shared" si="1"/>
        <v>1000000</v>
      </c>
    </row>
    <row r="7" spans="1:27" ht="13.5">
      <c r="A7" s="291" t="s">
        <v>228</v>
      </c>
      <c r="B7" s="142"/>
      <c r="C7" s="60"/>
      <c r="D7" s="340"/>
      <c r="E7" s="60">
        <v>1000000</v>
      </c>
      <c r="F7" s="59">
        <v>1000000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750000</v>
      </c>
      <c r="Y7" s="59">
        <v>-750000</v>
      </c>
      <c r="Z7" s="61">
        <v>-100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81000</v>
      </c>
      <c r="F8" s="59">
        <f t="shared" si="2"/>
        <v>81000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60750</v>
      </c>
      <c r="Y8" s="59">
        <f t="shared" si="2"/>
        <v>-60750</v>
      </c>
      <c r="Z8" s="61">
        <f>+IF(X8&lt;&gt;0,+(Y8/X8)*100,0)</f>
        <v>-100</v>
      </c>
      <c r="AA8" s="62">
        <f>SUM(AA9:AA10)</f>
        <v>81000</v>
      </c>
    </row>
    <row r="9" spans="1:27" ht="13.5">
      <c r="A9" s="291" t="s">
        <v>229</v>
      </c>
      <c r="B9" s="142"/>
      <c r="C9" s="60"/>
      <c r="D9" s="340"/>
      <c r="E9" s="60">
        <v>81000</v>
      </c>
      <c r="F9" s="59">
        <v>81000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60750</v>
      </c>
      <c r="Y9" s="59">
        <v>-60750</v>
      </c>
      <c r="Z9" s="61">
        <v>-100</v>
      </c>
      <c r="AA9" s="62">
        <v>81000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16500481</v>
      </c>
      <c r="F11" s="364">
        <f t="shared" si="3"/>
        <v>16500481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12375361</v>
      </c>
      <c r="Y11" s="364">
        <f t="shared" si="3"/>
        <v>-12375361</v>
      </c>
      <c r="Z11" s="365">
        <f>+IF(X11&lt;&gt;0,+(Y11/X11)*100,0)</f>
        <v>-100</v>
      </c>
      <c r="AA11" s="366">
        <f t="shared" si="3"/>
        <v>16500481</v>
      </c>
    </row>
    <row r="12" spans="1:27" ht="13.5">
      <c r="A12" s="291" t="s">
        <v>231</v>
      </c>
      <c r="B12" s="136"/>
      <c r="C12" s="60"/>
      <c r="D12" s="340"/>
      <c r="E12" s="60">
        <v>16500481</v>
      </c>
      <c r="F12" s="59">
        <v>16500481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12375361</v>
      </c>
      <c r="Y12" s="59">
        <v>-12375361</v>
      </c>
      <c r="Z12" s="61">
        <v>-100</v>
      </c>
      <c r="AA12" s="62">
        <v>16500481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8259876</v>
      </c>
      <c r="F13" s="342">
        <f t="shared" si="4"/>
        <v>8259876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6194907</v>
      </c>
      <c r="Y13" s="342">
        <f t="shared" si="4"/>
        <v>-6194907</v>
      </c>
      <c r="Z13" s="335">
        <f>+IF(X13&lt;&gt;0,+(Y13/X13)*100,0)</f>
        <v>-100</v>
      </c>
      <c r="AA13" s="273">
        <f t="shared" si="4"/>
        <v>8259876</v>
      </c>
    </row>
    <row r="14" spans="1:27" ht="13.5">
      <c r="A14" s="291" t="s">
        <v>232</v>
      </c>
      <c r="B14" s="136"/>
      <c r="C14" s="60"/>
      <c r="D14" s="340"/>
      <c r="E14" s="60">
        <v>8259876</v>
      </c>
      <c r="F14" s="59">
        <v>8259876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6194907</v>
      </c>
      <c r="Y14" s="59">
        <v>-6194907</v>
      </c>
      <c r="Z14" s="61">
        <v>-100</v>
      </c>
      <c r="AA14" s="62">
        <v>8259876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814750</v>
      </c>
      <c r="F15" s="59">
        <f t="shared" si="5"/>
        <v>814750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611063</v>
      </c>
      <c r="Y15" s="59">
        <f t="shared" si="5"/>
        <v>-611063</v>
      </c>
      <c r="Z15" s="61">
        <f>+IF(X15&lt;&gt;0,+(Y15/X15)*100,0)</f>
        <v>-100</v>
      </c>
      <c r="AA15" s="62">
        <f>SUM(AA16:AA20)</f>
        <v>814750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814750</v>
      </c>
      <c r="F20" s="59">
        <v>814750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611063</v>
      </c>
      <c r="Y20" s="59">
        <v>-611063</v>
      </c>
      <c r="Z20" s="61">
        <v>-100</v>
      </c>
      <c r="AA20" s="62">
        <v>814750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2481693</v>
      </c>
      <c r="F22" s="345">
        <f t="shared" si="6"/>
        <v>2481693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1861270</v>
      </c>
      <c r="Y22" s="345">
        <f t="shared" si="6"/>
        <v>-1861270</v>
      </c>
      <c r="Z22" s="336">
        <f>+IF(X22&lt;&gt;0,+(Y22/X22)*100,0)</f>
        <v>-100</v>
      </c>
      <c r="AA22" s="350">
        <f>SUM(AA23:AA32)</f>
        <v>2481693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2481693</v>
      </c>
      <c r="F24" s="59">
        <v>2481693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1861270</v>
      </c>
      <c r="Y24" s="59">
        <v>-1861270</v>
      </c>
      <c r="Z24" s="61">
        <v>-100</v>
      </c>
      <c r="AA24" s="62">
        <v>2481693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150000</v>
      </c>
      <c r="Y40" s="345">
        <f t="shared" si="9"/>
        <v>-150000</v>
      </c>
      <c r="Z40" s="336">
        <f>+IF(X40&lt;&gt;0,+(Y40/X40)*100,0)</f>
        <v>-100</v>
      </c>
      <c r="AA40" s="350">
        <f>SUM(AA41:AA49)</f>
        <v>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200000</v>
      </c>
      <c r="F44" s="53">
        <v>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150000</v>
      </c>
      <c r="Y44" s="53">
        <v>-150000</v>
      </c>
      <c r="Z44" s="94">
        <v>-100</v>
      </c>
      <c r="AA44" s="95">
        <v>200000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29337800</v>
      </c>
      <c r="F60" s="264">
        <f t="shared" si="14"/>
        <v>29337800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22003351</v>
      </c>
      <c r="Y60" s="264">
        <f t="shared" si="14"/>
        <v>-22003351</v>
      </c>
      <c r="Z60" s="337">
        <f>+IF(X60&lt;&gt;0,+(Y60/X60)*100,0)</f>
        <v>-100</v>
      </c>
      <c r="AA60" s="232">
        <f>+AA57+AA54+AA51+AA40+AA37+AA34+AA22+AA5</f>
        <v>29337800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2014-05-13T09:02:06Z</dcterms:created>
  <dcterms:modified xsi:type="dcterms:W3CDTF">2014-05-13T09:02:10Z</dcterms:modified>
  <cp:category/>
  <cp:version/>
  <cp:contentType/>
  <cp:contentStatus/>
</cp:coreProperties>
</file>