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<sst xmlns="http://schemas.openxmlformats.org/spreadsheetml/2006/main" count="855" uniqueCount="302">
  <si>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Masilonyana(FS181)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</si>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</sst>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11146423</v>
      </c>
      <c r="C5" s="19">
        <v>0</v>
      </c>
      <c r="D5" s="59">
        <v>10980000</v>
      </c>
      <c r="E5" s="60">
        <v>16280000</v>
      </c>
      <c r="F5" s="60">
        <v>1541912</v>
      </c>
      <c r="G5" s="60">
        <v>1497180</v>
      </c>
      <c r="H5" s="60">
        <v>1516695</v>
      </c>
      <c r="I5" s="60">
        <v>4555787</v>
      </c>
      <c r="J5" s="60">
        <v>2165767</v>
      </c>
      <c r="K5" s="60">
        <v>1544464</v>
      </c>
      <c r="L5" s="60">
        <v>1424192</v>
      </c>
      <c r="M5" s="60">
        <v>5134423</v>
      </c>
      <c r="N5" s="60">
        <v>1544697</v>
      </c>
      <c r="O5" s="60">
        <v>1546739</v>
      </c>
      <c r="P5" s="60">
        <v>1281716</v>
      </c>
      <c r="Q5" s="60">
        <v>4373152</v>
      </c>
      <c r="R5" s="60">
        <v>0</v>
      </c>
      <c r="S5" s="60">
        <v>0</v>
      </c>
      <c r="T5" s="60">
        <v>0</v>
      </c>
      <c r="U5" s="60">
        <v>0</v>
      </c>
      <c r="V5" s="60">
        <v>14063362</v>
      </c>
      <c r="W5" s="60">
        <v>12210000</v>
      </c>
      <c r="X5" s="60">
        <v>1853362</v>
      </c>
      <c r="Y5" s="61">
        <v>15.18</v>
      </c>
      <c r="Z5" s="62">
        <v>16280000</v>
      </c>
    </row>
    <row r="6" spans="1:26" ht="13.5">
      <c r="A6" s="58" t="s">
        <v>32</v>
      </c>
      <c r="B6" s="19">
        <v>64937656</v>
      </c>
      <c r="C6" s="19">
        <v>0</v>
      </c>
      <c r="D6" s="59">
        <v>70256000</v>
      </c>
      <c r="E6" s="60">
        <v>69213000</v>
      </c>
      <c r="F6" s="60">
        <v>6970776</v>
      </c>
      <c r="G6" s="60">
        <v>8706275</v>
      </c>
      <c r="H6" s="60">
        <v>6983500</v>
      </c>
      <c r="I6" s="60">
        <v>22660551</v>
      </c>
      <c r="J6" s="60">
        <v>3815846</v>
      </c>
      <c r="K6" s="60">
        <v>6583182</v>
      </c>
      <c r="L6" s="60">
        <v>6426460</v>
      </c>
      <c r="M6" s="60">
        <v>16825488</v>
      </c>
      <c r="N6" s="60">
        <v>6520908</v>
      </c>
      <c r="O6" s="60">
        <v>6378506</v>
      </c>
      <c r="P6" s="60">
        <v>13754045</v>
      </c>
      <c r="Q6" s="60">
        <v>26653459</v>
      </c>
      <c r="R6" s="60">
        <v>0</v>
      </c>
      <c r="S6" s="60">
        <v>0</v>
      </c>
      <c r="T6" s="60">
        <v>0</v>
      </c>
      <c r="U6" s="60">
        <v>0</v>
      </c>
      <c r="V6" s="60">
        <v>66139498</v>
      </c>
      <c r="W6" s="60">
        <v>51909750</v>
      </c>
      <c r="X6" s="60">
        <v>14229748</v>
      </c>
      <c r="Y6" s="61">
        <v>27.41</v>
      </c>
      <c r="Z6" s="62">
        <v>69213000</v>
      </c>
    </row>
    <row r="7" spans="1:26" ht="13.5">
      <c r="A7" s="58" t="s">
        <v>33</v>
      </c>
      <c r="B7" s="19">
        <v>439193</v>
      </c>
      <c r="C7" s="19">
        <v>0</v>
      </c>
      <c r="D7" s="59">
        <v>339000</v>
      </c>
      <c r="E7" s="60">
        <v>339000</v>
      </c>
      <c r="F7" s="60">
        <v>0</v>
      </c>
      <c r="G7" s="60">
        <v>0</v>
      </c>
      <c r="H7" s="60">
        <v>0</v>
      </c>
      <c r="I7" s="60">
        <v>0</v>
      </c>
      <c r="J7" s="60">
        <v>215</v>
      </c>
      <c r="K7" s="60">
        <v>0</v>
      </c>
      <c r="L7" s="60">
        <v>126</v>
      </c>
      <c r="M7" s="60">
        <v>341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341</v>
      </c>
      <c r="W7" s="60">
        <v>254250</v>
      </c>
      <c r="X7" s="60">
        <v>-253909</v>
      </c>
      <c r="Y7" s="61">
        <v>-99.87</v>
      </c>
      <c r="Z7" s="62">
        <v>339000</v>
      </c>
    </row>
    <row r="8" spans="1:26" ht="13.5">
      <c r="A8" s="58" t="s">
        <v>34</v>
      </c>
      <c r="B8" s="19">
        <v>83685462</v>
      </c>
      <c r="C8" s="19">
        <v>0</v>
      </c>
      <c r="D8" s="59">
        <v>86121000</v>
      </c>
      <c r="E8" s="60">
        <v>86121000</v>
      </c>
      <c r="F8" s="60">
        <v>34409000</v>
      </c>
      <c r="G8" s="60">
        <v>1290000</v>
      </c>
      <c r="H8" s="60">
        <v>0</v>
      </c>
      <c r="I8" s="60">
        <v>35699000</v>
      </c>
      <c r="J8" s="60">
        <v>0</v>
      </c>
      <c r="K8" s="60">
        <v>1477271</v>
      </c>
      <c r="L8" s="60">
        <v>800000</v>
      </c>
      <c r="M8" s="60">
        <v>2277271</v>
      </c>
      <c r="N8" s="60">
        <v>0</v>
      </c>
      <c r="O8" s="60">
        <v>0</v>
      </c>
      <c r="P8" s="60">
        <v>20645000</v>
      </c>
      <c r="Q8" s="60">
        <v>20645000</v>
      </c>
      <c r="R8" s="60">
        <v>0</v>
      </c>
      <c r="S8" s="60">
        <v>0</v>
      </c>
      <c r="T8" s="60">
        <v>0</v>
      </c>
      <c r="U8" s="60">
        <v>0</v>
      </c>
      <c r="V8" s="60">
        <v>58621271</v>
      </c>
      <c r="W8" s="60">
        <v>64590750</v>
      </c>
      <c r="X8" s="60">
        <v>-5969479</v>
      </c>
      <c r="Y8" s="61">
        <v>-9.24</v>
      </c>
      <c r="Z8" s="62">
        <v>86121000</v>
      </c>
    </row>
    <row r="9" spans="1:26" ht="13.5">
      <c r="A9" s="58" t="s">
        <v>35</v>
      </c>
      <c r="B9" s="19">
        <v>16857557</v>
      </c>
      <c r="C9" s="19">
        <v>0</v>
      </c>
      <c r="D9" s="59">
        <v>21205000</v>
      </c>
      <c r="E9" s="60">
        <v>8350803</v>
      </c>
      <c r="F9" s="60">
        <v>3552664</v>
      </c>
      <c r="G9" s="60">
        <v>2970812</v>
      </c>
      <c r="H9" s="60">
        <v>2421884</v>
      </c>
      <c r="I9" s="60">
        <v>8945360</v>
      </c>
      <c r="J9" s="60">
        <v>2085291</v>
      </c>
      <c r="K9" s="60">
        <v>1608177</v>
      </c>
      <c r="L9" s="60">
        <v>17184068</v>
      </c>
      <c r="M9" s="60">
        <v>20877536</v>
      </c>
      <c r="N9" s="60">
        <v>3181695</v>
      </c>
      <c r="O9" s="60">
        <v>2196978</v>
      </c>
      <c r="P9" s="60">
        <v>2043426</v>
      </c>
      <c r="Q9" s="60">
        <v>7422099</v>
      </c>
      <c r="R9" s="60">
        <v>0</v>
      </c>
      <c r="S9" s="60">
        <v>0</v>
      </c>
      <c r="T9" s="60">
        <v>0</v>
      </c>
      <c r="U9" s="60">
        <v>0</v>
      </c>
      <c r="V9" s="60">
        <v>37244995</v>
      </c>
      <c r="W9" s="60">
        <v>6263102</v>
      </c>
      <c r="X9" s="60">
        <v>30981893</v>
      </c>
      <c r="Y9" s="61">
        <v>494.67</v>
      </c>
      <c r="Z9" s="62">
        <v>8350803</v>
      </c>
    </row>
    <row r="10" spans="1:26" ht="25.5">
      <c r="A10" s="63" t="s">
        <v>277</v>
      </c>
      <c r="B10" s="64">
        <f>SUM(B5:B9)</f>
        <v>177066291</v>
      </c>
      <c r="C10" s="64">
        <f>SUM(C5:C9)</f>
        <v>0</v>
      </c>
      <c r="D10" s="65">
        <f aca="true" t="shared" si="0" ref="D10:Z10">SUM(D5:D9)</f>
        <v>188901000</v>
      </c>
      <c r="E10" s="66">
        <f t="shared" si="0"/>
        <v>180303803</v>
      </c>
      <c r="F10" s="66">
        <f t="shared" si="0"/>
        <v>46474352</v>
      </c>
      <c r="G10" s="66">
        <f t="shared" si="0"/>
        <v>14464267</v>
      </c>
      <c r="H10" s="66">
        <f t="shared" si="0"/>
        <v>10922079</v>
      </c>
      <c r="I10" s="66">
        <f t="shared" si="0"/>
        <v>71860698</v>
      </c>
      <c r="J10" s="66">
        <f t="shared" si="0"/>
        <v>8067119</v>
      </c>
      <c r="K10" s="66">
        <f t="shared" si="0"/>
        <v>11213094</v>
      </c>
      <c r="L10" s="66">
        <f t="shared" si="0"/>
        <v>25834846</v>
      </c>
      <c r="M10" s="66">
        <f t="shared" si="0"/>
        <v>45115059</v>
      </c>
      <c r="N10" s="66">
        <f t="shared" si="0"/>
        <v>11247300</v>
      </c>
      <c r="O10" s="66">
        <f t="shared" si="0"/>
        <v>10122223</v>
      </c>
      <c r="P10" s="66">
        <f t="shared" si="0"/>
        <v>37724187</v>
      </c>
      <c r="Q10" s="66">
        <f t="shared" si="0"/>
        <v>59093710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176069467</v>
      </c>
      <c r="W10" s="66">
        <f t="shared" si="0"/>
        <v>135227852</v>
      </c>
      <c r="X10" s="66">
        <f t="shared" si="0"/>
        <v>40841615</v>
      </c>
      <c r="Y10" s="67">
        <f>+IF(W10&lt;&gt;0,(X10/W10)*100,0)</f>
        <v>30.20207331253032</v>
      </c>
      <c r="Z10" s="68">
        <f t="shared" si="0"/>
        <v>180303803</v>
      </c>
    </row>
    <row r="11" spans="1:26" ht="13.5">
      <c r="A11" s="58" t="s">
        <v>37</v>
      </c>
      <c r="B11" s="19">
        <v>55841908</v>
      </c>
      <c r="C11" s="19">
        <v>0</v>
      </c>
      <c r="D11" s="59">
        <v>67506000</v>
      </c>
      <c r="E11" s="60">
        <v>62537000</v>
      </c>
      <c r="F11" s="60">
        <v>4173019</v>
      </c>
      <c r="G11" s="60">
        <v>4147341</v>
      </c>
      <c r="H11" s="60">
        <v>5766529</v>
      </c>
      <c r="I11" s="60">
        <v>14086889</v>
      </c>
      <c r="J11" s="60">
        <v>4309395</v>
      </c>
      <c r="K11" s="60">
        <v>4540446</v>
      </c>
      <c r="L11" s="60">
        <v>4457851</v>
      </c>
      <c r="M11" s="60">
        <v>13307692</v>
      </c>
      <c r="N11" s="60">
        <v>4183569</v>
      </c>
      <c r="O11" s="60">
        <v>4234210</v>
      </c>
      <c r="P11" s="60">
        <v>3977268</v>
      </c>
      <c r="Q11" s="60">
        <v>12395047</v>
      </c>
      <c r="R11" s="60">
        <v>0</v>
      </c>
      <c r="S11" s="60">
        <v>0</v>
      </c>
      <c r="T11" s="60">
        <v>0</v>
      </c>
      <c r="U11" s="60">
        <v>0</v>
      </c>
      <c r="V11" s="60">
        <v>39789628</v>
      </c>
      <c r="W11" s="60">
        <v>46902750</v>
      </c>
      <c r="X11" s="60">
        <v>-7113122</v>
      </c>
      <c r="Y11" s="61">
        <v>-15.17</v>
      </c>
      <c r="Z11" s="62">
        <v>62537000</v>
      </c>
    </row>
    <row r="12" spans="1:26" ht="13.5">
      <c r="A12" s="58" t="s">
        <v>38</v>
      </c>
      <c r="B12" s="19">
        <v>4647955</v>
      </c>
      <c r="C12" s="19">
        <v>0</v>
      </c>
      <c r="D12" s="59">
        <v>6285000</v>
      </c>
      <c r="E12" s="60">
        <v>6285000</v>
      </c>
      <c r="F12" s="60">
        <v>351044</v>
      </c>
      <c r="G12" s="60">
        <v>292420</v>
      </c>
      <c r="H12" s="60">
        <v>298420</v>
      </c>
      <c r="I12" s="60">
        <v>941884</v>
      </c>
      <c r="J12" s="60">
        <v>356392</v>
      </c>
      <c r="K12" s="60">
        <v>343924</v>
      </c>
      <c r="L12" s="60">
        <v>322906</v>
      </c>
      <c r="M12" s="60">
        <v>1023222</v>
      </c>
      <c r="N12" s="60">
        <v>371615</v>
      </c>
      <c r="O12" s="60">
        <v>371615</v>
      </c>
      <c r="P12" s="60">
        <v>394394</v>
      </c>
      <c r="Q12" s="60">
        <v>1137624</v>
      </c>
      <c r="R12" s="60">
        <v>0</v>
      </c>
      <c r="S12" s="60">
        <v>0</v>
      </c>
      <c r="T12" s="60">
        <v>0</v>
      </c>
      <c r="U12" s="60">
        <v>0</v>
      </c>
      <c r="V12" s="60">
        <v>3102730</v>
      </c>
      <c r="W12" s="60">
        <v>4713750</v>
      </c>
      <c r="X12" s="60">
        <v>-1611020</v>
      </c>
      <c r="Y12" s="61">
        <v>-34.18</v>
      </c>
      <c r="Z12" s="62">
        <v>6285000</v>
      </c>
    </row>
    <row r="13" spans="1:26" ht="13.5">
      <c r="A13" s="58" t="s">
        <v>278</v>
      </c>
      <c r="B13" s="19">
        <v>26016852</v>
      </c>
      <c r="C13" s="19">
        <v>0</v>
      </c>
      <c r="D13" s="59">
        <v>2006000</v>
      </c>
      <c r="E13" s="60">
        <v>2006000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24601020</v>
      </c>
      <c r="M13" s="60">
        <v>24601020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24601020</v>
      </c>
      <c r="W13" s="60">
        <v>1504500</v>
      </c>
      <c r="X13" s="60">
        <v>23096520</v>
      </c>
      <c r="Y13" s="61">
        <v>1535.16</v>
      </c>
      <c r="Z13" s="62">
        <v>2006000</v>
      </c>
    </row>
    <row r="14" spans="1:26" ht="13.5">
      <c r="A14" s="58" t="s">
        <v>40</v>
      </c>
      <c r="B14" s="19">
        <v>1085022</v>
      </c>
      <c r="C14" s="19">
        <v>0</v>
      </c>
      <c r="D14" s="59">
        <v>424000</v>
      </c>
      <c r="E14" s="60">
        <v>424000</v>
      </c>
      <c r="F14" s="60">
        <v>0</v>
      </c>
      <c r="G14" s="60">
        <v>0</v>
      </c>
      <c r="H14" s="60">
        <v>230337</v>
      </c>
      <c r="I14" s="60">
        <v>230337</v>
      </c>
      <c r="J14" s="60">
        <v>0</v>
      </c>
      <c r="K14" s="60">
        <v>0</v>
      </c>
      <c r="L14" s="60">
        <v>757225</v>
      </c>
      <c r="M14" s="60">
        <v>757225</v>
      </c>
      <c r="N14" s="60">
        <v>0</v>
      </c>
      <c r="O14" s="60">
        <v>0</v>
      </c>
      <c r="P14" s="60">
        <v>3806</v>
      </c>
      <c r="Q14" s="60">
        <v>3806</v>
      </c>
      <c r="R14" s="60">
        <v>0</v>
      </c>
      <c r="S14" s="60">
        <v>0</v>
      </c>
      <c r="T14" s="60">
        <v>0</v>
      </c>
      <c r="U14" s="60">
        <v>0</v>
      </c>
      <c r="V14" s="60">
        <v>991368</v>
      </c>
      <c r="W14" s="60">
        <v>318000</v>
      </c>
      <c r="X14" s="60">
        <v>673368</v>
      </c>
      <c r="Y14" s="61">
        <v>211.75</v>
      </c>
      <c r="Z14" s="62">
        <v>424000</v>
      </c>
    </row>
    <row r="15" spans="1:26" ht="13.5">
      <c r="A15" s="58" t="s">
        <v>41</v>
      </c>
      <c r="B15" s="19">
        <v>31972646</v>
      </c>
      <c r="C15" s="19">
        <v>0</v>
      </c>
      <c r="D15" s="59">
        <v>27415750</v>
      </c>
      <c r="E15" s="60">
        <v>36635000</v>
      </c>
      <c r="F15" s="60">
        <v>77541</v>
      </c>
      <c r="G15" s="60">
        <v>24918</v>
      </c>
      <c r="H15" s="60">
        <v>642338</v>
      </c>
      <c r="I15" s="60">
        <v>744797</v>
      </c>
      <c r="J15" s="60">
        <v>3686465</v>
      </c>
      <c r="K15" s="60">
        <v>0</v>
      </c>
      <c r="L15" s="60">
        <v>361701</v>
      </c>
      <c r="M15" s="60">
        <v>4048166</v>
      </c>
      <c r="N15" s="60">
        <v>479414</v>
      </c>
      <c r="O15" s="60">
        <v>-805003</v>
      </c>
      <c r="P15" s="60">
        <v>711498</v>
      </c>
      <c r="Q15" s="60">
        <v>385909</v>
      </c>
      <c r="R15" s="60">
        <v>0</v>
      </c>
      <c r="S15" s="60">
        <v>0</v>
      </c>
      <c r="T15" s="60">
        <v>0</v>
      </c>
      <c r="U15" s="60">
        <v>0</v>
      </c>
      <c r="V15" s="60">
        <v>5178872</v>
      </c>
      <c r="W15" s="60">
        <v>27476250</v>
      </c>
      <c r="X15" s="60">
        <v>-22297378</v>
      </c>
      <c r="Y15" s="61">
        <v>-81.15</v>
      </c>
      <c r="Z15" s="62">
        <v>36635000</v>
      </c>
    </row>
    <row r="16" spans="1:26" ht="13.5">
      <c r="A16" s="69" t="s">
        <v>42</v>
      </c>
      <c r="B16" s="19">
        <v>0</v>
      </c>
      <c r="C16" s="19">
        <v>0</v>
      </c>
      <c r="D16" s="59">
        <v>18239095</v>
      </c>
      <c r="E16" s="60">
        <v>18239000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13679250</v>
      </c>
      <c r="X16" s="60">
        <v>-13679250</v>
      </c>
      <c r="Y16" s="61">
        <v>-100</v>
      </c>
      <c r="Z16" s="62">
        <v>18239000</v>
      </c>
    </row>
    <row r="17" spans="1:26" ht="13.5">
      <c r="A17" s="58" t="s">
        <v>43</v>
      </c>
      <c r="B17" s="19">
        <v>60241011</v>
      </c>
      <c r="C17" s="19">
        <v>0</v>
      </c>
      <c r="D17" s="59">
        <v>61247000</v>
      </c>
      <c r="E17" s="60">
        <v>51170000</v>
      </c>
      <c r="F17" s="60">
        <v>991382</v>
      </c>
      <c r="G17" s="60">
        <v>1758525</v>
      </c>
      <c r="H17" s="60">
        <v>336117</v>
      </c>
      <c r="I17" s="60">
        <v>3086024</v>
      </c>
      <c r="J17" s="60">
        <v>1409575</v>
      </c>
      <c r="K17" s="60">
        <v>1356353</v>
      </c>
      <c r="L17" s="60">
        <v>28016703</v>
      </c>
      <c r="M17" s="60">
        <v>30782631</v>
      </c>
      <c r="N17" s="60">
        <v>917044</v>
      </c>
      <c r="O17" s="60">
        <v>893615</v>
      </c>
      <c r="P17" s="60">
        <v>1275976</v>
      </c>
      <c r="Q17" s="60">
        <v>3086635</v>
      </c>
      <c r="R17" s="60">
        <v>0</v>
      </c>
      <c r="S17" s="60">
        <v>0</v>
      </c>
      <c r="T17" s="60">
        <v>0</v>
      </c>
      <c r="U17" s="60">
        <v>0</v>
      </c>
      <c r="V17" s="60">
        <v>36955290</v>
      </c>
      <c r="W17" s="60">
        <v>38377500</v>
      </c>
      <c r="X17" s="60">
        <v>-1422210</v>
      </c>
      <c r="Y17" s="61">
        <v>-3.71</v>
      </c>
      <c r="Z17" s="62">
        <v>51170000</v>
      </c>
    </row>
    <row r="18" spans="1:26" ht="13.5">
      <c r="A18" s="70" t="s">
        <v>44</v>
      </c>
      <c r="B18" s="71">
        <f>SUM(B11:B17)</f>
        <v>179805394</v>
      </c>
      <c r="C18" s="71">
        <f>SUM(C11:C17)</f>
        <v>0</v>
      </c>
      <c r="D18" s="72">
        <f aca="true" t="shared" si="1" ref="D18:Z18">SUM(D11:D17)</f>
        <v>183122845</v>
      </c>
      <c r="E18" s="73">
        <f t="shared" si="1"/>
        <v>177296000</v>
      </c>
      <c r="F18" s="73">
        <f t="shared" si="1"/>
        <v>5592986</v>
      </c>
      <c r="G18" s="73">
        <f t="shared" si="1"/>
        <v>6223204</v>
      </c>
      <c r="H18" s="73">
        <f t="shared" si="1"/>
        <v>7273741</v>
      </c>
      <c r="I18" s="73">
        <f t="shared" si="1"/>
        <v>19089931</v>
      </c>
      <c r="J18" s="73">
        <f t="shared" si="1"/>
        <v>9761827</v>
      </c>
      <c r="K18" s="73">
        <f t="shared" si="1"/>
        <v>6240723</v>
      </c>
      <c r="L18" s="73">
        <f t="shared" si="1"/>
        <v>58517406</v>
      </c>
      <c r="M18" s="73">
        <f t="shared" si="1"/>
        <v>74519956</v>
      </c>
      <c r="N18" s="73">
        <f t="shared" si="1"/>
        <v>5951642</v>
      </c>
      <c r="O18" s="73">
        <f t="shared" si="1"/>
        <v>4694437</v>
      </c>
      <c r="P18" s="73">
        <f t="shared" si="1"/>
        <v>6362942</v>
      </c>
      <c r="Q18" s="73">
        <f t="shared" si="1"/>
        <v>17009021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110618908</v>
      </c>
      <c r="W18" s="73">
        <f t="shared" si="1"/>
        <v>132972000</v>
      </c>
      <c r="X18" s="73">
        <f t="shared" si="1"/>
        <v>-22353092</v>
      </c>
      <c r="Y18" s="67">
        <f>+IF(W18&lt;&gt;0,(X18/W18)*100,0)</f>
        <v>-16.810375116565893</v>
      </c>
      <c r="Z18" s="74">
        <f t="shared" si="1"/>
        <v>177296000</v>
      </c>
    </row>
    <row r="19" spans="1:26" ht="13.5">
      <c r="A19" s="70" t="s">
        <v>45</v>
      </c>
      <c r="B19" s="75">
        <f>+B10-B18</f>
        <v>-2739103</v>
      </c>
      <c r="C19" s="75">
        <f>+C10-C18</f>
        <v>0</v>
      </c>
      <c r="D19" s="76">
        <f aca="true" t="shared" si="2" ref="D19:Z19">+D10-D18</f>
        <v>5778155</v>
      </c>
      <c r="E19" s="77">
        <f t="shared" si="2"/>
        <v>3007803</v>
      </c>
      <c r="F19" s="77">
        <f t="shared" si="2"/>
        <v>40881366</v>
      </c>
      <c r="G19" s="77">
        <f t="shared" si="2"/>
        <v>8241063</v>
      </c>
      <c r="H19" s="77">
        <f t="shared" si="2"/>
        <v>3648338</v>
      </c>
      <c r="I19" s="77">
        <f t="shared" si="2"/>
        <v>52770767</v>
      </c>
      <c r="J19" s="77">
        <f t="shared" si="2"/>
        <v>-1694708</v>
      </c>
      <c r="K19" s="77">
        <f t="shared" si="2"/>
        <v>4972371</v>
      </c>
      <c r="L19" s="77">
        <f t="shared" si="2"/>
        <v>-32682560</v>
      </c>
      <c r="M19" s="77">
        <f t="shared" si="2"/>
        <v>-29404897</v>
      </c>
      <c r="N19" s="77">
        <f t="shared" si="2"/>
        <v>5295658</v>
      </c>
      <c r="O19" s="77">
        <f t="shared" si="2"/>
        <v>5427786</v>
      </c>
      <c r="P19" s="77">
        <f t="shared" si="2"/>
        <v>31361245</v>
      </c>
      <c r="Q19" s="77">
        <f t="shared" si="2"/>
        <v>42084689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65450559</v>
      </c>
      <c r="W19" s="77">
        <f>IF(E10=E18,0,W10-W18)</f>
        <v>2255852</v>
      </c>
      <c r="X19" s="77">
        <f t="shared" si="2"/>
        <v>63194707</v>
      </c>
      <c r="Y19" s="78">
        <f>+IF(W19&lt;&gt;0,(X19/W19)*100,0)</f>
        <v>2801.367598583595</v>
      </c>
      <c r="Z19" s="79">
        <f t="shared" si="2"/>
        <v>3007803</v>
      </c>
    </row>
    <row r="20" spans="1:26" ht="13.5">
      <c r="A20" s="58" t="s">
        <v>46</v>
      </c>
      <c r="B20" s="19">
        <v>36782000</v>
      </c>
      <c r="C20" s="19">
        <v>0</v>
      </c>
      <c r="D20" s="59">
        <v>55271000</v>
      </c>
      <c r="E20" s="60">
        <v>0</v>
      </c>
      <c r="F20" s="60">
        <v>0</v>
      </c>
      <c r="G20" s="60">
        <v>400000</v>
      </c>
      <c r="H20" s="60">
        <v>0</v>
      </c>
      <c r="I20" s="60">
        <v>400000</v>
      </c>
      <c r="J20" s="60">
        <v>42415</v>
      </c>
      <c r="K20" s="60">
        <v>623188</v>
      </c>
      <c r="L20" s="60">
        <v>20732180</v>
      </c>
      <c r="M20" s="60">
        <v>21397783</v>
      </c>
      <c r="N20" s="60">
        <v>103363</v>
      </c>
      <c r="O20" s="60">
        <v>-454592</v>
      </c>
      <c r="P20" s="60">
        <v>-34470</v>
      </c>
      <c r="Q20" s="60">
        <v>-385699</v>
      </c>
      <c r="R20" s="60">
        <v>0</v>
      </c>
      <c r="S20" s="60">
        <v>0</v>
      </c>
      <c r="T20" s="60">
        <v>0</v>
      </c>
      <c r="U20" s="60">
        <v>0</v>
      </c>
      <c r="V20" s="60">
        <v>21412084</v>
      </c>
      <c r="W20" s="60">
        <v>0</v>
      </c>
      <c r="X20" s="60">
        <v>21412084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34042897</v>
      </c>
      <c r="C22" s="86">
        <f>SUM(C19:C21)</f>
        <v>0</v>
      </c>
      <c r="D22" s="87">
        <f aca="true" t="shared" si="3" ref="D22:Z22">SUM(D19:D21)</f>
        <v>61049155</v>
      </c>
      <c r="E22" s="88">
        <f t="shared" si="3"/>
        <v>3007803</v>
      </c>
      <c r="F22" s="88">
        <f t="shared" si="3"/>
        <v>40881366</v>
      </c>
      <c r="G22" s="88">
        <f t="shared" si="3"/>
        <v>8641063</v>
      </c>
      <c r="H22" s="88">
        <f t="shared" si="3"/>
        <v>3648338</v>
      </c>
      <c r="I22" s="88">
        <f t="shared" si="3"/>
        <v>53170767</v>
      </c>
      <c r="J22" s="88">
        <f t="shared" si="3"/>
        <v>-1652293</v>
      </c>
      <c r="K22" s="88">
        <f t="shared" si="3"/>
        <v>5595559</v>
      </c>
      <c r="L22" s="88">
        <f t="shared" si="3"/>
        <v>-11950380</v>
      </c>
      <c r="M22" s="88">
        <f t="shared" si="3"/>
        <v>-8007114</v>
      </c>
      <c r="N22" s="88">
        <f t="shared" si="3"/>
        <v>5399021</v>
      </c>
      <c r="O22" s="88">
        <f t="shared" si="3"/>
        <v>4973194</v>
      </c>
      <c r="P22" s="88">
        <f t="shared" si="3"/>
        <v>31326775</v>
      </c>
      <c r="Q22" s="88">
        <f t="shared" si="3"/>
        <v>41698990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86862643</v>
      </c>
      <c r="W22" s="88">
        <f t="shared" si="3"/>
        <v>2255852</v>
      </c>
      <c r="X22" s="88">
        <f t="shared" si="3"/>
        <v>84606791</v>
      </c>
      <c r="Y22" s="89">
        <f>+IF(W22&lt;&gt;0,(X22/W22)*100,0)</f>
        <v>3750.547066030928</v>
      </c>
      <c r="Z22" s="90">
        <f t="shared" si="3"/>
        <v>3007803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34042897</v>
      </c>
      <c r="C24" s="75">
        <f>SUM(C22:C23)</f>
        <v>0</v>
      </c>
      <c r="D24" s="76">
        <f aca="true" t="shared" si="4" ref="D24:Z24">SUM(D22:D23)</f>
        <v>61049155</v>
      </c>
      <c r="E24" s="77">
        <f t="shared" si="4"/>
        <v>3007803</v>
      </c>
      <c r="F24" s="77">
        <f t="shared" si="4"/>
        <v>40881366</v>
      </c>
      <c r="G24" s="77">
        <f t="shared" si="4"/>
        <v>8641063</v>
      </c>
      <c r="H24" s="77">
        <f t="shared" si="4"/>
        <v>3648338</v>
      </c>
      <c r="I24" s="77">
        <f t="shared" si="4"/>
        <v>53170767</v>
      </c>
      <c r="J24" s="77">
        <f t="shared" si="4"/>
        <v>-1652293</v>
      </c>
      <c r="K24" s="77">
        <f t="shared" si="4"/>
        <v>5595559</v>
      </c>
      <c r="L24" s="77">
        <f t="shared" si="4"/>
        <v>-11950380</v>
      </c>
      <c r="M24" s="77">
        <f t="shared" si="4"/>
        <v>-8007114</v>
      </c>
      <c r="N24" s="77">
        <f t="shared" si="4"/>
        <v>5399021</v>
      </c>
      <c r="O24" s="77">
        <f t="shared" si="4"/>
        <v>4973194</v>
      </c>
      <c r="P24" s="77">
        <f t="shared" si="4"/>
        <v>31326775</v>
      </c>
      <c r="Q24" s="77">
        <f t="shared" si="4"/>
        <v>41698990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86862643</v>
      </c>
      <c r="W24" s="77">
        <f t="shared" si="4"/>
        <v>2255852</v>
      </c>
      <c r="X24" s="77">
        <f t="shared" si="4"/>
        <v>84606791</v>
      </c>
      <c r="Y24" s="78">
        <f>+IF(W24&lt;&gt;0,(X24/W24)*100,0)</f>
        <v>3750.547066030928</v>
      </c>
      <c r="Z24" s="79">
        <f t="shared" si="4"/>
        <v>3007803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24670744</v>
      </c>
      <c r="C27" s="22">
        <v>0</v>
      </c>
      <c r="D27" s="99">
        <v>61046052</v>
      </c>
      <c r="E27" s="100">
        <v>61046052</v>
      </c>
      <c r="F27" s="100">
        <v>815930</v>
      </c>
      <c r="G27" s="100">
        <v>1721443</v>
      </c>
      <c r="H27" s="100">
        <v>474328</v>
      </c>
      <c r="I27" s="100">
        <v>3011701</v>
      </c>
      <c r="J27" s="100">
        <v>3001666</v>
      </c>
      <c r="K27" s="100">
        <v>2578333</v>
      </c>
      <c r="L27" s="100">
        <v>330907</v>
      </c>
      <c r="M27" s="100">
        <v>5910906</v>
      </c>
      <c r="N27" s="100">
        <v>494080</v>
      </c>
      <c r="O27" s="100">
        <v>2233197</v>
      </c>
      <c r="P27" s="100">
        <v>2669526</v>
      </c>
      <c r="Q27" s="100">
        <v>5396803</v>
      </c>
      <c r="R27" s="100">
        <v>0</v>
      </c>
      <c r="S27" s="100">
        <v>0</v>
      </c>
      <c r="T27" s="100">
        <v>0</v>
      </c>
      <c r="U27" s="100">
        <v>0</v>
      </c>
      <c r="V27" s="100">
        <v>14319410</v>
      </c>
      <c r="W27" s="100">
        <v>45784539</v>
      </c>
      <c r="X27" s="100">
        <v>-31465129</v>
      </c>
      <c r="Y27" s="101">
        <v>-68.72</v>
      </c>
      <c r="Z27" s="102">
        <v>61046052</v>
      </c>
    </row>
    <row r="28" spans="1:26" ht="13.5">
      <c r="A28" s="103" t="s">
        <v>46</v>
      </c>
      <c r="B28" s="19">
        <v>18868584</v>
      </c>
      <c r="C28" s="19">
        <v>0</v>
      </c>
      <c r="D28" s="59">
        <v>55271317</v>
      </c>
      <c r="E28" s="60">
        <v>55271317</v>
      </c>
      <c r="F28" s="60">
        <v>815930</v>
      </c>
      <c r="G28" s="60">
        <v>1721443</v>
      </c>
      <c r="H28" s="60">
        <v>474328</v>
      </c>
      <c r="I28" s="60">
        <v>3011701</v>
      </c>
      <c r="J28" s="60">
        <v>3001666</v>
      </c>
      <c r="K28" s="60">
        <v>2578333</v>
      </c>
      <c r="L28" s="60">
        <v>330907</v>
      </c>
      <c r="M28" s="60">
        <v>5910906</v>
      </c>
      <c r="N28" s="60">
        <v>494080</v>
      </c>
      <c r="O28" s="60">
        <v>2233197</v>
      </c>
      <c r="P28" s="60">
        <v>2669526</v>
      </c>
      <c r="Q28" s="60">
        <v>5396803</v>
      </c>
      <c r="R28" s="60">
        <v>0</v>
      </c>
      <c r="S28" s="60">
        <v>0</v>
      </c>
      <c r="T28" s="60">
        <v>0</v>
      </c>
      <c r="U28" s="60">
        <v>0</v>
      </c>
      <c r="V28" s="60">
        <v>14319410</v>
      </c>
      <c r="W28" s="60">
        <v>41453488</v>
      </c>
      <c r="X28" s="60">
        <v>-27134078</v>
      </c>
      <c r="Y28" s="61">
        <v>-65.46</v>
      </c>
      <c r="Z28" s="62">
        <v>55271317</v>
      </c>
    </row>
    <row r="29" spans="1:26" ht="13.5">
      <c r="A29" s="58" t="s">
        <v>282</v>
      </c>
      <c r="B29" s="19">
        <v>5802160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5774735</v>
      </c>
      <c r="E31" s="60">
        <v>5774735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4331051</v>
      </c>
      <c r="X31" s="60">
        <v>-4331051</v>
      </c>
      <c r="Y31" s="61">
        <v>-100</v>
      </c>
      <c r="Z31" s="62">
        <v>5774735</v>
      </c>
    </row>
    <row r="32" spans="1:26" ht="13.5">
      <c r="A32" s="70" t="s">
        <v>54</v>
      </c>
      <c r="B32" s="22">
        <f>SUM(B28:B31)</f>
        <v>24670744</v>
      </c>
      <c r="C32" s="22">
        <f>SUM(C28:C31)</f>
        <v>0</v>
      </c>
      <c r="D32" s="99">
        <f aca="true" t="shared" si="5" ref="D32:Z32">SUM(D28:D31)</f>
        <v>61046052</v>
      </c>
      <c r="E32" s="100">
        <f t="shared" si="5"/>
        <v>61046052</v>
      </c>
      <c r="F32" s="100">
        <f t="shared" si="5"/>
        <v>815930</v>
      </c>
      <c r="G32" s="100">
        <f t="shared" si="5"/>
        <v>1721443</v>
      </c>
      <c r="H32" s="100">
        <f t="shared" si="5"/>
        <v>474328</v>
      </c>
      <c r="I32" s="100">
        <f t="shared" si="5"/>
        <v>3011701</v>
      </c>
      <c r="J32" s="100">
        <f t="shared" si="5"/>
        <v>3001666</v>
      </c>
      <c r="K32" s="100">
        <f t="shared" si="5"/>
        <v>2578333</v>
      </c>
      <c r="L32" s="100">
        <f t="shared" si="5"/>
        <v>330907</v>
      </c>
      <c r="M32" s="100">
        <f t="shared" si="5"/>
        <v>5910906</v>
      </c>
      <c r="N32" s="100">
        <f t="shared" si="5"/>
        <v>494080</v>
      </c>
      <c r="O32" s="100">
        <f t="shared" si="5"/>
        <v>2233197</v>
      </c>
      <c r="P32" s="100">
        <f t="shared" si="5"/>
        <v>2669526</v>
      </c>
      <c r="Q32" s="100">
        <f t="shared" si="5"/>
        <v>5396803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14319410</v>
      </c>
      <c r="W32" s="100">
        <f t="shared" si="5"/>
        <v>45784539</v>
      </c>
      <c r="X32" s="100">
        <f t="shared" si="5"/>
        <v>-31465129</v>
      </c>
      <c r="Y32" s="101">
        <f>+IF(W32&lt;&gt;0,(X32/W32)*100,0)</f>
        <v>-68.72435474342113</v>
      </c>
      <c r="Z32" s="102">
        <f t="shared" si="5"/>
        <v>61046052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63155601</v>
      </c>
      <c r="C35" s="19">
        <v>0</v>
      </c>
      <c r="D35" s="59">
        <v>7327000</v>
      </c>
      <c r="E35" s="60">
        <v>24434000</v>
      </c>
      <c r="F35" s="60">
        <v>213223951</v>
      </c>
      <c r="G35" s="60">
        <v>207614976</v>
      </c>
      <c r="H35" s="60">
        <v>120775714</v>
      </c>
      <c r="I35" s="60">
        <v>120775714</v>
      </c>
      <c r="J35" s="60">
        <v>99917930</v>
      </c>
      <c r="K35" s="60">
        <v>106107746</v>
      </c>
      <c r="L35" s="60">
        <v>56232253</v>
      </c>
      <c r="M35" s="60">
        <v>56232253</v>
      </c>
      <c r="N35" s="60">
        <v>95165629</v>
      </c>
      <c r="O35" s="60">
        <v>141143440</v>
      </c>
      <c r="P35" s="60">
        <v>170853975</v>
      </c>
      <c r="Q35" s="60">
        <v>170853975</v>
      </c>
      <c r="R35" s="60">
        <v>0</v>
      </c>
      <c r="S35" s="60">
        <v>0</v>
      </c>
      <c r="T35" s="60">
        <v>0</v>
      </c>
      <c r="U35" s="60">
        <v>0</v>
      </c>
      <c r="V35" s="60">
        <v>170853975</v>
      </c>
      <c r="W35" s="60">
        <v>18325500</v>
      </c>
      <c r="X35" s="60">
        <v>152528475</v>
      </c>
      <c r="Y35" s="61">
        <v>832.33</v>
      </c>
      <c r="Z35" s="62">
        <v>24434000</v>
      </c>
    </row>
    <row r="36" spans="1:26" ht="13.5">
      <c r="A36" s="58" t="s">
        <v>57</v>
      </c>
      <c r="B36" s="19">
        <v>577647323</v>
      </c>
      <c r="C36" s="19">
        <v>0</v>
      </c>
      <c r="D36" s="59">
        <v>192283000</v>
      </c>
      <c r="E36" s="60">
        <v>138217000</v>
      </c>
      <c r="F36" s="60">
        <v>583042596</v>
      </c>
      <c r="G36" s="60">
        <v>586300370</v>
      </c>
      <c r="H36" s="60">
        <v>574825787</v>
      </c>
      <c r="I36" s="60">
        <v>574825787</v>
      </c>
      <c r="J36" s="60">
        <v>576820194</v>
      </c>
      <c r="K36" s="60">
        <v>577583582</v>
      </c>
      <c r="L36" s="60">
        <v>572035308</v>
      </c>
      <c r="M36" s="60">
        <v>572035308</v>
      </c>
      <c r="N36" s="60">
        <v>579184193</v>
      </c>
      <c r="O36" s="60">
        <v>578162543</v>
      </c>
      <c r="P36" s="60">
        <v>578128073</v>
      </c>
      <c r="Q36" s="60">
        <v>578128073</v>
      </c>
      <c r="R36" s="60">
        <v>0</v>
      </c>
      <c r="S36" s="60">
        <v>0</v>
      </c>
      <c r="T36" s="60">
        <v>0</v>
      </c>
      <c r="U36" s="60">
        <v>0</v>
      </c>
      <c r="V36" s="60">
        <v>578128073</v>
      </c>
      <c r="W36" s="60">
        <v>103662750</v>
      </c>
      <c r="X36" s="60">
        <v>474465323</v>
      </c>
      <c r="Y36" s="61">
        <v>457.7</v>
      </c>
      <c r="Z36" s="62">
        <v>138217000</v>
      </c>
    </row>
    <row r="37" spans="1:26" ht="13.5">
      <c r="A37" s="58" t="s">
        <v>58</v>
      </c>
      <c r="B37" s="19">
        <v>54884820</v>
      </c>
      <c r="C37" s="19">
        <v>0</v>
      </c>
      <c r="D37" s="59">
        <v>62384000</v>
      </c>
      <c r="E37" s="60">
        <v>62717000</v>
      </c>
      <c r="F37" s="60">
        <v>159077674</v>
      </c>
      <c r="G37" s="60">
        <v>175790691</v>
      </c>
      <c r="H37" s="60">
        <v>54440018</v>
      </c>
      <c r="I37" s="60">
        <v>54440018</v>
      </c>
      <c r="J37" s="60">
        <v>34546383</v>
      </c>
      <c r="K37" s="60">
        <v>32508188</v>
      </c>
      <c r="L37" s="60">
        <v>37707807</v>
      </c>
      <c r="M37" s="60">
        <v>37707807</v>
      </c>
      <c r="N37" s="60">
        <v>34067987</v>
      </c>
      <c r="O37" s="60">
        <v>46807017</v>
      </c>
      <c r="P37" s="60">
        <v>40265163</v>
      </c>
      <c r="Q37" s="60">
        <v>40265163</v>
      </c>
      <c r="R37" s="60">
        <v>0</v>
      </c>
      <c r="S37" s="60">
        <v>0</v>
      </c>
      <c r="T37" s="60">
        <v>0</v>
      </c>
      <c r="U37" s="60">
        <v>0</v>
      </c>
      <c r="V37" s="60">
        <v>40265163</v>
      </c>
      <c r="W37" s="60">
        <v>47037750</v>
      </c>
      <c r="X37" s="60">
        <v>-6772587</v>
      </c>
      <c r="Y37" s="61">
        <v>-14.4</v>
      </c>
      <c r="Z37" s="62">
        <v>62717000</v>
      </c>
    </row>
    <row r="38" spans="1:26" ht="13.5">
      <c r="A38" s="58" t="s">
        <v>59</v>
      </c>
      <c r="B38" s="19">
        <v>20195453</v>
      </c>
      <c r="C38" s="19">
        <v>0</v>
      </c>
      <c r="D38" s="59">
        <v>8584000</v>
      </c>
      <c r="E38" s="60">
        <v>6922000</v>
      </c>
      <c r="F38" s="60">
        <v>15790242</v>
      </c>
      <c r="G38" s="60">
        <v>16663966</v>
      </c>
      <c r="H38" s="60">
        <v>15725290</v>
      </c>
      <c r="I38" s="60">
        <v>15725290</v>
      </c>
      <c r="J38" s="60">
        <v>15040766</v>
      </c>
      <c r="K38" s="60">
        <v>20140740</v>
      </c>
      <c r="L38" s="60">
        <v>10930625</v>
      </c>
      <c r="M38" s="60">
        <v>10930625</v>
      </c>
      <c r="N38" s="60">
        <v>16429242</v>
      </c>
      <c r="O38" s="60">
        <v>15585601</v>
      </c>
      <c r="P38" s="60">
        <v>12716022</v>
      </c>
      <c r="Q38" s="60">
        <v>12716022</v>
      </c>
      <c r="R38" s="60">
        <v>0</v>
      </c>
      <c r="S38" s="60">
        <v>0</v>
      </c>
      <c r="T38" s="60">
        <v>0</v>
      </c>
      <c r="U38" s="60">
        <v>0</v>
      </c>
      <c r="V38" s="60">
        <v>12716022</v>
      </c>
      <c r="W38" s="60">
        <v>5191500</v>
      </c>
      <c r="X38" s="60">
        <v>7524522</v>
      </c>
      <c r="Y38" s="61">
        <v>144.94</v>
      </c>
      <c r="Z38" s="62">
        <v>6922000</v>
      </c>
    </row>
    <row r="39" spans="1:26" ht="13.5">
      <c r="A39" s="58" t="s">
        <v>60</v>
      </c>
      <c r="B39" s="19">
        <v>565722651</v>
      </c>
      <c r="C39" s="19">
        <v>0</v>
      </c>
      <c r="D39" s="59">
        <v>128642000</v>
      </c>
      <c r="E39" s="60">
        <v>93012000</v>
      </c>
      <c r="F39" s="60">
        <v>621398632</v>
      </c>
      <c r="G39" s="60">
        <v>601460688</v>
      </c>
      <c r="H39" s="60">
        <v>625436192</v>
      </c>
      <c r="I39" s="60">
        <v>625436192</v>
      </c>
      <c r="J39" s="60">
        <v>627150974</v>
      </c>
      <c r="K39" s="60">
        <v>631042399</v>
      </c>
      <c r="L39" s="60">
        <v>579629128</v>
      </c>
      <c r="M39" s="60">
        <v>579629128</v>
      </c>
      <c r="N39" s="60">
        <v>623852593</v>
      </c>
      <c r="O39" s="60">
        <v>656913364</v>
      </c>
      <c r="P39" s="60">
        <v>696000863</v>
      </c>
      <c r="Q39" s="60">
        <v>696000863</v>
      </c>
      <c r="R39" s="60">
        <v>0</v>
      </c>
      <c r="S39" s="60">
        <v>0</v>
      </c>
      <c r="T39" s="60">
        <v>0</v>
      </c>
      <c r="U39" s="60">
        <v>0</v>
      </c>
      <c r="V39" s="60">
        <v>696000863</v>
      </c>
      <c r="W39" s="60">
        <v>69759000</v>
      </c>
      <c r="X39" s="60">
        <v>626241863</v>
      </c>
      <c r="Y39" s="61">
        <v>897.72</v>
      </c>
      <c r="Z39" s="62">
        <v>93012000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41254019</v>
      </c>
      <c r="C42" s="19">
        <v>0</v>
      </c>
      <c r="D42" s="59">
        <v>56905988</v>
      </c>
      <c r="E42" s="60">
        <v>58839412</v>
      </c>
      <c r="F42" s="60">
        <v>36801527</v>
      </c>
      <c r="G42" s="60">
        <v>-7162056</v>
      </c>
      <c r="H42" s="60">
        <v>-26592447</v>
      </c>
      <c r="I42" s="60">
        <v>3047024</v>
      </c>
      <c r="J42" s="60">
        <v>-6744667</v>
      </c>
      <c r="K42" s="60">
        <v>21462120</v>
      </c>
      <c r="L42" s="60">
        <v>2817458</v>
      </c>
      <c r="M42" s="60">
        <v>17534911</v>
      </c>
      <c r="N42" s="60">
        <v>4127280</v>
      </c>
      <c r="O42" s="60">
        <v>-3799762</v>
      </c>
      <c r="P42" s="60">
        <v>21745524</v>
      </c>
      <c r="Q42" s="60">
        <v>22073042</v>
      </c>
      <c r="R42" s="60">
        <v>0</v>
      </c>
      <c r="S42" s="60">
        <v>0</v>
      </c>
      <c r="T42" s="60">
        <v>0</v>
      </c>
      <c r="U42" s="60">
        <v>0</v>
      </c>
      <c r="V42" s="60">
        <v>42654977</v>
      </c>
      <c r="W42" s="60">
        <v>72347059</v>
      </c>
      <c r="X42" s="60">
        <v>-29692082</v>
      </c>
      <c r="Y42" s="61">
        <v>-41.04</v>
      </c>
      <c r="Z42" s="62">
        <v>58839412</v>
      </c>
    </row>
    <row r="43" spans="1:26" ht="13.5">
      <c r="A43" s="58" t="s">
        <v>63</v>
      </c>
      <c r="B43" s="19">
        <v>-28893318</v>
      </c>
      <c r="C43" s="19">
        <v>0</v>
      </c>
      <c r="D43" s="59">
        <v>-52920996</v>
      </c>
      <c r="E43" s="60">
        <v>-5772000</v>
      </c>
      <c r="F43" s="60">
        <v>-815931</v>
      </c>
      <c r="G43" s="60">
        <v>-1721443</v>
      </c>
      <c r="H43" s="60">
        <v>-474529</v>
      </c>
      <c r="I43" s="60">
        <v>-3011903</v>
      </c>
      <c r="J43" s="60">
        <v>-3001666</v>
      </c>
      <c r="K43" s="60">
        <v>-2578333</v>
      </c>
      <c r="L43" s="60">
        <v>-1743726</v>
      </c>
      <c r="M43" s="60">
        <v>-7323725</v>
      </c>
      <c r="N43" s="60">
        <v>-2004526</v>
      </c>
      <c r="O43" s="60">
        <v>-2233197</v>
      </c>
      <c r="P43" s="60">
        <v>-2669526</v>
      </c>
      <c r="Q43" s="60">
        <v>-6907249</v>
      </c>
      <c r="R43" s="60">
        <v>0</v>
      </c>
      <c r="S43" s="60">
        <v>0</v>
      </c>
      <c r="T43" s="60">
        <v>0</v>
      </c>
      <c r="U43" s="60">
        <v>0</v>
      </c>
      <c r="V43" s="60">
        <v>-17242877</v>
      </c>
      <c r="W43" s="60">
        <v>-4329000</v>
      </c>
      <c r="X43" s="60">
        <v>-12913877</v>
      </c>
      <c r="Y43" s="61">
        <v>298.31</v>
      </c>
      <c r="Z43" s="62">
        <v>-5772000</v>
      </c>
    </row>
    <row r="44" spans="1:26" ht="13.5">
      <c r="A44" s="58" t="s">
        <v>64</v>
      </c>
      <c r="B44" s="19">
        <v>-1372838</v>
      </c>
      <c r="C44" s="19">
        <v>0</v>
      </c>
      <c r="D44" s="59">
        <v>2147004</v>
      </c>
      <c r="E44" s="60">
        <v>-1212000</v>
      </c>
      <c r="F44" s="60">
        <v>0</v>
      </c>
      <c r="G44" s="60">
        <v>0</v>
      </c>
      <c r="H44" s="60">
        <v>0</v>
      </c>
      <c r="I44" s="60">
        <v>0</v>
      </c>
      <c r="J44" s="60">
        <v>-226881</v>
      </c>
      <c r="K44" s="60">
        <v>0</v>
      </c>
      <c r="L44" s="60">
        <v>0</v>
      </c>
      <c r="M44" s="60">
        <v>-226881</v>
      </c>
      <c r="N44" s="60">
        <v>-186237</v>
      </c>
      <c r="O44" s="60">
        <v>0</v>
      </c>
      <c r="P44" s="60">
        <v>0</v>
      </c>
      <c r="Q44" s="60">
        <v>-186237</v>
      </c>
      <c r="R44" s="60">
        <v>0</v>
      </c>
      <c r="S44" s="60">
        <v>0</v>
      </c>
      <c r="T44" s="60">
        <v>0</v>
      </c>
      <c r="U44" s="60">
        <v>0</v>
      </c>
      <c r="V44" s="60">
        <v>-413118</v>
      </c>
      <c r="W44" s="60">
        <v>-909000</v>
      </c>
      <c r="X44" s="60">
        <v>495882</v>
      </c>
      <c r="Y44" s="61">
        <v>-54.55</v>
      </c>
      <c r="Z44" s="62">
        <v>-1212000</v>
      </c>
    </row>
    <row r="45" spans="1:26" ht="13.5">
      <c r="A45" s="70" t="s">
        <v>65</v>
      </c>
      <c r="B45" s="22">
        <v>12275132</v>
      </c>
      <c r="C45" s="22">
        <v>0</v>
      </c>
      <c r="D45" s="99">
        <v>6131996</v>
      </c>
      <c r="E45" s="100">
        <v>51855412</v>
      </c>
      <c r="F45" s="100">
        <v>38311248</v>
      </c>
      <c r="G45" s="100">
        <v>29427749</v>
      </c>
      <c r="H45" s="100">
        <v>2360773</v>
      </c>
      <c r="I45" s="100">
        <v>2360773</v>
      </c>
      <c r="J45" s="100">
        <v>-7612441</v>
      </c>
      <c r="K45" s="100">
        <v>11271346</v>
      </c>
      <c r="L45" s="100">
        <v>12345078</v>
      </c>
      <c r="M45" s="100">
        <v>12345078</v>
      </c>
      <c r="N45" s="100">
        <v>14281595</v>
      </c>
      <c r="O45" s="100">
        <v>8248636</v>
      </c>
      <c r="P45" s="100">
        <v>27324634</v>
      </c>
      <c r="Q45" s="100">
        <v>27324634</v>
      </c>
      <c r="R45" s="100">
        <v>0</v>
      </c>
      <c r="S45" s="100">
        <v>0</v>
      </c>
      <c r="T45" s="100">
        <v>0</v>
      </c>
      <c r="U45" s="100">
        <v>0</v>
      </c>
      <c r="V45" s="100">
        <v>27324634</v>
      </c>
      <c r="W45" s="100">
        <v>67109059</v>
      </c>
      <c r="X45" s="100">
        <v>-39784425</v>
      </c>
      <c r="Y45" s="101">
        <v>-59.28</v>
      </c>
      <c r="Z45" s="102">
        <v>51855412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6051192</v>
      </c>
      <c r="C49" s="52">
        <v>0</v>
      </c>
      <c r="D49" s="129">
        <v>14172661</v>
      </c>
      <c r="E49" s="54">
        <v>6204167</v>
      </c>
      <c r="F49" s="54">
        <v>0</v>
      </c>
      <c r="G49" s="54">
        <v>0</v>
      </c>
      <c r="H49" s="54">
        <v>0</v>
      </c>
      <c r="I49" s="54">
        <v>5950380</v>
      </c>
      <c r="J49" s="54">
        <v>0</v>
      </c>
      <c r="K49" s="54">
        <v>0</v>
      </c>
      <c r="L49" s="54">
        <v>0</v>
      </c>
      <c r="M49" s="54">
        <v>5744571</v>
      </c>
      <c r="N49" s="54">
        <v>0</v>
      </c>
      <c r="O49" s="54">
        <v>0</v>
      </c>
      <c r="P49" s="54">
        <v>0</v>
      </c>
      <c r="Q49" s="54">
        <v>6553137</v>
      </c>
      <c r="R49" s="54">
        <v>0</v>
      </c>
      <c r="S49" s="54">
        <v>0</v>
      </c>
      <c r="T49" s="54">
        <v>0</v>
      </c>
      <c r="U49" s="54">
        <v>0</v>
      </c>
      <c r="V49" s="54">
        <v>40195382</v>
      </c>
      <c r="W49" s="54">
        <v>212257044</v>
      </c>
      <c r="X49" s="54">
        <v>297128534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1425680</v>
      </c>
      <c r="C51" s="52">
        <v>0</v>
      </c>
      <c r="D51" s="129">
        <v>3694458</v>
      </c>
      <c r="E51" s="54">
        <v>329249</v>
      </c>
      <c r="F51" s="54">
        <v>0</v>
      </c>
      <c r="G51" s="54">
        <v>0</v>
      </c>
      <c r="H51" s="54">
        <v>0</v>
      </c>
      <c r="I51" s="54">
        <v>-533336</v>
      </c>
      <c r="J51" s="54">
        <v>0</v>
      </c>
      <c r="K51" s="54">
        <v>0</v>
      </c>
      <c r="L51" s="54">
        <v>0</v>
      </c>
      <c r="M51" s="54">
        <v>1180188</v>
      </c>
      <c r="N51" s="54">
        <v>0</v>
      </c>
      <c r="O51" s="54">
        <v>0</v>
      </c>
      <c r="P51" s="54">
        <v>0</v>
      </c>
      <c r="Q51" s="54">
        <v>1664398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7760637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104.39673823448561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98.07525384455641</v>
      </c>
      <c r="F58" s="7">
        <f t="shared" si="6"/>
        <v>38.56316342202983</v>
      </c>
      <c r="G58" s="7">
        <f t="shared" si="6"/>
        <v>32.164580673420126</v>
      </c>
      <c r="H58" s="7">
        <f t="shared" si="6"/>
        <v>48.66296570327246</v>
      </c>
      <c r="I58" s="7">
        <f t="shared" si="6"/>
        <v>39.35537327467537</v>
      </c>
      <c r="J58" s="7">
        <f t="shared" si="6"/>
        <v>65.60772838280477</v>
      </c>
      <c r="K58" s="7">
        <f t="shared" si="6"/>
        <v>40.0204315000924</v>
      </c>
      <c r="L58" s="7">
        <f t="shared" si="6"/>
        <v>38.66108657570748</v>
      </c>
      <c r="M58" s="7">
        <f t="shared" si="6"/>
        <v>46.70308564667276</v>
      </c>
      <c r="N58" s="7">
        <f t="shared" si="6"/>
        <v>31.000193221284295</v>
      </c>
      <c r="O58" s="7">
        <f t="shared" si="6"/>
        <v>32.22447418498644</v>
      </c>
      <c r="P58" s="7">
        <f t="shared" si="6"/>
        <v>28.473192532893066</v>
      </c>
      <c r="Q58" s="7">
        <f t="shared" si="6"/>
        <v>30.143515956660927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37.628109117923856</v>
      </c>
      <c r="W58" s="7">
        <f t="shared" si="6"/>
        <v>98.07525384455641</v>
      </c>
      <c r="X58" s="7">
        <f t="shared" si="6"/>
        <v>0</v>
      </c>
      <c r="Y58" s="7">
        <f t="shared" si="6"/>
        <v>0</v>
      </c>
      <c r="Z58" s="8">
        <f t="shared" si="6"/>
        <v>98.07525384455641</v>
      </c>
    </row>
    <row r="59" spans="1:26" ht="13.5">
      <c r="A59" s="37" t="s">
        <v>31</v>
      </c>
      <c r="B59" s="9">
        <f aca="true" t="shared" si="7" ref="B59:Z66">IF(B68=0,0,+(B77/B68)*100)</f>
        <v>135.25210733524108</v>
      </c>
      <c r="C59" s="9">
        <f t="shared" si="7"/>
        <v>0</v>
      </c>
      <c r="D59" s="2">
        <f t="shared" si="7"/>
        <v>85</v>
      </c>
      <c r="E59" s="10">
        <f t="shared" si="7"/>
        <v>99.99995085995086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7.057361202751728</v>
      </c>
      <c r="K59" s="10">
        <f t="shared" si="7"/>
        <v>13.756552435019529</v>
      </c>
      <c r="L59" s="10">
        <f t="shared" si="7"/>
        <v>12.609676223430549</v>
      </c>
      <c r="M59" s="10">
        <f t="shared" si="7"/>
        <v>10.612623852767877</v>
      </c>
      <c r="N59" s="10">
        <f t="shared" si="7"/>
        <v>24.22436244778102</v>
      </c>
      <c r="O59" s="10">
        <f t="shared" si="7"/>
        <v>26.728038796461455</v>
      </c>
      <c r="P59" s="10">
        <f t="shared" si="7"/>
        <v>133.5578240421435</v>
      </c>
      <c r="Q59" s="10">
        <f t="shared" si="7"/>
        <v>57.154153342943495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35.35097795249813</v>
      </c>
      <c r="W59" s="10">
        <f t="shared" si="7"/>
        <v>99.99995085995086</v>
      </c>
      <c r="X59" s="10">
        <f t="shared" si="7"/>
        <v>0</v>
      </c>
      <c r="Y59" s="10">
        <f t="shared" si="7"/>
        <v>0</v>
      </c>
      <c r="Z59" s="11">
        <f t="shared" si="7"/>
        <v>99.99995085995086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59.83404691414257</v>
      </c>
      <c r="E60" s="13">
        <f t="shared" si="7"/>
        <v>97.45568029127476</v>
      </c>
      <c r="F60" s="13">
        <f t="shared" si="7"/>
        <v>46.777934049236414</v>
      </c>
      <c r="G60" s="13">
        <f t="shared" si="7"/>
        <v>37.45327364458394</v>
      </c>
      <c r="H60" s="13">
        <f t="shared" si="7"/>
        <v>41.40166105820863</v>
      </c>
      <c r="I60" s="13">
        <f t="shared" si="7"/>
        <v>41.538508926812945</v>
      </c>
      <c r="J60" s="13">
        <f t="shared" si="7"/>
        <v>104.68184512687357</v>
      </c>
      <c r="K60" s="13">
        <f t="shared" si="7"/>
        <v>46.182135022243045</v>
      </c>
      <c r="L60" s="13">
        <f t="shared" si="7"/>
        <v>45.97179473613778</v>
      </c>
      <c r="M60" s="13">
        <f t="shared" si="7"/>
        <v>59.368922910289434</v>
      </c>
      <c r="N60" s="13">
        <f t="shared" si="7"/>
        <v>40.221453822075084</v>
      </c>
      <c r="O60" s="13">
        <f t="shared" si="7"/>
        <v>37.09534803290928</v>
      </c>
      <c r="P60" s="13">
        <f t="shared" si="7"/>
        <v>20.0648318367433</v>
      </c>
      <c r="Q60" s="13">
        <f t="shared" si="7"/>
        <v>29.07187018390371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41.05054592340571</v>
      </c>
      <c r="W60" s="13">
        <f t="shared" si="7"/>
        <v>97.45568029127476</v>
      </c>
      <c r="X60" s="13">
        <f t="shared" si="7"/>
        <v>0</v>
      </c>
      <c r="Y60" s="13">
        <f t="shared" si="7"/>
        <v>0</v>
      </c>
      <c r="Z60" s="14">
        <f t="shared" si="7"/>
        <v>97.45568029127476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59.773463391702904</v>
      </c>
      <c r="E61" s="13">
        <f t="shared" si="7"/>
        <v>100.22762112695685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96.9280216782947</v>
      </c>
      <c r="O61" s="13">
        <f t="shared" si="7"/>
        <v>103.32138655122054</v>
      </c>
      <c r="P61" s="13">
        <f t="shared" si="7"/>
        <v>118.89650983496551</v>
      </c>
      <c r="Q61" s="13">
        <f t="shared" si="7"/>
        <v>106.15865218030191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35.406977356283576</v>
      </c>
      <c r="W61" s="13">
        <f t="shared" si="7"/>
        <v>100.22762112695685</v>
      </c>
      <c r="X61" s="13">
        <f t="shared" si="7"/>
        <v>0</v>
      </c>
      <c r="Y61" s="13">
        <f t="shared" si="7"/>
        <v>0</v>
      </c>
      <c r="Z61" s="14">
        <f t="shared" si="7"/>
        <v>100.22762112695685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46.37146011366889</v>
      </c>
      <c r="E62" s="13">
        <f t="shared" si="7"/>
        <v>83.61581920903954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26.799327778829767</v>
      </c>
      <c r="O62" s="13">
        <f t="shared" si="7"/>
        <v>16.181058899244302</v>
      </c>
      <c r="P62" s="13">
        <f t="shared" si="7"/>
        <v>17.988966261571885</v>
      </c>
      <c r="Q62" s="13">
        <f t="shared" si="7"/>
        <v>20.38023836799933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6.220242494806683</v>
      </c>
      <c r="W62" s="13">
        <f t="shared" si="7"/>
        <v>83.61581920903954</v>
      </c>
      <c r="X62" s="13">
        <f t="shared" si="7"/>
        <v>0</v>
      </c>
      <c r="Y62" s="13">
        <f t="shared" si="7"/>
        <v>0</v>
      </c>
      <c r="Z62" s="14">
        <f t="shared" si="7"/>
        <v>83.61581920903954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69.86059258196427</v>
      </c>
      <c r="E63" s="13">
        <f t="shared" si="7"/>
        <v>99.93428520222236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6.164853462723215</v>
      </c>
      <c r="O63" s="13">
        <f t="shared" si="7"/>
        <v>7.274653588637743</v>
      </c>
      <c r="P63" s="13">
        <f t="shared" si="7"/>
        <v>8.907599166308268</v>
      </c>
      <c r="Q63" s="13">
        <f t="shared" si="7"/>
        <v>7.438271282011247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2.447045441517348</v>
      </c>
      <c r="W63" s="13">
        <f t="shared" si="7"/>
        <v>99.93428520222236</v>
      </c>
      <c r="X63" s="13">
        <f t="shared" si="7"/>
        <v>0</v>
      </c>
      <c r="Y63" s="13">
        <f t="shared" si="7"/>
        <v>0</v>
      </c>
      <c r="Z63" s="14">
        <f t="shared" si="7"/>
        <v>99.93428520222236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99.93775675339226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5.743726322924133</v>
      </c>
      <c r="O64" s="13">
        <f t="shared" si="7"/>
        <v>5.435350948036583</v>
      </c>
      <c r="P64" s="13">
        <f t="shared" si="7"/>
        <v>11.018095326928458</v>
      </c>
      <c r="Q64" s="13">
        <f t="shared" si="7"/>
        <v>7.365605389262672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2.716793495491631</v>
      </c>
      <c r="W64" s="13">
        <f t="shared" si="7"/>
        <v>99.93775675339226</v>
      </c>
      <c r="X64" s="13">
        <f t="shared" si="7"/>
        <v>0</v>
      </c>
      <c r="Y64" s="13">
        <f t="shared" si="7"/>
        <v>0</v>
      </c>
      <c r="Z64" s="14">
        <f t="shared" si="7"/>
        <v>99.93775675339226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-12.334801762114537</v>
      </c>
      <c r="F65" s="13">
        <f t="shared" si="7"/>
        <v>18027.33856700575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12767.001681857639</v>
      </c>
      <c r="J65" s="13">
        <f t="shared" si="7"/>
        <v>10590.428972904183</v>
      </c>
      <c r="K65" s="13">
        <f t="shared" si="7"/>
        <v>14375.403092344792</v>
      </c>
      <c r="L65" s="13">
        <f t="shared" si="7"/>
        <v>8278.298027348128</v>
      </c>
      <c r="M65" s="13">
        <f t="shared" si="7"/>
        <v>10564.33927343874</v>
      </c>
      <c r="N65" s="13">
        <f t="shared" si="7"/>
        <v>175.35689045936397</v>
      </c>
      <c r="O65" s="13">
        <f t="shared" si="7"/>
        <v>2.6572350095293946</v>
      </c>
      <c r="P65" s="13">
        <f t="shared" si="7"/>
        <v>0.5057044066350855</v>
      </c>
      <c r="Q65" s="13">
        <f t="shared" si="7"/>
        <v>1.1640469878898667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250.72252297866714</v>
      </c>
      <c r="W65" s="13">
        <f t="shared" si="7"/>
        <v>-12.334801762114537</v>
      </c>
      <c r="X65" s="13">
        <f t="shared" si="7"/>
        <v>0</v>
      </c>
      <c r="Y65" s="13">
        <f t="shared" si="7"/>
        <v>0</v>
      </c>
      <c r="Z65" s="14">
        <f t="shared" si="7"/>
        <v>-12.334801762114537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97.43181818181819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89369637</v>
      </c>
      <c r="C67" s="24"/>
      <c r="D67" s="25">
        <v>94436000</v>
      </c>
      <c r="E67" s="26">
        <v>91493000</v>
      </c>
      <c r="F67" s="26">
        <v>9026023</v>
      </c>
      <c r="G67" s="26">
        <v>10730300</v>
      </c>
      <c r="H67" s="26">
        <v>9058182</v>
      </c>
      <c r="I67" s="26">
        <v>28814505</v>
      </c>
      <c r="J67" s="26">
        <v>6321426</v>
      </c>
      <c r="K67" s="26">
        <v>8127646</v>
      </c>
      <c r="L67" s="26">
        <v>8106200</v>
      </c>
      <c r="M67" s="26">
        <v>22555272</v>
      </c>
      <c r="N67" s="26">
        <v>9667672</v>
      </c>
      <c r="O67" s="26">
        <v>8625562</v>
      </c>
      <c r="P67" s="26">
        <v>15704449</v>
      </c>
      <c r="Q67" s="26">
        <v>33997683</v>
      </c>
      <c r="R67" s="26"/>
      <c r="S67" s="26"/>
      <c r="T67" s="26"/>
      <c r="U67" s="26"/>
      <c r="V67" s="26">
        <v>85367460</v>
      </c>
      <c r="W67" s="26">
        <v>68619750</v>
      </c>
      <c r="X67" s="26"/>
      <c r="Y67" s="25"/>
      <c r="Z67" s="27">
        <v>91493000</v>
      </c>
    </row>
    <row r="68" spans="1:26" ht="13.5" hidden="1">
      <c r="A68" s="37" t="s">
        <v>31</v>
      </c>
      <c r="B68" s="19">
        <v>11146423</v>
      </c>
      <c r="C68" s="19"/>
      <c r="D68" s="20">
        <v>10980000</v>
      </c>
      <c r="E68" s="21">
        <v>16280000</v>
      </c>
      <c r="F68" s="21">
        <v>1541912</v>
      </c>
      <c r="G68" s="21">
        <v>1497180</v>
      </c>
      <c r="H68" s="21">
        <v>1516695</v>
      </c>
      <c r="I68" s="21">
        <v>4555787</v>
      </c>
      <c r="J68" s="21">
        <v>2165767</v>
      </c>
      <c r="K68" s="21">
        <v>1544464</v>
      </c>
      <c r="L68" s="21">
        <v>1424192</v>
      </c>
      <c r="M68" s="21">
        <v>5134423</v>
      </c>
      <c r="N68" s="21">
        <v>1544697</v>
      </c>
      <c r="O68" s="21">
        <v>1546739</v>
      </c>
      <c r="P68" s="21">
        <v>1281716</v>
      </c>
      <c r="Q68" s="21">
        <v>4373152</v>
      </c>
      <c r="R68" s="21"/>
      <c r="S68" s="21"/>
      <c r="T68" s="21"/>
      <c r="U68" s="21"/>
      <c r="V68" s="21">
        <v>14063362</v>
      </c>
      <c r="W68" s="21">
        <v>12210000</v>
      </c>
      <c r="X68" s="21"/>
      <c r="Y68" s="20"/>
      <c r="Z68" s="23">
        <v>16280000</v>
      </c>
    </row>
    <row r="69" spans="1:26" ht="13.5" hidden="1">
      <c r="A69" s="38" t="s">
        <v>32</v>
      </c>
      <c r="B69" s="19">
        <v>64937656</v>
      </c>
      <c r="C69" s="19"/>
      <c r="D69" s="20">
        <v>70256000</v>
      </c>
      <c r="E69" s="21">
        <v>69213000</v>
      </c>
      <c r="F69" s="21">
        <v>6970776</v>
      </c>
      <c r="G69" s="21">
        <v>8706275</v>
      </c>
      <c r="H69" s="21">
        <v>6983500</v>
      </c>
      <c r="I69" s="21">
        <v>22660551</v>
      </c>
      <c r="J69" s="21">
        <v>3815846</v>
      </c>
      <c r="K69" s="21">
        <v>6583182</v>
      </c>
      <c r="L69" s="21">
        <v>6426460</v>
      </c>
      <c r="M69" s="21">
        <v>16825488</v>
      </c>
      <c r="N69" s="21">
        <v>6520908</v>
      </c>
      <c r="O69" s="21">
        <v>6378506</v>
      </c>
      <c r="P69" s="21">
        <v>13754045</v>
      </c>
      <c r="Q69" s="21">
        <v>26653459</v>
      </c>
      <c r="R69" s="21"/>
      <c r="S69" s="21"/>
      <c r="T69" s="21"/>
      <c r="U69" s="21"/>
      <c r="V69" s="21">
        <v>66139498</v>
      </c>
      <c r="W69" s="21">
        <v>51909750</v>
      </c>
      <c r="X69" s="21"/>
      <c r="Y69" s="20"/>
      <c r="Z69" s="23">
        <v>69213000</v>
      </c>
    </row>
    <row r="70" spans="1:26" ht="13.5" hidden="1">
      <c r="A70" s="39" t="s">
        <v>103</v>
      </c>
      <c r="B70" s="19">
        <v>21817961</v>
      </c>
      <c r="C70" s="19"/>
      <c r="D70" s="20">
        <v>25527000</v>
      </c>
      <c r="E70" s="21">
        <v>21527000</v>
      </c>
      <c r="F70" s="21">
        <v>2291012</v>
      </c>
      <c r="G70" s="21">
        <v>2753147</v>
      </c>
      <c r="H70" s="21">
        <v>2181832</v>
      </c>
      <c r="I70" s="21">
        <v>7225991</v>
      </c>
      <c r="J70" s="21">
        <v>371</v>
      </c>
      <c r="K70" s="21">
        <v>1945371</v>
      </c>
      <c r="L70" s="21">
        <v>1843191</v>
      </c>
      <c r="M70" s="21">
        <v>3788933</v>
      </c>
      <c r="N70" s="21">
        <v>1917494</v>
      </c>
      <c r="O70" s="21">
        <v>1803554</v>
      </c>
      <c r="P70" s="21">
        <v>1791262</v>
      </c>
      <c r="Q70" s="21">
        <v>5512310</v>
      </c>
      <c r="R70" s="21"/>
      <c r="S70" s="21"/>
      <c r="T70" s="21"/>
      <c r="U70" s="21"/>
      <c r="V70" s="21">
        <v>16527234</v>
      </c>
      <c r="W70" s="21">
        <v>16145250</v>
      </c>
      <c r="X70" s="21"/>
      <c r="Y70" s="20"/>
      <c r="Z70" s="23">
        <v>21527000</v>
      </c>
    </row>
    <row r="71" spans="1:26" ht="13.5" hidden="1">
      <c r="A71" s="39" t="s">
        <v>104</v>
      </c>
      <c r="B71" s="19">
        <v>15760310</v>
      </c>
      <c r="C71" s="19"/>
      <c r="D71" s="20">
        <v>24457000</v>
      </c>
      <c r="E71" s="21">
        <v>24957000</v>
      </c>
      <c r="F71" s="21">
        <v>2126458</v>
      </c>
      <c r="G71" s="21">
        <v>3392874</v>
      </c>
      <c r="H71" s="21">
        <v>2268349</v>
      </c>
      <c r="I71" s="21">
        <v>7787681</v>
      </c>
      <c r="J71" s="21">
        <v>2107664</v>
      </c>
      <c r="K71" s="21">
        <v>2149794</v>
      </c>
      <c r="L71" s="21">
        <v>2083277</v>
      </c>
      <c r="M71" s="21">
        <v>6340735</v>
      </c>
      <c r="N71" s="21">
        <v>2112400</v>
      </c>
      <c r="O71" s="21">
        <v>2085222</v>
      </c>
      <c r="P71" s="21">
        <v>2008748</v>
      </c>
      <c r="Q71" s="21">
        <v>6206370</v>
      </c>
      <c r="R71" s="21"/>
      <c r="S71" s="21"/>
      <c r="T71" s="21"/>
      <c r="U71" s="21"/>
      <c r="V71" s="21">
        <v>20334786</v>
      </c>
      <c r="W71" s="21">
        <v>18717750</v>
      </c>
      <c r="X71" s="21"/>
      <c r="Y71" s="20"/>
      <c r="Z71" s="23">
        <v>24957000</v>
      </c>
    </row>
    <row r="72" spans="1:26" ht="13.5" hidden="1">
      <c r="A72" s="39" t="s">
        <v>105</v>
      </c>
      <c r="B72" s="19">
        <v>18289647</v>
      </c>
      <c r="C72" s="19"/>
      <c r="D72" s="20">
        <v>13939000</v>
      </c>
      <c r="E72" s="21">
        <v>16739000</v>
      </c>
      <c r="F72" s="21">
        <v>1715126</v>
      </c>
      <c r="G72" s="21">
        <v>1714501</v>
      </c>
      <c r="H72" s="21">
        <v>1695058</v>
      </c>
      <c r="I72" s="21">
        <v>5124685</v>
      </c>
      <c r="J72" s="21">
        <v>1670093</v>
      </c>
      <c r="K72" s="21">
        <v>1672186</v>
      </c>
      <c r="L72" s="21">
        <v>1670262</v>
      </c>
      <c r="M72" s="21">
        <v>5012541</v>
      </c>
      <c r="N72" s="21">
        <v>1668961</v>
      </c>
      <c r="O72" s="21">
        <v>1668753</v>
      </c>
      <c r="P72" s="21">
        <v>1632258</v>
      </c>
      <c r="Q72" s="21">
        <v>4969972</v>
      </c>
      <c r="R72" s="21"/>
      <c r="S72" s="21"/>
      <c r="T72" s="21"/>
      <c r="U72" s="21"/>
      <c r="V72" s="21">
        <v>15107198</v>
      </c>
      <c r="W72" s="21">
        <v>12554250</v>
      </c>
      <c r="X72" s="21"/>
      <c r="Y72" s="20"/>
      <c r="Z72" s="23">
        <v>16739000</v>
      </c>
    </row>
    <row r="73" spans="1:26" ht="13.5" hidden="1">
      <c r="A73" s="39" t="s">
        <v>106</v>
      </c>
      <c r="B73" s="19">
        <v>9066312</v>
      </c>
      <c r="C73" s="19"/>
      <c r="D73" s="20">
        <v>6333000</v>
      </c>
      <c r="E73" s="21">
        <v>8033000</v>
      </c>
      <c r="F73" s="21">
        <v>820092</v>
      </c>
      <c r="G73" s="21">
        <v>820003</v>
      </c>
      <c r="H73" s="21">
        <v>808371</v>
      </c>
      <c r="I73" s="21">
        <v>2448466</v>
      </c>
      <c r="J73" s="21"/>
      <c r="K73" s="21">
        <v>794682</v>
      </c>
      <c r="L73" s="21">
        <v>794042</v>
      </c>
      <c r="M73" s="21">
        <v>1588724</v>
      </c>
      <c r="N73" s="21">
        <v>793753</v>
      </c>
      <c r="O73" s="21">
        <v>793693</v>
      </c>
      <c r="P73" s="21">
        <v>771912</v>
      </c>
      <c r="Q73" s="21">
        <v>2359358</v>
      </c>
      <c r="R73" s="21"/>
      <c r="S73" s="21"/>
      <c r="T73" s="21"/>
      <c r="U73" s="21"/>
      <c r="V73" s="21">
        <v>6396548</v>
      </c>
      <c r="W73" s="21">
        <v>6024750</v>
      </c>
      <c r="X73" s="21"/>
      <c r="Y73" s="20"/>
      <c r="Z73" s="23">
        <v>8033000</v>
      </c>
    </row>
    <row r="74" spans="1:26" ht="13.5" hidden="1">
      <c r="A74" s="39" t="s">
        <v>107</v>
      </c>
      <c r="B74" s="19">
        <v>3426</v>
      </c>
      <c r="C74" s="19"/>
      <c r="D74" s="20"/>
      <c r="E74" s="21">
        <v>-2043000</v>
      </c>
      <c r="F74" s="21">
        <v>18088</v>
      </c>
      <c r="G74" s="21">
        <v>25750</v>
      </c>
      <c r="H74" s="21">
        <v>29890</v>
      </c>
      <c r="I74" s="21">
        <v>73728</v>
      </c>
      <c r="J74" s="21">
        <v>37718</v>
      </c>
      <c r="K74" s="21">
        <v>21149</v>
      </c>
      <c r="L74" s="21">
        <v>35688</v>
      </c>
      <c r="M74" s="21">
        <v>94555</v>
      </c>
      <c r="N74" s="21">
        <v>28300</v>
      </c>
      <c r="O74" s="21">
        <v>27284</v>
      </c>
      <c r="P74" s="21">
        <v>7549865</v>
      </c>
      <c r="Q74" s="21">
        <v>7605449</v>
      </c>
      <c r="R74" s="21"/>
      <c r="S74" s="21"/>
      <c r="T74" s="21"/>
      <c r="U74" s="21"/>
      <c r="V74" s="21">
        <v>7773732</v>
      </c>
      <c r="W74" s="21">
        <v>-1532250</v>
      </c>
      <c r="X74" s="21"/>
      <c r="Y74" s="20"/>
      <c r="Z74" s="23">
        <v>-2043000</v>
      </c>
    </row>
    <row r="75" spans="1:26" ht="13.5" hidden="1">
      <c r="A75" s="40" t="s">
        <v>110</v>
      </c>
      <c r="B75" s="28">
        <v>13285558</v>
      </c>
      <c r="C75" s="28"/>
      <c r="D75" s="29">
        <v>13200000</v>
      </c>
      <c r="E75" s="30">
        <v>6000000</v>
      </c>
      <c r="F75" s="30">
        <v>513335</v>
      </c>
      <c r="G75" s="30">
        <v>526845</v>
      </c>
      <c r="H75" s="30">
        <v>557987</v>
      </c>
      <c r="I75" s="30">
        <v>1598167</v>
      </c>
      <c r="J75" s="30">
        <v>339813</v>
      </c>
      <c r="K75" s="30"/>
      <c r="L75" s="30">
        <v>255548</v>
      </c>
      <c r="M75" s="30">
        <v>595361</v>
      </c>
      <c r="N75" s="30">
        <v>1602067</v>
      </c>
      <c r="O75" s="30">
        <v>700317</v>
      </c>
      <c r="P75" s="30">
        <v>668688</v>
      </c>
      <c r="Q75" s="30">
        <v>2971072</v>
      </c>
      <c r="R75" s="30"/>
      <c r="S75" s="30"/>
      <c r="T75" s="30"/>
      <c r="U75" s="30"/>
      <c r="V75" s="30">
        <v>5164600</v>
      </c>
      <c r="W75" s="30">
        <v>4500000</v>
      </c>
      <c r="X75" s="30"/>
      <c r="Y75" s="29"/>
      <c r="Z75" s="31">
        <v>6000000</v>
      </c>
    </row>
    <row r="76" spans="1:26" ht="13.5" hidden="1">
      <c r="A76" s="42" t="s">
        <v>286</v>
      </c>
      <c r="B76" s="32">
        <v>93298986</v>
      </c>
      <c r="C76" s="32"/>
      <c r="D76" s="33">
        <v>64231008</v>
      </c>
      <c r="E76" s="34">
        <v>89731992</v>
      </c>
      <c r="F76" s="34">
        <v>3480720</v>
      </c>
      <c r="G76" s="34">
        <v>3451356</v>
      </c>
      <c r="H76" s="34">
        <v>4407980</v>
      </c>
      <c r="I76" s="34">
        <v>11340056</v>
      </c>
      <c r="J76" s="34">
        <v>4147344</v>
      </c>
      <c r="K76" s="34">
        <v>3252719</v>
      </c>
      <c r="L76" s="34">
        <v>3133945</v>
      </c>
      <c r="M76" s="34">
        <v>10534008</v>
      </c>
      <c r="N76" s="34">
        <v>2996997</v>
      </c>
      <c r="O76" s="34">
        <v>2779542</v>
      </c>
      <c r="P76" s="34">
        <v>4471558</v>
      </c>
      <c r="Q76" s="34">
        <v>10248097</v>
      </c>
      <c r="R76" s="34"/>
      <c r="S76" s="34"/>
      <c r="T76" s="34"/>
      <c r="U76" s="34"/>
      <c r="V76" s="34">
        <v>32122161</v>
      </c>
      <c r="W76" s="34">
        <v>67298994</v>
      </c>
      <c r="X76" s="34"/>
      <c r="Y76" s="33"/>
      <c r="Z76" s="35">
        <v>89731992</v>
      </c>
    </row>
    <row r="77" spans="1:26" ht="13.5" hidden="1">
      <c r="A77" s="37" t="s">
        <v>31</v>
      </c>
      <c r="B77" s="19">
        <v>15075772</v>
      </c>
      <c r="C77" s="19"/>
      <c r="D77" s="20">
        <v>9333000</v>
      </c>
      <c r="E77" s="21">
        <v>16279992</v>
      </c>
      <c r="F77" s="21">
        <v>219935</v>
      </c>
      <c r="G77" s="21">
        <v>190571</v>
      </c>
      <c r="H77" s="21">
        <v>1516695</v>
      </c>
      <c r="I77" s="21">
        <v>1927201</v>
      </c>
      <c r="J77" s="21">
        <v>152846</v>
      </c>
      <c r="K77" s="21">
        <v>212465</v>
      </c>
      <c r="L77" s="21">
        <v>179586</v>
      </c>
      <c r="M77" s="21">
        <v>544897</v>
      </c>
      <c r="N77" s="21">
        <v>374193</v>
      </c>
      <c r="O77" s="21">
        <v>413413</v>
      </c>
      <c r="P77" s="21">
        <v>1711832</v>
      </c>
      <c r="Q77" s="21">
        <v>2499438</v>
      </c>
      <c r="R77" s="21"/>
      <c r="S77" s="21"/>
      <c r="T77" s="21"/>
      <c r="U77" s="21"/>
      <c r="V77" s="21">
        <v>4971536</v>
      </c>
      <c r="W77" s="21">
        <v>12209994</v>
      </c>
      <c r="X77" s="21"/>
      <c r="Y77" s="20"/>
      <c r="Z77" s="23">
        <v>16279992</v>
      </c>
    </row>
    <row r="78" spans="1:26" ht="13.5" hidden="1">
      <c r="A78" s="38" t="s">
        <v>32</v>
      </c>
      <c r="B78" s="19">
        <v>64937656</v>
      </c>
      <c r="C78" s="19"/>
      <c r="D78" s="20">
        <v>42037008</v>
      </c>
      <c r="E78" s="21">
        <v>67452000</v>
      </c>
      <c r="F78" s="21">
        <v>3260785</v>
      </c>
      <c r="G78" s="21">
        <v>3260785</v>
      </c>
      <c r="H78" s="21">
        <v>2891285</v>
      </c>
      <c r="I78" s="21">
        <v>9412855</v>
      </c>
      <c r="J78" s="21">
        <v>3994498</v>
      </c>
      <c r="K78" s="21">
        <v>3040254</v>
      </c>
      <c r="L78" s="21">
        <v>2954359</v>
      </c>
      <c r="M78" s="21">
        <v>9989111</v>
      </c>
      <c r="N78" s="21">
        <v>2622804</v>
      </c>
      <c r="O78" s="21">
        <v>2366129</v>
      </c>
      <c r="P78" s="21">
        <v>2759726</v>
      </c>
      <c r="Q78" s="21">
        <v>7748659</v>
      </c>
      <c r="R78" s="21"/>
      <c r="S78" s="21"/>
      <c r="T78" s="21"/>
      <c r="U78" s="21"/>
      <c r="V78" s="21">
        <v>27150625</v>
      </c>
      <c r="W78" s="21">
        <v>50589000</v>
      </c>
      <c r="X78" s="21"/>
      <c r="Y78" s="20"/>
      <c r="Z78" s="23">
        <v>67452000</v>
      </c>
    </row>
    <row r="79" spans="1:26" ht="13.5" hidden="1">
      <c r="A79" s="39" t="s">
        <v>103</v>
      </c>
      <c r="B79" s="19">
        <v>21817961</v>
      </c>
      <c r="C79" s="19"/>
      <c r="D79" s="20">
        <v>15258372</v>
      </c>
      <c r="E79" s="21">
        <v>21576000</v>
      </c>
      <c r="F79" s="21"/>
      <c r="G79" s="21"/>
      <c r="H79" s="21"/>
      <c r="I79" s="21"/>
      <c r="J79" s="21"/>
      <c r="K79" s="21"/>
      <c r="L79" s="21"/>
      <c r="M79" s="21"/>
      <c r="N79" s="21">
        <v>1858589</v>
      </c>
      <c r="O79" s="21">
        <v>1863457</v>
      </c>
      <c r="P79" s="21">
        <v>2129748</v>
      </c>
      <c r="Q79" s="21">
        <v>5851794</v>
      </c>
      <c r="R79" s="21"/>
      <c r="S79" s="21"/>
      <c r="T79" s="21"/>
      <c r="U79" s="21"/>
      <c r="V79" s="21">
        <v>5851794</v>
      </c>
      <c r="W79" s="21">
        <v>16182000</v>
      </c>
      <c r="X79" s="21"/>
      <c r="Y79" s="20"/>
      <c r="Z79" s="23">
        <v>21576000</v>
      </c>
    </row>
    <row r="80" spans="1:26" ht="13.5" hidden="1">
      <c r="A80" s="39" t="s">
        <v>104</v>
      </c>
      <c r="B80" s="19">
        <v>15760310</v>
      </c>
      <c r="C80" s="19"/>
      <c r="D80" s="20">
        <v>11341068</v>
      </c>
      <c r="E80" s="21">
        <v>20868000</v>
      </c>
      <c r="F80" s="21"/>
      <c r="G80" s="21"/>
      <c r="H80" s="21"/>
      <c r="I80" s="21"/>
      <c r="J80" s="21"/>
      <c r="K80" s="21"/>
      <c r="L80" s="21"/>
      <c r="M80" s="21"/>
      <c r="N80" s="21">
        <v>566109</v>
      </c>
      <c r="O80" s="21">
        <v>337411</v>
      </c>
      <c r="P80" s="21">
        <v>361353</v>
      </c>
      <c r="Q80" s="21">
        <v>1264873</v>
      </c>
      <c r="R80" s="21"/>
      <c r="S80" s="21"/>
      <c r="T80" s="21"/>
      <c r="U80" s="21"/>
      <c r="V80" s="21">
        <v>1264873</v>
      </c>
      <c r="W80" s="21">
        <v>15651000</v>
      </c>
      <c r="X80" s="21"/>
      <c r="Y80" s="20"/>
      <c r="Z80" s="23">
        <v>20868000</v>
      </c>
    </row>
    <row r="81" spans="1:26" ht="13.5" hidden="1">
      <c r="A81" s="39" t="s">
        <v>105</v>
      </c>
      <c r="B81" s="19">
        <v>18289647</v>
      </c>
      <c r="C81" s="19"/>
      <c r="D81" s="20">
        <v>9737868</v>
      </c>
      <c r="E81" s="21">
        <v>16728000</v>
      </c>
      <c r="F81" s="21"/>
      <c r="G81" s="21"/>
      <c r="H81" s="21"/>
      <c r="I81" s="21"/>
      <c r="J81" s="21"/>
      <c r="K81" s="21"/>
      <c r="L81" s="21"/>
      <c r="M81" s="21"/>
      <c r="N81" s="21">
        <v>102889</v>
      </c>
      <c r="O81" s="21">
        <v>121396</v>
      </c>
      <c r="P81" s="21">
        <v>145395</v>
      </c>
      <c r="Q81" s="21">
        <v>369680</v>
      </c>
      <c r="R81" s="21"/>
      <c r="S81" s="21"/>
      <c r="T81" s="21"/>
      <c r="U81" s="21"/>
      <c r="V81" s="21">
        <v>369680</v>
      </c>
      <c r="W81" s="21">
        <v>12546000</v>
      </c>
      <c r="X81" s="21"/>
      <c r="Y81" s="20"/>
      <c r="Z81" s="23">
        <v>16728000</v>
      </c>
    </row>
    <row r="82" spans="1:26" ht="13.5" hidden="1">
      <c r="A82" s="39" t="s">
        <v>106</v>
      </c>
      <c r="B82" s="19">
        <v>9066312</v>
      </c>
      <c r="C82" s="19"/>
      <c r="D82" s="20">
        <v>5699700</v>
      </c>
      <c r="E82" s="21">
        <v>8028000</v>
      </c>
      <c r="F82" s="21"/>
      <c r="G82" s="21"/>
      <c r="H82" s="21"/>
      <c r="I82" s="21"/>
      <c r="J82" s="21"/>
      <c r="K82" s="21"/>
      <c r="L82" s="21"/>
      <c r="M82" s="21"/>
      <c r="N82" s="21">
        <v>45591</v>
      </c>
      <c r="O82" s="21">
        <v>43140</v>
      </c>
      <c r="P82" s="21">
        <v>85050</v>
      </c>
      <c r="Q82" s="21">
        <v>173781</v>
      </c>
      <c r="R82" s="21"/>
      <c r="S82" s="21"/>
      <c r="T82" s="21"/>
      <c r="U82" s="21"/>
      <c r="V82" s="21">
        <v>173781</v>
      </c>
      <c r="W82" s="21">
        <v>6021000</v>
      </c>
      <c r="X82" s="21"/>
      <c r="Y82" s="20"/>
      <c r="Z82" s="23">
        <v>8028000</v>
      </c>
    </row>
    <row r="83" spans="1:26" ht="13.5" hidden="1">
      <c r="A83" s="39" t="s">
        <v>107</v>
      </c>
      <c r="B83" s="19">
        <v>3426</v>
      </c>
      <c r="C83" s="19"/>
      <c r="D83" s="20"/>
      <c r="E83" s="21">
        <v>252000</v>
      </c>
      <c r="F83" s="21">
        <v>3260785</v>
      </c>
      <c r="G83" s="21">
        <v>3260785</v>
      </c>
      <c r="H83" s="21">
        <v>2891285</v>
      </c>
      <c r="I83" s="21">
        <v>9412855</v>
      </c>
      <c r="J83" s="21">
        <v>3994498</v>
      </c>
      <c r="K83" s="21">
        <v>3040254</v>
      </c>
      <c r="L83" s="21">
        <v>2954359</v>
      </c>
      <c r="M83" s="21">
        <v>9989111</v>
      </c>
      <c r="N83" s="21">
        <v>49626</v>
      </c>
      <c r="O83" s="21">
        <v>725</v>
      </c>
      <c r="P83" s="21">
        <v>38180</v>
      </c>
      <c r="Q83" s="21">
        <v>88531</v>
      </c>
      <c r="R83" s="21"/>
      <c r="S83" s="21"/>
      <c r="T83" s="21"/>
      <c r="U83" s="21"/>
      <c r="V83" s="21">
        <v>19490497</v>
      </c>
      <c r="W83" s="21">
        <v>189000</v>
      </c>
      <c r="X83" s="21"/>
      <c r="Y83" s="20"/>
      <c r="Z83" s="23">
        <v>252000</v>
      </c>
    </row>
    <row r="84" spans="1:26" ht="13.5" hidden="1">
      <c r="A84" s="40" t="s">
        <v>110</v>
      </c>
      <c r="B84" s="28">
        <v>13285558</v>
      </c>
      <c r="C84" s="28"/>
      <c r="D84" s="29">
        <v>12861000</v>
      </c>
      <c r="E84" s="30">
        <v>6000000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4500000</v>
      </c>
      <c r="X84" s="30"/>
      <c r="Y84" s="29"/>
      <c r="Z84" s="31">
        <v>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11044000</v>
      </c>
      <c r="F5" s="358">
        <f t="shared" si="0"/>
        <v>11044000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109783</v>
      </c>
      <c r="N5" s="358">
        <f t="shared" si="0"/>
        <v>109783</v>
      </c>
      <c r="O5" s="358">
        <f t="shared" si="0"/>
        <v>1510446</v>
      </c>
      <c r="P5" s="356">
        <f t="shared" si="0"/>
        <v>0</v>
      </c>
      <c r="Q5" s="356">
        <f t="shared" si="0"/>
        <v>0</v>
      </c>
      <c r="R5" s="358">
        <f t="shared" si="0"/>
        <v>1510446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1620229</v>
      </c>
      <c r="X5" s="356">
        <f t="shared" si="0"/>
        <v>8283000</v>
      </c>
      <c r="Y5" s="358">
        <f t="shared" si="0"/>
        <v>-6662771</v>
      </c>
      <c r="Z5" s="359">
        <f>+IF(X5&lt;&gt;0,+(Y5/X5)*100,0)</f>
        <v>-80.4391041893034</v>
      </c>
      <c r="AA5" s="360">
        <f>+AA6+AA8+AA11+AA13+AA15</f>
        <v>11044000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1614000</v>
      </c>
      <c r="F6" s="59">
        <f t="shared" si="1"/>
        <v>1614000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1210500</v>
      </c>
      <c r="Y6" s="59">
        <f t="shared" si="1"/>
        <v>-1210500</v>
      </c>
      <c r="Z6" s="61">
        <f>+IF(X6&lt;&gt;0,+(Y6/X6)*100,0)</f>
        <v>-100</v>
      </c>
      <c r="AA6" s="62">
        <f t="shared" si="1"/>
        <v>1614000</v>
      </c>
    </row>
    <row r="7" spans="1:27" ht="13.5">
      <c r="A7" s="291" t="s">
        <v>228</v>
      </c>
      <c r="B7" s="142"/>
      <c r="C7" s="60"/>
      <c r="D7" s="340"/>
      <c r="E7" s="60">
        <v>1614000</v>
      </c>
      <c r="F7" s="59">
        <v>1614000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1210500</v>
      </c>
      <c r="Y7" s="59">
        <v>-1210500</v>
      </c>
      <c r="Z7" s="61">
        <v>-100</v>
      </c>
      <c r="AA7" s="62">
        <v>1614000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2327000</v>
      </c>
      <c r="F8" s="59">
        <f t="shared" si="2"/>
        <v>2327000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1745250</v>
      </c>
      <c r="Y8" s="59">
        <f t="shared" si="2"/>
        <v>-1745250</v>
      </c>
      <c r="Z8" s="61">
        <f>+IF(X8&lt;&gt;0,+(Y8/X8)*100,0)</f>
        <v>-100</v>
      </c>
      <c r="AA8" s="62">
        <f>SUM(AA9:AA10)</f>
        <v>2327000</v>
      </c>
    </row>
    <row r="9" spans="1:27" ht="13.5">
      <c r="A9" s="291" t="s">
        <v>229</v>
      </c>
      <c r="B9" s="142"/>
      <c r="C9" s="60"/>
      <c r="D9" s="340"/>
      <c r="E9" s="60">
        <v>2327000</v>
      </c>
      <c r="F9" s="59">
        <v>2327000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1745250</v>
      </c>
      <c r="Y9" s="59">
        <v>-1745250</v>
      </c>
      <c r="Z9" s="61">
        <v>-100</v>
      </c>
      <c r="AA9" s="62">
        <v>2327000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4538000</v>
      </c>
      <c r="F11" s="364">
        <f t="shared" si="3"/>
        <v>4538000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1112860</v>
      </c>
      <c r="P11" s="362">
        <f t="shared" si="3"/>
        <v>0</v>
      </c>
      <c r="Q11" s="362">
        <f t="shared" si="3"/>
        <v>0</v>
      </c>
      <c r="R11" s="364">
        <f t="shared" si="3"/>
        <v>1112860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1112860</v>
      </c>
      <c r="X11" s="362">
        <f t="shared" si="3"/>
        <v>3403500</v>
      </c>
      <c r="Y11" s="364">
        <f t="shared" si="3"/>
        <v>-2290640</v>
      </c>
      <c r="Z11" s="365">
        <f>+IF(X11&lt;&gt;0,+(Y11/X11)*100,0)</f>
        <v>-67.30248273835757</v>
      </c>
      <c r="AA11" s="366">
        <f t="shared" si="3"/>
        <v>4538000</v>
      </c>
    </row>
    <row r="12" spans="1:27" ht="13.5">
      <c r="A12" s="291" t="s">
        <v>231</v>
      </c>
      <c r="B12" s="136"/>
      <c r="C12" s="60"/>
      <c r="D12" s="340"/>
      <c r="E12" s="60">
        <v>4538000</v>
      </c>
      <c r="F12" s="59">
        <v>4538000</v>
      </c>
      <c r="G12" s="59"/>
      <c r="H12" s="60"/>
      <c r="I12" s="60"/>
      <c r="J12" s="59"/>
      <c r="K12" s="59"/>
      <c r="L12" s="60"/>
      <c r="M12" s="60"/>
      <c r="N12" s="59"/>
      <c r="O12" s="59">
        <v>1112860</v>
      </c>
      <c r="P12" s="60"/>
      <c r="Q12" s="60"/>
      <c r="R12" s="59">
        <v>1112860</v>
      </c>
      <c r="S12" s="59"/>
      <c r="T12" s="60"/>
      <c r="U12" s="60"/>
      <c r="V12" s="59"/>
      <c r="W12" s="59">
        <v>1112860</v>
      </c>
      <c r="X12" s="60">
        <v>3403500</v>
      </c>
      <c r="Y12" s="59">
        <v>-2290640</v>
      </c>
      <c r="Z12" s="61">
        <v>-67.3</v>
      </c>
      <c r="AA12" s="62">
        <v>4538000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1431000</v>
      </c>
      <c r="F13" s="342">
        <f t="shared" si="4"/>
        <v>1431000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109783</v>
      </c>
      <c r="N13" s="342">
        <f t="shared" si="4"/>
        <v>109783</v>
      </c>
      <c r="O13" s="342">
        <f t="shared" si="4"/>
        <v>397586</v>
      </c>
      <c r="P13" s="275">
        <f t="shared" si="4"/>
        <v>0</v>
      </c>
      <c r="Q13" s="275">
        <f t="shared" si="4"/>
        <v>0</v>
      </c>
      <c r="R13" s="342">
        <f t="shared" si="4"/>
        <v>397586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507369</v>
      </c>
      <c r="X13" s="275">
        <f t="shared" si="4"/>
        <v>1073250</v>
      </c>
      <c r="Y13" s="342">
        <f t="shared" si="4"/>
        <v>-565881</v>
      </c>
      <c r="Z13" s="335">
        <f>+IF(X13&lt;&gt;0,+(Y13/X13)*100,0)</f>
        <v>-52.72592592592592</v>
      </c>
      <c r="AA13" s="273">
        <f t="shared" si="4"/>
        <v>1431000</v>
      </c>
    </row>
    <row r="14" spans="1:27" ht="13.5">
      <c r="A14" s="291" t="s">
        <v>232</v>
      </c>
      <c r="B14" s="136"/>
      <c r="C14" s="60"/>
      <c r="D14" s="340"/>
      <c r="E14" s="60">
        <v>1431000</v>
      </c>
      <c r="F14" s="59">
        <v>1431000</v>
      </c>
      <c r="G14" s="59"/>
      <c r="H14" s="60"/>
      <c r="I14" s="60"/>
      <c r="J14" s="59"/>
      <c r="K14" s="59"/>
      <c r="L14" s="60"/>
      <c r="M14" s="60">
        <v>109783</v>
      </c>
      <c r="N14" s="59">
        <v>109783</v>
      </c>
      <c r="O14" s="59">
        <v>397586</v>
      </c>
      <c r="P14" s="60"/>
      <c r="Q14" s="60"/>
      <c r="R14" s="59">
        <v>397586</v>
      </c>
      <c r="S14" s="59"/>
      <c r="T14" s="60"/>
      <c r="U14" s="60"/>
      <c r="V14" s="59"/>
      <c r="W14" s="59">
        <v>507369</v>
      </c>
      <c r="X14" s="60">
        <v>1073250</v>
      </c>
      <c r="Y14" s="59">
        <v>-565881</v>
      </c>
      <c r="Z14" s="61">
        <v>-52.73</v>
      </c>
      <c r="AA14" s="62">
        <v>1431000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1134000</v>
      </c>
      <c r="F15" s="59">
        <f t="shared" si="5"/>
        <v>1134000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850500</v>
      </c>
      <c r="Y15" s="59">
        <f t="shared" si="5"/>
        <v>-850500</v>
      </c>
      <c r="Z15" s="61">
        <f>+IF(X15&lt;&gt;0,+(Y15/X15)*100,0)</f>
        <v>-100</v>
      </c>
      <c r="AA15" s="62">
        <f>SUM(AA16:AA20)</f>
        <v>1134000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1134000</v>
      </c>
      <c r="F20" s="59">
        <v>1134000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850500</v>
      </c>
      <c r="Y20" s="59">
        <v>-850500</v>
      </c>
      <c r="Z20" s="61">
        <v>-100</v>
      </c>
      <c r="AA20" s="62">
        <v>1134000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1067000</v>
      </c>
      <c r="F22" s="345">
        <f t="shared" si="6"/>
        <v>1067000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800250</v>
      </c>
      <c r="Y22" s="345">
        <f t="shared" si="6"/>
        <v>-800250</v>
      </c>
      <c r="Z22" s="336">
        <f>+IF(X22&lt;&gt;0,+(Y22/X22)*100,0)</f>
        <v>-100</v>
      </c>
      <c r="AA22" s="350">
        <f>SUM(AA23:AA32)</f>
        <v>1067000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1067000</v>
      </c>
      <c r="F25" s="59">
        <v>1067000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800250</v>
      </c>
      <c r="Y25" s="59">
        <v>-800250</v>
      </c>
      <c r="Z25" s="61">
        <v>-100</v>
      </c>
      <c r="AA25" s="62">
        <v>1067000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12111000</v>
      </c>
      <c r="F60" s="264">
        <f t="shared" si="14"/>
        <v>12111000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109783</v>
      </c>
      <c r="N60" s="264">
        <f t="shared" si="14"/>
        <v>109783</v>
      </c>
      <c r="O60" s="264">
        <f t="shared" si="14"/>
        <v>1510446</v>
      </c>
      <c r="P60" s="219">
        <f t="shared" si="14"/>
        <v>0</v>
      </c>
      <c r="Q60" s="219">
        <f t="shared" si="14"/>
        <v>0</v>
      </c>
      <c r="R60" s="264">
        <f t="shared" si="14"/>
        <v>1510446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1620229</v>
      </c>
      <c r="X60" s="219">
        <f t="shared" si="14"/>
        <v>9083250</v>
      </c>
      <c r="Y60" s="264">
        <f t="shared" si="14"/>
        <v>-7463021</v>
      </c>
      <c r="Z60" s="337">
        <f>+IF(X60&lt;&gt;0,+(Y60/X60)*100,0)</f>
        <v>-82.16245286654006</v>
      </c>
      <c r="AA60" s="232">
        <f>+AA57+AA54+AA51+AA40+AA37+AA34+AA22+AA5</f>
        <v>12111000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148914061</v>
      </c>
      <c r="D5" s="153">
        <f>SUM(D6:D8)</f>
        <v>0</v>
      </c>
      <c r="E5" s="154">
        <f t="shared" si="0"/>
        <v>56870000</v>
      </c>
      <c r="F5" s="100">
        <f t="shared" si="0"/>
        <v>109047000</v>
      </c>
      <c r="G5" s="100">
        <f t="shared" si="0"/>
        <v>14127375</v>
      </c>
      <c r="H5" s="100">
        <f t="shared" si="0"/>
        <v>2701218</v>
      </c>
      <c r="I5" s="100">
        <f t="shared" si="0"/>
        <v>1822437</v>
      </c>
      <c r="J5" s="100">
        <f t="shared" si="0"/>
        <v>18651030</v>
      </c>
      <c r="K5" s="100">
        <f t="shared" si="0"/>
        <v>2305779</v>
      </c>
      <c r="L5" s="100">
        <f t="shared" si="0"/>
        <v>1292332</v>
      </c>
      <c r="M5" s="100">
        <f t="shared" si="0"/>
        <v>16492703</v>
      </c>
      <c r="N5" s="100">
        <f t="shared" si="0"/>
        <v>20090814</v>
      </c>
      <c r="O5" s="100">
        <f t="shared" si="0"/>
        <v>2893870</v>
      </c>
      <c r="P5" s="100">
        <f t="shared" si="0"/>
        <v>2008524</v>
      </c>
      <c r="Q5" s="100">
        <f t="shared" si="0"/>
        <v>15603850</v>
      </c>
      <c r="R5" s="100">
        <f t="shared" si="0"/>
        <v>20506244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59248088</v>
      </c>
      <c r="X5" s="100">
        <f t="shared" si="0"/>
        <v>81785250</v>
      </c>
      <c r="Y5" s="100">
        <f t="shared" si="0"/>
        <v>-22537162</v>
      </c>
      <c r="Z5" s="137">
        <f>+IF(X5&lt;&gt;0,+(Y5/X5)*100,0)</f>
        <v>-27.55651171818879</v>
      </c>
      <c r="AA5" s="153">
        <f>SUM(AA6:AA8)</f>
        <v>109047000</v>
      </c>
    </row>
    <row r="6" spans="1:27" ht="13.5">
      <c r="A6" s="138" t="s">
        <v>75</v>
      </c>
      <c r="B6" s="136"/>
      <c r="C6" s="155">
        <v>120467462</v>
      </c>
      <c r="D6" s="155"/>
      <c r="E6" s="156">
        <v>27581000</v>
      </c>
      <c r="F6" s="60"/>
      <c r="G6" s="60">
        <v>10666790</v>
      </c>
      <c r="H6" s="60"/>
      <c r="I6" s="60"/>
      <c r="J6" s="60">
        <v>10666790</v>
      </c>
      <c r="K6" s="60"/>
      <c r="L6" s="60"/>
      <c r="M6" s="60"/>
      <c r="N6" s="60"/>
      <c r="O6" s="60"/>
      <c r="P6" s="60"/>
      <c r="Q6" s="60">
        <v>6399950</v>
      </c>
      <c r="R6" s="60">
        <v>6399950</v>
      </c>
      <c r="S6" s="60"/>
      <c r="T6" s="60"/>
      <c r="U6" s="60"/>
      <c r="V6" s="60"/>
      <c r="W6" s="60">
        <v>17066740</v>
      </c>
      <c r="X6" s="60"/>
      <c r="Y6" s="60">
        <v>17066740</v>
      </c>
      <c r="Z6" s="140">
        <v>0</v>
      </c>
      <c r="AA6" s="155"/>
    </row>
    <row r="7" spans="1:27" ht="13.5">
      <c r="A7" s="138" t="s">
        <v>76</v>
      </c>
      <c r="B7" s="136"/>
      <c r="C7" s="157">
        <v>28446599</v>
      </c>
      <c r="D7" s="157"/>
      <c r="E7" s="158">
        <v>29289000</v>
      </c>
      <c r="F7" s="159">
        <v>109047000</v>
      </c>
      <c r="G7" s="159">
        <v>3713806</v>
      </c>
      <c r="H7" s="159">
        <v>2954367</v>
      </c>
      <c r="I7" s="159">
        <v>2075999</v>
      </c>
      <c r="J7" s="159">
        <v>8744172</v>
      </c>
      <c r="K7" s="159">
        <v>2513656</v>
      </c>
      <c r="L7" s="159">
        <v>1546409</v>
      </c>
      <c r="M7" s="159">
        <v>16726529</v>
      </c>
      <c r="N7" s="159">
        <v>20786594</v>
      </c>
      <c r="O7" s="159">
        <v>3148052</v>
      </c>
      <c r="P7" s="159">
        <v>2263122</v>
      </c>
      <c r="Q7" s="159">
        <v>9459258</v>
      </c>
      <c r="R7" s="159">
        <v>14870432</v>
      </c>
      <c r="S7" s="159"/>
      <c r="T7" s="159"/>
      <c r="U7" s="159"/>
      <c r="V7" s="159"/>
      <c r="W7" s="159">
        <v>44401198</v>
      </c>
      <c r="X7" s="159">
        <v>81785250</v>
      </c>
      <c r="Y7" s="159">
        <v>-37384052</v>
      </c>
      <c r="Z7" s="141">
        <v>-45.71</v>
      </c>
      <c r="AA7" s="157">
        <v>109047000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-253221</v>
      </c>
      <c r="H8" s="60">
        <v>-253149</v>
      </c>
      <c r="I8" s="60">
        <v>-253562</v>
      </c>
      <c r="J8" s="60">
        <v>-759932</v>
      </c>
      <c r="K8" s="60">
        <v>-207877</v>
      </c>
      <c r="L8" s="60">
        <v>-254077</v>
      </c>
      <c r="M8" s="60">
        <v>-233826</v>
      </c>
      <c r="N8" s="60">
        <v>-695780</v>
      </c>
      <c r="O8" s="60">
        <v>-254182</v>
      </c>
      <c r="P8" s="60">
        <v>-254598</v>
      </c>
      <c r="Q8" s="60">
        <v>-255358</v>
      </c>
      <c r="R8" s="60">
        <v>-764138</v>
      </c>
      <c r="S8" s="60"/>
      <c r="T8" s="60"/>
      <c r="U8" s="60"/>
      <c r="V8" s="60"/>
      <c r="W8" s="60">
        <v>-2219850</v>
      </c>
      <c r="X8" s="60"/>
      <c r="Y8" s="60">
        <v>-2219850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2350000</v>
      </c>
      <c r="F9" s="100">
        <f t="shared" si="1"/>
        <v>0</v>
      </c>
      <c r="G9" s="100">
        <f t="shared" si="1"/>
        <v>20302</v>
      </c>
      <c r="H9" s="100">
        <f t="shared" si="1"/>
        <v>15895</v>
      </c>
      <c r="I9" s="100">
        <f t="shared" si="1"/>
        <v>18136</v>
      </c>
      <c r="J9" s="100">
        <f t="shared" si="1"/>
        <v>54333</v>
      </c>
      <c r="K9" s="100">
        <f t="shared" si="1"/>
        <v>27179</v>
      </c>
      <c r="L9" s="100">
        <f t="shared" si="1"/>
        <v>14226</v>
      </c>
      <c r="M9" s="100">
        <f t="shared" si="1"/>
        <v>31221</v>
      </c>
      <c r="N9" s="100">
        <f t="shared" si="1"/>
        <v>72626</v>
      </c>
      <c r="O9" s="100">
        <f t="shared" si="1"/>
        <v>18035</v>
      </c>
      <c r="P9" s="100">
        <f t="shared" si="1"/>
        <v>25119</v>
      </c>
      <c r="Q9" s="100">
        <f t="shared" si="1"/>
        <v>20382</v>
      </c>
      <c r="R9" s="100">
        <f t="shared" si="1"/>
        <v>63536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190495</v>
      </c>
      <c r="X9" s="100">
        <f t="shared" si="1"/>
        <v>0</v>
      </c>
      <c r="Y9" s="100">
        <f t="shared" si="1"/>
        <v>190495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2350000</v>
      </c>
      <c r="F10" s="60"/>
      <c r="G10" s="60">
        <v>13328</v>
      </c>
      <c r="H10" s="60">
        <v>8921</v>
      </c>
      <c r="I10" s="60">
        <v>11162</v>
      </c>
      <c r="J10" s="60">
        <v>33411</v>
      </c>
      <c r="K10" s="60">
        <v>20205</v>
      </c>
      <c r="L10" s="60">
        <v>3652</v>
      </c>
      <c r="M10" s="60">
        <v>24642</v>
      </c>
      <c r="N10" s="60">
        <v>48499</v>
      </c>
      <c r="O10" s="60">
        <v>10798</v>
      </c>
      <c r="P10" s="60">
        <v>14618</v>
      </c>
      <c r="Q10" s="60">
        <v>9882</v>
      </c>
      <c r="R10" s="60">
        <v>35298</v>
      </c>
      <c r="S10" s="60"/>
      <c r="T10" s="60"/>
      <c r="U10" s="60"/>
      <c r="V10" s="60"/>
      <c r="W10" s="60">
        <v>117208</v>
      </c>
      <c r="X10" s="60"/>
      <c r="Y10" s="60">
        <v>117208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3600</v>
      </c>
      <c r="M12" s="60"/>
      <c r="N12" s="60">
        <v>3600</v>
      </c>
      <c r="O12" s="60">
        <v>263</v>
      </c>
      <c r="P12" s="60">
        <v>1404</v>
      </c>
      <c r="Q12" s="60">
        <v>1140</v>
      </c>
      <c r="R12" s="60">
        <v>2807</v>
      </c>
      <c r="S12" s="60"/>
      <c r="T12" s="60"/>
      <c r="U12" s="60"/>
      <c r="V12" s="60"/>
      <c r="W12" s="60">
        <v>6407</v>
      </c>
      <c r="X12" s="60"/>
      <c r="Y12" s="60">
        <v>6407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6974</v>
      </c>
      <c r="H13" s="60">
        <v>6974</v>
      </c>
      <c r="I13" s="60">
        <v>6974</v>
      </c>
      <c r="J13" s="60">
        <v>20922</v>
      </c>
      <c r="K13" s="60">
        <v>6974</v>
      </c>
      <c r="L13" s="60">
        <v>6974</v>
      </c>
      <c r="M13" s="60">
        <v>6579</v>
      </c>
      <c r="N13" s="60">
        <v>20527</v>
      </c>
      <c r="O13" s="60">
        <v>6974</v>
      </c>
      <c r="P13" s="60">
        <v>9097</v>
      </c>
      <c r="Q13" s="60">
        <v>9360</v>
      </c>
      <c r="R13" s="60">
        <v>25431</v>
      </c>
      <c r="S13" s="60"/>
      <c r="T13" s="60"/>
      <c r="U13" s="60"/>
      <c r="V13" s="60"/>
      <c r="W13" s="60">
        <v>66880</v>
      </c>
      <c r="X13" s="60"/>
      <c r="Y13" s="60">
        <v>66880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36921000</v>
      </c>
      <c r="F15" s="100">
        <f t="shared" si="2"/>
        <v>0</v>
      </c>
      <c r="G15" s="100">
        <f t="shared" si="2"/>
        <v>307</v>
      </c>
      <c r="H15" s="100">
        <f t="shared" si="2"/>
        <v>813421</v>
      </c>
      <c r="I15" s="100">
        <f t="shared" si="2"/>
        <v>15658</v>
      </c>
      <c r="J15" s="100">
        <f t="shared" si="2"/>
        <v>829386</v>
      </c>
      <c r="K15" s="100">
        <f t="shared" si="2"/>
        <v>63507</v>
      </c>
      <c r="L15" s="100">
        <f t="shared" si="2"/>
        <v>636083</v>
      </c>
      <c r="M15" s="100">
        <f t="shared" si="2"/>
        <v>17283822</v>
      </c>
      <c r="N15" s="100">
        <f t="shared" si="2"/>
        <v>17983412</v>
      </c>
      <c r="O15" s="100">
        <f t="shared" si="2"/>
        <v>115512</v>
      </c>
      <c r="P15" s="100">
        <f t="shared" si="2"/>
        <v>-446259</v>
      </c>
      <c r="Q15" s="100">
        <f t="shared" si="2"/>
        <v>-2014</v>
      </c>
      <c r="R15" s="100">
        <f t="shared" si="2"/>
        <v>-332761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18480037</v>
      </c>
      <c r="X15" s="100">
        <f t="shared" si="2"/>
        <v>0</v>
      </c>
      <c r="Y15" s="100">
        <f t="shared" si="2"/>
        <v>18480037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36921000</v>
      </c>
      <c r="F17" s="60"/>
      <c r="G17" s="60">
        <v>307</v>
      </c>
      <c r="H17" s="60">
        <v>813421</v>
      </c>
      <c r="I17" s="60">
        <v>15658</v>
      </c>
      <c r="J17" s="60">
        <v>829386</v>
      </c>
      <c r="K17" s="60">
        <v>63507</v>
      </c>
      <c r="L17" s="60">
        <v>636083</v>
      </c>
      <c r="M17" s="60">
        <v>17283822</v>
      </c>
      <c r="N17" s="60">
        <v>17983412</v>
      </c>
      <c r="O17" s="60">
        <v>115512</v>
      </c>
      <c r="P17" s="60">
        <v>-446259</v>
      </c>
      <c r="Q17" s="60">
        <v>-2014</v>
      </c>
      <c r="R17" s="60">
        <v>-332761</v>
      </c>
      <c r="S17" s="60"/>
      <c r="T17" s="60"/>
      <c r="U17" s="60"/>
      <c r="V17" s="60"/>
      <c r="W17" s="60">
        <v>18480037</v>
      </c>
      <c r="X17" s="60"/>
      <c r="Y17" s="60">
        <v>18480037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64934230</v>
      </c>
      <c r="D19" s="153">
        <f>SUM(D20:D23)</f>
        <v>0</v>
      </c>
      <c r="E19" s="154">
        <f t="shared" si="3"/>
        <v>148031000</v>
      </c>
      <c r="F19" s="100">
        <f t="shared" si="3"/>
        <v>71256803</v>
      </c>
      <c r="G19" s="100">
        <f t="shared" si="3"/>
        <v>32326368</v>
      </c>
      <c r="H19" s="100">
        <f t="shared" si="3"/>
        <v>11333733</v>
      </c>
      <c r="I19" s="100">
        <f t="shared" si="3"/>
        <v>9065848</v>
      </c>
      <c r="J19" s="100">
        <f t="shared" si="3"/>
        <v>52725949</v>
      </c>
      <c r="K19" s="100">
        <f t="shared" si="3"/>
        <v>5713069</v>
      </c>
      <c r="L19" s="100">
        <f t="shared" si="3"/>
        <v>9893641</v>
      </c>
      <c r="M19" s="100">
        <f t="shared" si="3"/>
        <v>12759280</v>
      </c>
      <c r="N19" s="100">
        <f t="shared" si="3"/>
        <v>28365990</v>
      </c>
      <c r="O19" s="100">
        <f t="shared" si="3"/>
        <v>8323246</v>
      </c>
      <c r="P19" s="100">
        <f t="shared" si="3"/>
        <v>8080247</v>
      </c>
      <c r="Q19" s="100">
        <f t="shared" si="3"/>
        <v>22067499</v>
      </c>
      <c r="R19" s="100">
        <f t="shared" si="3"/>
        <v>38470992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119562931</v>
      </c>
      <c r="X19" s="100">
        <f t="shared" si="3"/>
        <v>53442602</v>
      </c>
      <c r="Y19" s="100">
        <f t="shared" si="3"/>
        <v>66120329</v>
      </c>
      <c r="Z19" s="137">
        <f>+IF(X19&lt;&gt;0,+(Y19/X19)*100,0)</f>
        <v>123.72213650824861</v>
      </c>
      <c r="AA19" s="153">
        <f>SUM(AA20:AA23)</f>
        <v>71256803</v>
      </c>
    </row>
    <row r="20" spans="1:27" ht="13.5">
      <c r="A20" s="138" t="s">
        <v>89</v>
      </c>
      <c r="B20" s="136"/>
      <c r="C20" s="155">
        <v>21817961</v>
      </c>
      <c r="D20" s="155"/>
      <c r="E20" s="156">
        <v>42527000</v>
      </c>
      <c r="F20" s="60">
        <v>21527000</v>
      </c>
      <c r="G20" s="60">
        <v>11054118</v>
      </c>
      <c r="H20" s="60">
        <v>5175963</v>
      </c>
      <c r="I20" s="60">
        <v>4101584</v>
      </c>
      <c r="J20" s="60">
        <v>20331665</v>
      </c>
      <c r="K20" s="60">
        <v>1742023</v>
      </c>
      <c r="L20" s="60">
        <v>3655459</v>
      </c>
      <c r="M20" s="60">
        <v>4343162</v>
      </c>
      <c r="N20" s="60">
        <v>9740644</v>
      </c>
      <c r="O20" s="60">
        <v>3604962</v>
      </c>
      <c r="P20" s="60">
        <v>3389519</v>
      </c>
      <c r="Q20" s="60">
        <v>7889039</v>
      </c>
      <c r="R20" s="60">
        <v>14883520</v>
      </c>
      <c r="S20" s="60"/>
      <c r="T20" s="60"/>
      <c r="U20" s="60"/>
      <c r="V20" s="60"/>
      <c r="W20" s="60">
        <v>44955829</v>
      </c>
      <c r="X20" s="60">
        <v>16145250</v>
      </c>
      <c r="Y20" s="60">
        <v>28810579</v>
      </c>
      <c r="Z20" s="140">
        <v>178.45</v>
      </c>
      <c r="AA20" s="155">
        <v>21527000</v>
      </c>
    </row>
    <row r="21" spans="1:27" ht="13.5">
      <c r="A21" s="138" t="s">
        <v>90</v>
      </c>
      <c r="B21" s="136"/>
      <c r="C21" s="155">
        <v>15760310</v>
      </c>
      <c r="D21" s="155"/>
      <c r="E21" s="156">
        <v>67232000</v>
      </c>
      <c r="F21" s="60">
        <v>24957000</v>
      </c>
      <c r="G21" s="60">
        <v>10613882</v>
      </c>
      <c r="H21" s="60">
        <v>3069748</v>
      </c>
      <c r="I21" s="60">
        <v>1933682</v>
      </c>
      <c r="J21" s="60">
        <v>15617312</v>
      </c>
      <c r="K21" s="60">
        <v>1773827</v>
      </c>
      <c r="L21" s="60">
        <v>3278055</v>
      </c>
      <c r="M21" s="60">
        <v>5427513</v>
      </c>
      <c r="N21" s="60">
        <v>10479395</v>
      </c>
      <c r="O21" s="60">
        <v>1763443</v>
      </c>
      <c r="P21" s="60">
        <v>1735921</v>
      </c>
      <c r="Q21" s="60">
        <v>6795572</v>
      </c>
      <c r="R21" s="60">
        <v>10294936</v>
      </c>
      <c r="S21" s="60"/>
      <c r="T21" s="60"/>
      <c r="U21" s="60"/>
      <c r="V21" s="60"/>
      <c r="W21" s="60">
        <v>36391643</v>
      </c>
      <c r="X21" s="60">
        <v>18717750</v>
      </c>
      <c r="Y21" s="60">
        <v>17673893</v>
      </c>
      <c r="Z21" s="140">
        <v>94.42</v>
      </c>
      <c r="AA21" s="155">
        <v>24957000</v>
      </c>
    </row>
    <row r="22" spans="1:27" ht="13.5">
      <c r="A22" s="138" t="s">
        <v>91</v>
      </c>
      <c r="B22" s="136"/>
      <c r="C22" s="157">
        <v>18289647</v>
      </c>
      <c r="D22" s="157"/>
      <c r="E22" s="158">
        <v>22939000</v>
      </c>
      <c r="F22" s="159">
        <v>16739803</v>
      </c>
      <c r="G22" s="159">
        <v>5334870</v>
      </c>
      <c r="H22" s="159">
        <v>1549367</v>
      </c>
      <c r="I22" s="159">
        <v>1512854</v>
      </c>
      <c r="J22" s="159">
        <v>8397091</v>
      </c>
      <c r="K22" s="159">
        <v>1487903</v>
      </c>
      <c r="L22" s="159">
        <v>1468108</v>
      </c>
      <c r="M22" s="159">
        <v>1515594</v>
      </c>
      <c r="N22" s="159">
        <v>4471605</v>
      </c>
      <c r="O22" s="159">
        <v>1464673</v>
      </c>
      <c r="P22" s="159">
        <v>1463827</v>
      </c>
      <c r="Q22" s="159">
        <v>3663954</v>
      </c>
      <c r="R22" s="159">
        <v>6592454</v>
      </c>
      <c r="S22" s="159"/>
      <c r="T22" s="159"/>
      <c r="U22" s="159"/>
      <c r="V22" s="159"/>
      <c r="W22" s="159">
        <v>19461150</v>
      </c>
      <c r="X22" s="159">
        <v>12554852</v>
      </c>
      <c r="Y22" s="159">
        <v>6906298</v>
      </c>
      <c r="Z22" s="141">
        <v>55.01</v>
      </c>
      <c r="AA22" s="157">
        <v>16739803</v>
      </c>
    </row>
    <row r="23" spans="1:27" ht="13.5">
      <c r="A23" s="138" t="s">
        <v>92</v>
      </c>
      <c r="B23" s="136"/>
      <c r="C23" s="155">
        <v>9066312</v>
      </c>
      <c r="D23" s="155"/>
      <c r="E23" s="156">
        <v>15333000</v>
      </c>
      <c r="F23" s="60">
        <v>8033000</v>
      </c>
      <c r="G23" s="60">
        <v>5323498</v>
      </c>
      <c r="H23" s="60">
        <v>1538655</v>
      </c>
      <c r="I23" s="60">
        <v>1517728</v>
      </c>
      <c r="J23" s="60">
        <v>8379881</v>
      </c>
      <c r="K23" s="60">
        <v>709316</v>
      </c>
      <c r="L23" s="60">
        <v>1492019</v>
      </c>
      <c r="M23" s="60">
        <v>1473011</v>
      </c>
      <c r="N23" s="60">
        <v>3674346</v>
      </c>
      <c r="O23" s="60">
        <v>1490168</v>
      </c>
      <c r="P23" s="60">
        <v>1490980</v>
      </c>
      <c r="Q23" s="60">
        <v>3718934</v>
      </c>
      <c r="R23" s="60">
        <v>6700082</v>
      </c>
      <c r="S23" s="60"/>
      <c r="T23" s="60"/>
      <c r="U23" s="60"/>
      <c r="V23" s="60"/>
      <c r="W23" s="60">
        <v>18754309</v>
      </c>
      <c r="X23" s="60">
        <v>6024750</v>
      </c>
      <c r="Y23" s="60">
        <v>12729559</v>
      </c>
      <c r="Z23" s="140">
        <v>211.29</v>
      </c>
      <c r="AA23" s="155">
        <v>8033000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213848291</v>
      </c>
      <c r="D25" s="168">
        <f>+D5+D9+D15+D19+D24</f>
        <v>0</v>
      </c>
      <c r="E25" s="169">
        <f t="shared" si="4"/>
        <v>244172000</v>
      </c>
      <c r="F25" s="73">
        <f t="shared" si="4"/>
        <v>180303803</v>
      </c>
      <c r="G25" s="73">
        <f t="shared" si="4"/>
        <v>46474352</v>
      </c>
      <c r="H25" s="73">
        <f t="shared" si="4"/>
        <v>14864267</v>
      </c>
      <c r="I25" s="73">
        <f t="shared" si="4"/>
        <v>10922079</v>
      </c>
      <c r="J25" s="73">
        <f t="shared" si="4"/>
        <v>72260698</v>
      </c>
      <c r="K25" s="73">
        <f t="shared" si="4"/>
        <v>8109534</v>
      </c>
      <c r="L25" s="73">
        <f t="shared" si="4"/>
        <v>11836282</v>
      </c>
      <c r="M25" s="73">
        <f t="shared" si="4"/>
        <v>46567026</v>
      </c>
      <c r="N25" s="73">
        <f t="shared" si="4"/>
        <v>66512842</v>
      </c>
      <c r="O25" s="73">
        <f t="shared" si="4"/>
        <v>11350663</v>
      </c>
      <c r="P25" s="73">
        <f t="shared" si="4"/>
        <v>9667631</v>
      </c>
      <c r="Q25" s="73">
        <f t="shared" si="4"/>
        <v>37689717</v>
      </c>
      <c r="R25" s="73">
        <f t="shared" si="4"/>
        <v>58708011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197481551</v>
      </c>
      <c r="X25" s="73">
        <f t="shared" si="4"/>
        <v>135227852</v>
      </c>
      <c r="Y25" s="73">
        <f t="shared" si="4"/>
        <v>62253699</v>
      </c>
      <c r="Z25" s="170">
        <f>+IF(X25&lt;&gt;0,+(Y25/X25)*100,0)</f>
        <v>46.03615163538943</v>
      </c>
      <c r="AA25" s="168">
        <f>+AA5+AA9+AA15+AA19+AA24</f>
        <v>180303803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147832748</v>
      </c>
      <c r="D28" s="153">
        <f>SUM(D29:D31)</f>
        <v>0</v>
      </c>
      <c r="E28" s="154">
        <f t="shared" si="5"/>
        <v>142116695</v>
      </c>
      <c r="F28" s="100">
        <f t="shared" si="5"/>
        <v>140661000</v>
      </c>
      <c r="G28" s="100">
        <f t="shared" si="5"/>
        <v>5175081</v>
      </c>
      <c r="H28" s="100">
        <f t="shared" si="5"/>
        <v>5176389</v>
      </c>
      <c r="I28" s="100">
        <f t="shared" si="5"/>
        <v>6220997</v>
      </c>
      <c r="J28" s="100">
        <f t="shared" si="5"/>
        <v>16572467</v>
      </c>
      <c r="K28" s="100">
        <f t="shared" si="5"/>
        <v>5037321</v>
      </c>
      <c r="L28" s="100">
        <f t="shared" si="5"/>
        <v>6018388</v>
      </c>
      <c r="M28" s="100">
        <f t="shared" si="5"/>
        <v>29139249</v>
      </c>
      <c r="N28" s="100">
        <f t="shared" si="5"/>
        <v>40194958</v>
      </c>
      <c r="O28" s="100">
        <f t="shared" si="5"/>
        <v>5175883</v>
      </c>
      <c r="P28" s="100">
        <f t="shared" si="5"/>
        <v>4947721</v>
      </c>
      <c r="Q28" s="100">
        <f t="shared" si="5"/>
        <v>5231280</v>
      </c>
      <c r="R28" s="100">
        <f t="shared" si="5"/>
        <v>15354884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72122309</v>
      </c>
      <c r="X28" s="100">
        <f t="shared" si="5"/>
        <v>105495750</v>
      </c>
      <c r="Y28" s="100">
        <f t="shared" si="5"/>
        <v>-33373441</v>
      </c>
      <c r="Z28" s="137">
        <f>+IF(X28&lt;&gt;0,+(Y28/X28)*100,0)</f>
        <v>-31.634867755336117</v>
      </c>
      <c r="AA28" s="153">
        <f>SUM(AA29:AA31)</f>
        <v>140661000</v>
      </c>
    </row>
    <row r="29" spans="1:27" ht="13.5">
      <c r="A29" s="138" t="s">
        <v>75</v>
      </c>
      <c r="B29" s="136"/>
      <c r="C29" s="155">
        <v>4647955</v>
      </c>
      <c r="D29" s="155"/>
      <c r="E29" s="156">
        <v>6285000</v>
      </c>
      <c r="F29" s="60"/>
      <c r="G29" s="60">
        <v>714468</v>
      </c>
      <c r="H29" s="60">
        <v>375521</v>
      </c>
      <c r="I29" s="60">
        <v>385022</v>
      </c>
      <c r="J29" s="60">
        <v>1475011</v>
      </c>
      <c r="K29" s="60">
        <v>764455</v>
      </c>
      <c r="L29" s="60">
        <v>2966375</v>
      </c>
      <c r="M29" s="60">
        <v>426832</v>
      </c>
      <c r="N29" s="60">
        <v>4157662</v>
      </c>
      <c r="O29" s="60">
        <v>877251</v>
      </c>
      <c r="P29" s="60">
        <v>859919</v>
      </c>
      <c r="Q29" s="60">
        <v>817162</v>
      </c>
      <c r="R29" s="60">
        <v>2554332</v>
      </c>
      <c r="S29" s="60"/>
      <c r="T29" s="60"/>
      <c r="U29" s="60"/>
      <c r="V29" s="60"/>
      <c r="W29" s="60">
        <v>8187005</v>
      </c>
      <c r="X29" s="60"/>
      <c r="Y29" s="60">
        <v>8187005</v>
      </c>
      <c r="Z29" s="140">
        <v>0</v>
      </c>
      <c r="AA29" s="155"/>
    </row>
    <row r="30" spans="1:27" ht="13.5">
      <c r="A30" s="138" t="s">
        <v>76</v>
      </c>
      <c r="B30" s="136"/>
      <c r="C30" s="157">
        <v>143184793</v>
      </c>
      <c r="D30" s="157"/>
      <c r="E30" s="158">
        <v>135831695</v>
      </c>
      <c r="F30" s="159">
        <v>140661000</v>
      </c>
      <c r="G30" s="159">
        <v>4458113</v>
      </c>
      <c r="H30" s="159">
        <v>4179323</v>
      </c>
      <c r="I30" s="159">
        <v>5683406</v>
      </c>
      <c r="J30" s="159">
        <v>14320842</v>
      </c>
      <c r="K30" s="159">
        <v>4272866</v>
      </c>
      <c r="L30" s="159">
        <v>2646054</v>
      </c>
      <c r="M30" s="159">
        <v>29858909</v>
      </c>
      <c r="N30" s="159">
        <v>36777829</v>
      </c>
      <c r="O30" s="159">
        <v>3959894</v>
      </c>
      <c r="P30" s="159">
        <v>4001151</v>
      </c>
      <c r="Q30" s="159">
        <v>3777914</v>
      </c>
      <c r="R30" s="159">
        <v>11738959</v>
      </c>
      <c r="S30" s="159"/>
      <c r="T30" s="159"/>
      <c r="U30" s="159"/>
      <c r="V30" s="159"/>
      <c r="W30" s="159">
        <v>62837630</v>
      </c>
      <c r="X30" s="159">
        <v>105495750</v>
      </c>
      <c r="Y30" s="159">
        <v>-42658120</v>
      </c>
      <c r="Z30" s="141">
        <v>-40.44</v>
      </c>
      <c r="AA30" s="157">
        <v>140661000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2500</v>
      </c>
      <c r="H31" s="60">
        <v>621545</v>
      </c>
      <c r="I31" s="60">
        <v>152569</v>
      </c>
      <c r="J31" s="60">
        <v>776614</v>
      </c>
      <c r="K31" s="60"/>
      <c r="L31" s="60">
        <v>405959</v>
      </c>
      <c r="M31" s="60">
        <v>-1146492</v>
      </c>
      <c r="N31" s="60">
        <v>-740533</v>
      </c>
      <c r="O31" s="60">
        <v>338738</v>
      </c>
      <c r="P31" s="60">
        <v>86651</v>
      </c>
      <c r="Q31" s="60">
        <v>636204</v>
      </c>
      <c r="R31" s="60">
        <v>1061593</v>
      </c>
      <c r="S31" s="60"/>
      <c r="T31" s="60"/>
      <c r="U31" s="60"/>
      <c r="V31" s="60"/>
      <c r="W31" s="60">
        <v>1097674</v>
      </c>
      <c r="X31" s="60"/>
      <c r="Y31" s="60">
        <v>1097674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22367</v>
      </c>
      <c r="H32" s="100">
        <f t="shared" si="6"/>
        <v>55473</v>
      </c>
      <c r="I32" s="100">
        <f t="shared" si="6"/>
        <v>18726</v>
      </c>
      <c r="J32" s="100">
        <f t="shared" si="6"/>
        <v>96566</v>
      </c>
      <c r="K32" s="100">
        <f t="shared" si="6"/>
        <v>68205</v>
      </c>
      <c r="L32" s="100">
        <f t="shared" si="6"/>
        <v>11834</v>
      </c>
      <c r="M32" s="100">
        <f t="shared" si="6"/>
        <v>272116</v>
      </c>
      <c r="N32" s="100">
        <f t="shared" si="6"/>
        <v>352155</v>
      </c>
      <c r="O32" s="100">
        <f t="shared" si="6"/>
        <v>63183</v>
      </c>
      <c r="P32" s="100">
        <f t="shared" si="6"/>
        <v>43094</v>
      </c>
      <c r="Q32" s="100">
        <f t="shared" si="6"/>
        <v>120044</v>
      </c>
      <c r="R32" s="100">
        <f t="shared" si="6"/>
        <v>226321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675042</v>
      </c>
      <c r="X32" s="100">
        <f t="shared" si="6"/>
        <v>0</v>
      </c>
      <c r="Y32" s="100">
        <f t="shared" si="6"/>
        <v>675042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4152</v>
      </c>
      <c r="H33" s="60">
        <v>10048</v>
      </c>
      <c r="I33" s="60">
        <v>15428</v>
      </c>
      <c r="J33" s="60">
        <v>29628</v>
      </c>
      <c r="K33" s="60">
        <v>33360</v>
      </c>
      <c r="L33" s="60">
        <v>11834</v>
      </c>
      <c r="M33" s="60">
        <v>260883</v>
      </c>
      <c r="N33" s="60">
        <v>306077</v>
      </c>
      <c r="O33" s="60">
        <v>35474</v>
      </c>
      <c r="P33" s="60">
        <v>31062</v>
      </c>
      <c r="Q33" s="60">
        <v>115292</v>
      </c>
      <c r="R33" s="60">
        <v>181828</v>
      </c>
      <c r="S33" s="60"/>
      <c r="T33" s="60"/>
      <c r="U33" s="60"/>
      <c r="V33" s="60"/>
      <c r="W33" s="60">
        <v>517533</v>
      </c>
      <c r="X33" s="60"/>
      <c r="Y33" s="60">
        <v>517533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18215</v>
      </c>
      <c r="H34" s="60">
        <v>37208</v>
      </c>
      <c r="I34" s="60"/>
      <c r="J34" s="60">
        <v>55423</v>
      </c>
      <c r="K34" s="60">
        <v>12704</v>
      </c>
      <c r="L34" s="60"/>
      <c r="M34" s="60"/>
      <c r="N34" s="60">
        <v>12704</v>
      </c>
      <c r="O34" s="60">
        <v>7053</v>
      </c>
      <c r="P34" s="60">
        <v>12032</v>
      </c>
      <c r="Q34" s="60">
        <v>4752</v>
      </c>
      <c r="R34" s="60">
        <v>23837</v>
      </c>
      <c r="S34" s="60"/>
      <c r="T34" s="60"/>
      <c r="U34" s="60"/>
      <c r="V34" s="60"/>
      <c r="W34" s="60">
        <v>91964</v>
      </c>
      <c r="X34" s="60"/>
      <c r="Y34" s="60">
        <v>91964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8217</v>
      </c>
      <c r="I35" s="60">
        <v>3298</v>
      </c>
      <c r="J35" s="60">
        <v>11515</v>
      </c>
      <c r="K35" s="60">
        <v>22141</v>
      </c>
      <c r="L35" s="60"/>
      <c r="M35" s="60">
        <v>11233</v>
      </c>
      <c r="N35" s="60">
        <v>33374</v>
      </c>
      <c r="O35" s="60">
        <v>20656</v>
      </c>
      <c r="P35" s="60"/>
      <c r="Q35" s="60"/>
      <c r="R35" s="60">
        <v>20656</v>
      </c>
      <c r="S35" s="60"/>
      <c r="T35" s="60"/>
      <c r="U35" s="60"/>
      <c r="V35" s="60"/>
      <c r="W35" s="60">
        <v>65545</v>
      </c>
      <c r="X35" s="60"/>
      <c r="Y35" s="60">
        <v>65545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268598</v>
      </c>
      <c r="H38" s="100">
        <f t="shared" si="7"/>
        <v>370885</v>
      </c>
      <c r="I38" s="100">
        <f t="shared" si="7"/>
        <v>41636</v>
      </c>
      <c r="J38" s="100">
        <f t="shared" si="7"/>
        <v>681119</v>
      </c>
      <c r="K38" s="100">
        <f t="shared" si="7"/>
        <v>320580</v>
      </c>
      <c r="L38" s="100">
        <f t="shared" si="7"/>
        <v>35079</v>
      </c>
      <c r="M38" s="100">
        <f t="shared" si="7"/>
        <v>2822855</v>
      </c>
      <c r="N38" s="100">
        <f t="shared" si="7"/>
        <v>3178514</v>
      </c>
      <c r="O38" s="100">
        <f t="shared" si="7"/>
        <v>100092</v>
      </c>
      <c r="P38" s="100">
        <f t="shared" si="7"/>
        <v>28085</v>
      </c>
      <c r="Q38" s="100">
        <f t="shared" si="7"/>
        <v>39469</v>
      </c>
      <c r="R38" s="100">
        <f t="shared" si="7"/>
        <v>167646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4027279</v>
      </c>
      <c r="X38" s="100">
        <f t="shared" si="7"/>
        <v>0</v>
      </c>
      <c r="Y38" s="100">
        <f t="shared" si="7"/>
        <v>4027279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268598</v>
      </c>
      <c r="H40" s="60">
        <v>370885</v>
      </c>
      <c r="I40" s="60">
        <v>41636</v>
      </c>
      <c r="J40" s="60">
        <v>681119</v>
      </c>
      <c r="K40" s="60">
        <v>320580</v>
      </c>
      <c r="L40" s="60">
        <v>35079</v>
      </c>
      <c r="M40" s="60">
        <v>2822855</v>
      </c>
      <c r="N40" s="60">
        <v>3178514</v>
      </c>
      <c r="O40" s="60">
        <v>100092</v>
      </c>
      <c r="P40" s="60">
        <v>28085</v>
      </c>
      <c r="Q40" s="60">
        <v>39469</v>
      </c>
      <c r="R40" s="60">
        <v>167646</v>
      </c>
      <c r="S40" s="60"/>
      <c r="T40" s="60"/>
      <c r="U40" s="60"/>
      <c r="V40" s="60"/>
      <c r="W40" s="60">
        <v>4027279</v>
      </c>
      <c r="X40" s="60"/>
      <c r="Y40" s="60">
        <v>4027279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31972646</v>
      </c>
      <c r="D42" s="153">
        <f>SUM(D43:D46)</f>
        <v>0</v>
      </c>
      <c r="E42" s="154">
        <f t="shared" si="8"/>
        <v>41006150</v>
      </c>
      <c r="F42" s="100">
        <f t="shared" si="8"/>
        <v>36635000</v>
      </c>
      <c r="G42" s="100">
        <f t="shared" si="8"/>
        <v>126940</v>
      </c>
      <c r="H42" s="100">
        <f t="shared" si="8"/>
        <v>620457</v>
      </c>
      <c r="I42" s="100">
        <f t="shared" si="8"/>
        <v>992382</v>
      </c>
      <c r="J42" s="100">
        <f t="shared" si="8"/>
        <v>1739779</v>
      </c>
      <c r="K42" s="100">
        <f t="shared" si="8"/>
        <v>4335721</v>
      </c>
      <c r="L42" s="100">
        <f t="shared" si="8"/>
        <v>175422</v>
      </c>
      <c r="M42" s="100">
        <f t="shared" si="8"/>
        <v>26283186</v>
      </c>
      <c r="N42" s="100">
        <f t="shared" si="8"/>
        <v>30794329</v>
      </c>
      <c r="O42" s="100">
        <f t="shared" si="8"/>
        <v>612484</v>
      </c>
      <c r="P42" s="100">
        <f t="shared" si="8"/>
        <v>-324463</v>
      </c>
      <c r="Q42" s="100">
        <f t="shared" si="8"/>
        <v>972149</v>
      </c>
      <c r="R42" s="100">
        <f t="shared" si="8"/>
        <v>1260170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33794278</v>
      </c>
      <c r="X42" s="100">
        <f t="shared" si="8"/>
        <v>27476250</v>
      </c>
      <c r="Y42" s="100">
        <f t="shared" si="8"/>
        <v>6318028</v>
      </c>
      <c r="Z42" s="137">
        <f>+IF(X42&lt;&gt;0,+(Y42/X42)*100,0)</f>
        <v>22.994506164414723</v>
      </c>
      <c r="AA42" s="153">
        <f>SUM(AA43:AA46)</f>
        <v>36635000</v>
      </c>
    </row>
    <row r="43" spans="1:27" ht="13.5">
      <c r="A43" s="138" t="s">
        <v>89</v>
      </c>
      <c r="B43" s="136"/>
      <c r="C43" s="155">
        <v>30081718</v>
      </c>
      <c r="D43" s="155"/>
      <c r="E43" s="156">
        <v>28752200</v>
      </c>
      <c r="F43" s="60">
        <v>33272000</v>
      </c>
      <c r="G43" s="60">
        <v>91708</v>
      </c>
      <c r="H43" s="60">
        <v>67756</v>
      </c>
      <c r="I43" s="60">
        <v>642338</v>
      </c>
      <c r="J43" s="60">
        <v>801802</v>
      </c>
      <c r="K43" s="60">
        <v>3670546</v>
      </c>
      <c r="L43" s="60">
        <v>68935</v>
      </c>
      <c r="M43" s="60">
        <v>26226987</v>
      </c>
      <c r="N43" s="60">
        <v>29966468</v>
      </c>
      <c r="O43" s="60">
        <v>581930</v>
      </c>
      <c r="P43" s="60">
        <v>-289286</v>
      </c>
      <c r="Q43" s="60">
        <v>839836</v>
      </c>
      <c r="R43" s="60">
        <v>1132480</v>
      </c>
      <c r="S43" s="60"/>
      <c r="T43" s="60"/>
      <c r="U43" s="60"/>
      <c r="V43" s="60"/>
      <c r="W43" s="60">
        <v>31900750</v>
      </c>
      <c r="X43" s="60">
        <v>24954000</v>
      </c>
      <c r="Y43" s="60">
        <v>6946750</v>
      </c>
      <c r="Z43" s="140">
        <v>27.84</v>
      </c>
      <c r="AA43" s="155">
        <v>33272000</v>
      </c>
    </row>
    <row r="44" spans="1:27" ht="13.5">
      <c r="A44" s="138" t="s">
        <v>90</v>
      </c>
      <c r="B44" s="136"/>
      <c r="C44" s="155">
        <v>1890928</v>
      </c>
      <c r="D44" s="155"/>
      <c r="E44" s="156">
        <v>5597150</v>
      </c>
      <c r="F44" s="60">
        <v>3363000</v>
      </c>
      <c r="G44" s="60">
        <v>20086</v>
      </c>
      <c r="H44" s="60">
        <v>533707</v>
      </c>
      <c r="I44" s="60">
        <v>294124</v>
      </c>
      <c r="J44" s="60">
        <v>847917</v>
      </c>
      <c r="K44" s="60">
        <v>553554</v>
      </c>
      <c r="L44" s="60">
        <v>10843</v>
      </c>
      <c r="M44" s="60">
        <v>281665</v>
      </c>
      <c r="N44" s="60">
        <v>846062</v>
      </c>
      <c r="O44" s="60">
        <v>27516</v>
      </c>
      <c r="P44" s="60">
        <v>-84056</v>
      </c>
      <c r="Q44" s="60">
        <v>114093</v>
      </c>
      <c r="R44" s="60">
        <v>57553</v>
      </c>
      <c r="S44" s="60"/>
      <c r="T44" s="60"/>
      <c r="U44" s="60"/>
      <c r="V44" s="60"/>
      <c r="W44" s="60">
        <v>1751532</v>
      </c>
      <c r="X44" s="60">
        <v>2522250</v>
      </c>
      <c r="Y44" s="60">
        <v>-770718</v>
      </c>
      <c r="Z44" s="140">
        <v>-30.56</v>
      </c>
      <c r="AA44" s="155">
        <v>3363000</v>
      </c>
    </row>
    <row r="45" spans="1:27" ht="13.5">
      <c r="A45" s="138" t="s">
        <v>91</v>
      </c>
      <c r="B45" s="136"/>
      <c r="C45" s="157"/>
      <c r="D45" s="157"/>
      <c r="E45" s="158">
        <v>3794800</v>
      </c>
      <c r="F45" s="159"/>
      <c r="G45" s="159">
        <v>7316</v>
      </c>
      <c r="H45" s="159"/>
      <c r="I45" s="159">
        <v>43564</v>
      </c>
      <c r="J45" s="159">
        <v>50880</v>
      </c>
      <c r="K45" s="159">
        <v>76950</v>
      </c>
      <c r="L45" s="159">
        <v>13600</v>
      </c>
      <c r="M45" s="159">
        <v>-240215</v>
      </c>
      <c r="N45" s="159">
        <v>-149665</v>
      </c>
      <c r="O45" s="159"/>
      <c r="P45" s="159">
        <v>17205</v>
      </c>
      <c r="Q45" s="159"/>
      <c r="R45" s="159">
        <v>17205</v>
      </c>
      <c r="S45" s="159"/>
      <c r="T45" s="159"/>
      <c r="U45" s="159"/>
      <c r="V45" s="159"/>
      <c r="W45" s="159">
        <v>-81580</v>
      </c>
      <c r="X45" s="159"/>
      <c r="Y45" s="159">
        <v>-81580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2862000</v>
      </c>
      <c r="F46" s="60"/>
      <c r="G46" s="60">
        <v>7830</v>
      </c>
      <c r="H46" s="60">
        <v>18994</v>
      </c>
      <c r="I46" s="60">
        <v>12356</v>
      </c>
      <c r="J46" s="60">
        <v>39180</v>
      </c>
      <c r="K46" s="60">
        <v>34671</v>
      </c>
      <c r="L46" s="60">
        <v>82044</v>
      </c>
      <c r="M46" s="60">
        <v>14749</v>
      </c>
      <c r="N46" s="60">
        <v>131464</v>
      </c>
      <c r="O46" s="60">
        <v>3038</v>
      </c>
      <c r="P46" s="60">
        <v>31674</v>
      </c>
      <c r="Q46" s="60">
        <v>18220</v>
      </c>
      <c r="R46" s="60">
        <v>52932</v>
      </c>
      <c r="S46" s="60"/>
      <c r="T46" s="60"/>
      <c r="U46" s="60"/>
      <c r="V46" s="60"/>
      <c r="W46" s="60">
        <v>223576</v>
      </c>
      <c r="X46" s="60"/>
      <c r="Y46" s="60">
        <v>223576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179805394</v>
      </c>
      <c r="D48" s="168">
        <f>+D28+D32+D38+D42+D47</f>
        <v>0</v>
      </c>
      <c r="E48" s="169">
        <f t="shared" si="9"/>
        <v>183122845</v>
      </c>
      <c r="F48" s="73">
        <f t="shared" si="9"/>
        <v>177296000</v>
      </c>
      <c r="G48" s="73">
        <f t="shared" si="9"/>
        <v>5592986</v>
      </c>
      <c r="H48" s="73">
        <f t="shared" si="9"/>
        <v>6223204</v>
      </c>
      <c r="I48" s="73">
        <f t="shared" si="9"/>
        <v>7273741</v>
      </c>
      <c r="J48" s="73">
        <f t="shared" si="9"/>
        <v>19089931</v>
      </c>
      <c r="K48" s="73">
        <f t="shared" si="9"/>
        <v>9761827</v>
      </c>
      <c r="L48" s="73">
        <f t="shared" si="9"/>
        <v>6240723</v>
      </c>
      <c r="M48" s="73">
        <f t="shared" si="9"/>
        <v>58517406</v>
      </c>
      <c r="N48" s="73">
        <f t="shared" si="9"/>
        <v>74519956</v>
      </c>
      <c r="O48" s="73">
        <f t="shared" si="9"/>
        <v>5951642</v>
      </c>
      <c r="P48" s="73">
        <f t="shared" si="9"/>
        <v>4694437</v>
      </c>
      <c r="Q48" s="73">
        <f t="shared" si="9"/>
        <v>6362942</v>
      </c>
      <c r="R48" s="73">
        <f t="shared" si="9"/>
        <v>17009021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110618908</v>
      </c>
      <c r="X48" s="73">
        <f t="shared" si="9"/>
        <v>132972000</v>
      </c>
      <c r="Y48" s="73">
        <f t="shared" si="9"/>
        <v>-22353092</v>
      </c>
      <c r="Z48" s="170">
        <f>+IF(X48&lt;&gt;0,+(Y48/X48)*100,0)</f>
        <v>-16.810375116565893</v>
      </c>
      <c r="AA48" s="168">
        <f>+AA28+AA32+AA38+AA42+AA47</f>
        <v>177296000</v>
      </c>
    </row>
    <row r="49" spans="1:27" ht="13.5">
      <c r="A49" s="148" t="s">
        <v>49</v>
      </c>
      <c r="B49" s="149"/>
      <c r="C49" s="171">
        <f aca="true" t="shared" si="10" ref="C49:Y49">+C25-C48</f>
        <v>34042897</v>
      </c>
      <c r="D49" s="171">
        <f>+D25-D48</f>
        <v>0</v>
      </c>
      <c r="E49" s="172">
        <f t="shared" si="10"/>
        <v>61049155</v>
      </c>
      <c r="F49" s="173">
        <f t="shared" si="10"/>
        <v>3007803</v>
      </c>
      <c r="G49" s="173">
        <f t="shared" si="10"/>
        <v>40881366</v>
      </c>
      <c r="H49" s="173">
        <f t="shared" si="10"/>
        <v>8641063</v>
      </c>
      <c r="I49" s="173">
        <f t="shared" si="10"/>
        <v>3648338</v>
      </c>
      <c r="J49" s="173">
        <f t="shared" si="10"/>
        <v>53170767</v>
      </c>
      <c r="K49" s="173">
        <f t="shared" si="10"/>
        <v>-1652293</v>
      </c>
      <c r="L49" s="173">
        <f t="shared" si="10"/>
        <v>5595559</v>
      </c>
      <c r="M49" s="173">
        <f t="shared" si="10"/>
        <v>-11950380</v>
      </c>
      <c r="N49" s="173">
        <f t="shared" si="10"/>
        <v>-8007114</v>
      </c>
      <c r="O49" s="173">
        <f t="shared" si="10"/>
        <v>5399021</v>
      </c>
      <c r="P49" s="173">
        <f t="shared" si="10"/>
        <v>4973194</v>
      </c>
      <c r="Q49" s="173">
        <f t="shared" si="10"/>
        <v>31326775</v>
      </c>
      <c r="R49" s="173">
        <f t="shared" si="10"/>
        <v>41698990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86862643</v>
      </c>
      <c r="X49" s="173">
        <f>IF(F25=F48,0,X25-X48)</f>
        <v>2255852</v>
      </c>
      <c r="Y49" s="173">
        <f t="shared" si="10"/>
        <v>84606791</v>
      </c>
      <c r="Z49" s="174">
        <f>+IF(X49&lt;&gt;0,+(Y49/X49)*100,0)</f>
        <v>3750.547066030928</v>
      </c>
      <c r="AA49" s="171">
        <f>+AA25-AA48</f>
        <v>3007803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11146423</v>
      </c>
      <c r="D5" s="155">
        <v>0</v>
      </c>
      <c r="E5" s="156">
        <v>10980000</v>
      </c>
      <c r="F5" s="60">
        <v>16280000</v>
      </c>
      <c r="G5" s="60">
        <v>1541912</v>
      </c>
      <c r="H5" s="60">
        <v>1497180</v>
      </c>
      <c r="I5" s="60">
        <v>1516695</v>
      </c>
      <c r="J5" s="60">
        <v>4555787</v>
      </c>
      <c r="K5" s="60">
        <v>2165767</v>
      </c>
      <c r="L5" s="60">
        <v>1544464</v>
      </c>
      <c r="M5" s="60">
        <v>1424192</v>
      </c>
      <c r="N5" s="60">
        <v>5134423</v>
      </c>
      <c r="O5" s="60">
        <v>1544697</v>
      </c>
      <c r="P5" s="60">
        <v>1546739</v>
      </c>
      <c r="Q5" s="60">
        <v>1281716</v>
      </c>
      <c r="R5" s="60">
        <v>4373152</v>
      </c>
      <c r="S5" s="60">
        <v>0</v>
      </c>
      <c r="T5" s="60">
        <v>0</v>
      </c>
      <c r="U5" s="60">
        <v>0</v>
      </c>
      <c r="V5" s="60">
        <v>0</v>
      </c>
      <c r="W5" s="60">
        <v>14063362</v>
      </c>
      <c r="X5" s="60">
        <v>12210000</v>
      </c>
      <c r="Y5" s="60">
        <v>1853362</v>
      </c>
      <c r="Z5" s="140">
        <v>15.18</v>
      </c>
      <c r="AA5" s="155">
        <v>16280000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21817961</v>
      </c>
      <c r="D7" s="155">
        <v>0</v>
      </c>
      <c r="E7" s="156">
        <v>25527000</v>
      </c>
      <c r="F7" s="60">
        <v>21527000</v>
      </c>
      <c r="G7" s="60">
        <v>2291012</v>
      </c>
      <c r="H7" s="60">
        <v>2753147</v>
      </c>
      <c r="I7" s="60">
        <v>2181832</v>
      </c>
      <c r="J7" s="60">
        <v>7225991</v>
      </c>
      <c r="K7" s="60">
        <v>371</v>
      </c>
      <c r="L7" s="60">
        <v>1945371</v>
      </c>
      <c r="M7" s="60">
        <v>1843191</v>
      </c>
      <c r="N7" s="60">
        <v>3788933</v>
      </c>
      <c r="O7" s="60">
        <v>1917494</v>
      </c>
      <c r="P7" s="60">
        <v>1803554</v>
      </c>
      <c r="Q7" s="60">
        <v>1791262</v>
      </c>
      <c r="R7" s="60">
        <v>5512310</v>
      </c>
      <c r="S7" s="60">
        <v>0</v>
      </c>
      <c r="T7" s="60">
        <v>0</v>
      </c>
      <c r="U7" s="60">
        <v>0</v>
      </c>
      <c r="V7" s="60">
        <v>0</v>
      </c>
      <c r="W7" s="60">
        <v>16527234</v>
      </c>
      <c r="X7" s="60">
        <v>16145250</v>
      </c>
      <c r="Y7" s="60">
        <v>381984</v>
      </c>
      <c r="Z7" s="140">
        <v>2.37</v>
      </c>
      <c r="AA7" s="155">
        <v>21527000</v>
      </c>
    </row>
    <row r="8" spans="1:27" ht="13.5">
      <c r="A8" s="183" t="s">
        <v>104</v>
      </c>
      <c r="B8" s="182"/>
      <c r="C8" s="155">
        <v>15760310</v>
      </c>
      <c r="D8" s="155">
        <v>0</v>
      </c>
      <c r="E8" s="156">
        <v>24457000</v>
      </c>
      <c r="F8" s="60">
        <v>24957000</v>
      </c>
      <c r="G8" s="60">
        <v>2126458</v>
      </c>
      <c r="H8" s="60">
        <v>3392874</v>
      </c>
      <c r="I8" s="60">
        <v>2268349</v>
      </c>
      <c r="J8" s="60">
        <v>7787681</v>
      </c>
      <c r="K8" s="60">
        <v>2107664</v>
      </c>
      <c r="L8" s="60">
        <v>2149794</v>
      </c>
      <c r="M8" s="60">
        <v>2083277</v>
      </c>
      <c r="N8" s="60">
        <v>6340735</v>
      </c>
      <c r="O8" s="60">
        <v>2112400</v>
      </c>
      <c r="P8" s="60">
        <v>2085222</v>
      </c>
      <c r="Q8" s="60">
        <v>2008748</v>
      </c>
      <c r="R8" s="60">
        <v>6206370</v>
      </c>
      <c r="S8" s="60">
        <v>0</v>
      </c>
      <c r="T8" s="60">
        <v>0</v>
      </c>
      <c r="U8" s="60">
        <v>0</v>
      </c>
      <c r="V8" s="60">
        <v>0</v>
      </c>
      <c r="W8" s="60">
        <v>20334786</v>
      </c>
      <c r="X8" s="60">
        <v>18717750</v>
      </c>
      <c r="Y8" s="60">
        <v>1617036</v>
      </c>
      <c r="Z8" s="140">
        <v>8.64</v>
      </c>
      <c r="AA8" s="155">
        <v>24957000</v>
      </c>
    </row>
    <row r="9" spans="1:27" ht="13.5">
      <c r="A9" s="183" t="s">
        <v>105</v>
      </c>
      <c r="B9" s="182"/>
      <c r="C9" s="155">
        <v>18289647</v>
      </c>
      <c r="D9" s="155">
        <v>0</v>
      </c>
      <c r="E9" s="156">
        <v>13939000</v>
      </c>
      <c r="F9" s="60">
        <v>16739000</v>
      </c>
      <c r="G9" s="60">
        <v>1715126</v>
      </c>
      <c r="H9" s="60">
        <v>1714501</v>
      </c>
      <c r="I9" s="60">
        <v>1695058</v>
      </c>
      <c r="J9" s="60">
        <v>5124685</v>
      </c>
      <c r="K9" s="60">
        <v>1670093</v>
      </c>
      <c r="L9" s="60">
        <v>1672186</v>
      </c>
      <c r="M9" s="60">
        <v>1670262</v>
      </c>
      <c r="N9" s="60">
        <v>5012541</v>
      </c>
      <c r="O9" s="60">
        <v>1668961</v>
      </c>
      <c r="P9" s="60">
        <v>1668753</v>
      </c>
      <c r="Q9" s="60">
        <v>1632258</v>
      </c>
      <c r="R9" s="60">
        <v>4969972</v>
      </c>
      <c r="S9" s="60">
        <v>0</v>
      </c>
      <c r="T9" s="60">
        <v>0</v>
      </c>
      <c r="U9" s="60">
        <v>0</v>
      </c>
      <c r="V9" s="60">
        <v>0</v>
      </c>
      <c r="W9" s="60">
        <v>15107198</v>
      </c>
      <c r="X9" s="60">
        <v>12554250</v>
      </c>
      <c r="Y9" s="60">
        <v>2552948</v>
      </c>
      <c r="Z9" s="140">
        <v>20.34</v>
      </c>
      <c r="AA9" s="155">
        <v>16739000</v>
      </c>
    </row>
    <row r="10" spans="1:27" ht="13.5">
      <c r="A10" s="183" t="s">
        <v>106</v>
      </c>
      <c r="B10" s="182"/>
      <c r="C10" s="155">
        <v>9066312</v>
      </c>
      <c r="D10" s="155">
        <v>0</v>
      </c>
      <c r="E10" s="156">
        <v>6333000</v>
      </c>
      <c r="F10" s="54">
        <v>8033000</v>
      </c>
      <c r="G10" s="54">
        <v>820092</v>
      </c>
      <c r="H10" s="54">
        <v>820003</v>
      </c>
      <c r="I10" s="54">
        <v>808371</v>
      </c>
      <c r="J10" s="54">
        <v>2448466</v>
      </c>
      <c r="K10" s="54">
        <v>0</v>
      </c>
      <c r="L10" s="54">
        <v>794682</v>
      </c>
      <c r="M10" s="54">
        <v>794042</v>
      </c>
      <c r="N10" s="54">
        <v>1588724</v>
      </c>
      <c r="O10" s="54">
        <v>793753</v>
      </c>
      <c r="P10" s="54">
        <v>793693</v>
      </c>
      <c r="Q10" s="54">
        <v>771912</v>
      </c>
      <c r="R10" s="54">
        <v>2359358</v>
      </c>
      <c r="S10" s="54">
        <v>0</v>
      </c>
      <c r="T10" s="54">
        <v>0</v>
      </c>
      <c r="U10" s="54">
        <v>0</v>
      </c>
      <c r="V10" s="54">
        <v>0</v>
      </c>
      <c r="W10" s="54">
        <v>6396548</v>
      </c>
      <c r="X10" s="54">
        <v>6024750</v>
      </c>
      <c r="Y10" s="54">
        <v>371798</v>
      </c>
      <c r="Z10" s="184">
        <v>6.17</v>
      </c>
      <c r="AA10" s="130">
        <v>8033000</v>
      </c>
    </row>
    <row r="11" spans="1:27" ht="13.5">
      <c r="A11" s="183" t="s">
        <v>107</v>
      </c>
      <c r="B11" s="185"/>
      <c r="C11" s="155">
        <v>3426</v>
      </c>
      <c r="D11" s="155">
        <v>0</v>
      </c>
      <c r="E11" s="156">
        <v>0</v>
      </c>
      <c r="F11" s="60">
        <v>-2043000</v>
      </c>
      <c r="G11" s="60">
        <v>18088</v>
      </c>
      <c r="H11" s="60">
        <v>25750</v>
      </c>
      <c r="I11" s="60">
        <v>29890</v>
      </c>
      <c r="J11" s="60">
        <v>73728</v>
      </c>
      <c r="K11" s="60">
        <v>37718</v>
      </c>
      <c r="L11" s="60">
        <v>21149</v>
      </c>
      <c r="M11" s="60">
        <v>35688</v>
      </c>
      <c r="N11" s="60">
        <v>94555</v>
      </c>
      <c r="O11" s="60">
        <v>28300</v>
      </c>
      <c r="P11" s="60">
        <v>27284</v>
      </c>
      <c r="Q11" s="60">
        <v>7549865</v>
      </c>
      <c r="R11" s="60">
        <v>7605449</v>
      </c>
      <c r="S11" s="60">
        <v>0</v>
      </c>
      <c r="T11" s="60">
        <v>0</v>
      </c>
      <c r="U11" s="60">
        <v>0</v>
      </c>
      <c r="V11" s="60">
        <v>0</v>
      </c>
      <c r="W11" s="60">
        <v>7773732</v>
      </c>
      <c r="X11" s="60">
        <v>-1532250</v>
      </c>
      <c r="Y11" s="60">
        <v>9305982</v>
      </c>
      <c r="Z11" s="140">
        <v>-607.34</v>
      </c>
      <c r="AA11" s="155">
        <v>-2043000</v>
      </c>
    </row>
    <row r="12" spans="1:27" ht="13.5">
      <c r="A12" s="183" t="s">
        <v>108</v>
      </c>
      <c r="B12" s="185"/>
      <c r="C12" s="155">
        <v>142404</v>
      </c>
      <c r="D12" s="155">
        <v>0</v>
      </c>
      <c r="E12" s="156">
        <v>50000</v>
      </c>
      <c r="F12" s="60">
        <v>50803</v>
      </c>
      <c r="G12" s="60">
        <v>3556</v>
      </c>
      <c r="H12" s="60">
        <v>4434</v>
      </c>
      <c r="I12" s="60">
        <v>4987</v>
      </c>
      <c r="J12" s="60">
        <v>12977</v>
      </c>
      <c r="K12" s="60">
        <v>12000</v>
      </c>
      <c r="L12" s="60">
        <v>4191</v>
      </c>
      <c r="M12" s="60">
        <v>404</v>
      </c>
      <c r="N12" s="60">
        <v>16595</v>
      </c>
      <c r="O12" s="60">
        <v>2820</v>
      </c>
      <c r="P12" s="60">
        <v>5685</v>
      </c>
      <c r="Q12" s="60">
        <v>3250</v>
      </c>
      <c r="R12" s="60">
        <v>11755</v>
      </c>
      <c r="S12" s="60">
        <v>0</v>
      </c>
      <c r="T12" s="60">
        <v>0</v>
      </c>
      <c r="U12" s="60">
        <v>0</v>
      </c>
      <c r="V12" s="60">
        <v>0</v>
      </c>
      <c r="W12" s="60">
        <v>41327</v>
      </c>
      <c r="X12" s="60">
        <v>38102</v>
      </c>
      <c r="Y12" s="60">
        <v>3225</v>
      </c>
      <c r="Z12" s="140">
        <v>8.46</v>
      </c>
      <c r="AA12" s="155">
        <v>50803</v>
      </c>
    </row>
    <row r="13" spans="1:27" ht="13.5">
      <c r="A13" s="181" t="s">
        <v>109</v>
      </c>
      <c r="B13" s="185"/>
      <c r="C13" s="155">
        <v>439193</v>
      </c>
      <c r="D13" s="155">
        <v>0</v>
      </c>
      <c r="E13" s="156">
        <v>339000</v>
      </c>
      <c r="F13" s="60">
        <v>339000</v>
      </c>
      <c r="G13" s="60">
        <v>0</v>
      </c>
      <c r="H13" s="60">
        <v>0</v>
      </c>
      <c r="I13" s="60">
        <v>0</v>
      </c>
      <c r="J13" s="60">
        <v>0</v>
      </c>
      <c r="K13" s="60">
        <v>215</v>
      </c>
      <c r="L13" s="60">
        <v>0</v>
      </c>
      <c r="M13" s="60">
        <v>126</v>
      </c>
      <c r="N13" s="60">
        <v>341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341</v>
      </c>
      <c r="X13" s="60">
        <v>254250</v>
      </c>
      <c r="Y13" s="60">
        <v>-253909</v>
      </c>
      <c r="Z13" s="140">
        <v>-99.87</v>
      </c>
      <c r="AA13" s="155">
        <v>339000</v>
      </c>
    </row>
    <row r="14" spans="1:27" ht="13.5">
      <c r="A14" s="181" t="s">
        <v>110</v>
      </c>
      <c r="B14" s="185"/>
      <c r="C14" s="155">
        <v>13285558</v>
      </c>
      <c r="D14" s="155">
        <v>0</v>
      </c>
      <c r="E14" s="156">
        <v>13200000</v>
      </c>
      <c r="F14" s="60">
        <v>6000000</v>
      </c>
      <c r="G14" s="60">
        <v>513335</v>
      </c>
      <c r="H14" s="60">
        <v>526845</v>
      </c>
      <c r="I14" s="60">
        <v>557987</v>
      </c>
      <c r="J14" s="60">
        <v>1598167</v>
      </c>
      <c r="K14" s="60">
        <v>339813</v>
      </c>
      <c r="L14" s="60">
        <v>0</v>
      </c>
      <c r="M14" s="60">
        <v>255548</v>
      </c>
      <c r="N14" s="60">
        <v>595361</v>
      </c>
      <c r="O14" s="60">
        <v>1602067</v>
      </c>
      <c r="P14" s="60">
        <v>700317</v>
      </c>
      <c r="Q14" s="60">
        <v>668688</v>
      </c>
      <c r="R14" s="60">
        <v>2971072</v>
      </c>
      <c r="S14" s="60">
        <v>0</v>
      </c>
      <c r="T14" s="60">
        <v>0</v>
      </c>
      <c r="U14" s="60">
        <v>0</v>
      </c>
      <c r="V14" s="60">
        <v>0</v>
      </c>
      <c r="W14" s="60">
        <v>5164600</v>
      </c>
      <c r="X14" s="60">
        <v>4500000</v>
      </c>
      <c r="Y14" s="60">
        <v>664600</v>
      </c>
      <c r="Z14" s="140">
        <v>14.77</v>
      </c>
      <c r="AA14" s="155">
        <v>6000000</v>
      </c>
    </row>
    <row r="15" spans="1:27" ht="13.5">
      <c r="A15" s="181" t="s">
        <v>111</v>
      </c>
      <c r="B15" s="185"/>
      <c r="C15" s="155">
        <v>5812</v>
      </c>
      <c r="D15" s="155">
        <v>0</v>
      </c>
      <c r="E15" s="156">
        <v>11000</v>
      </c>
      <c r="F15" s="60">
        <v>71000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2481</v>
      </c>
      <c r="N15" s="60">
        <v>2481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2481</v>
      </c>
      <c r="X15" s="60">
        <v>53250</v>
      </c>
      <c r="Y15" s="60">
        <v>-50769</v>
      </c>
      <c r="Z15" s="140">
        <v>-95.34</v>
      </c>
      <c r="AA15" s="155">
        <v>71000</v>
      </c>
    </row>
    <row r="16" spans="1:27" ht="13.5">
      <c r="A16" s="181" t="s">
        <v>112</v>
      </c>
      <c r="B16" s="185"/>
      <c r="C16" s="155">
        <v>49126</v>
      </c>
      <c r="D16" s="155">
        <v>0</v>
      </c>
      <c r="E16" s="156">
        <v>225000</v>
      </c>
      <c r="F16" s="60">
        <v>225000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3600</v>
      </c>
      <c r="M16" s="60">
        <v>0</v>
      </c>
      <c r="N16" s="60">
        <v>3600</v>
      </c>
      <c r="O16" s="60">
        <v>263</v>
      </c>
      <c r="P16" s="60">
        <v>1404</v>
      </c>
      <c r="Q16" s="60">
        <v>1140</v>
      </c>
      <c r="R16" s="60">
        <v>2807</v>
      </c>
      <c r="S16" s="60">
        <v>0</v>
      </c>
      <c r="T16" s="60">
        <v>0</v>
      </c>
      <c r="U16" s="60">
        <v>0</v>
      </c>
      <c r="V16" s="60">
        <v>0</v>
      </c>
      <c r="W16" s="60">
        <v>6407</v>
      </c>
      <c r="X16" s="60">
        <v>168750</v>
      </c>
      <c r="Y16" s="60">
        <v>-162343</v>
      </c>
      <c r="Z16" s="140">
        <v>-96.2</v>
      </c>
      <c r="AA16" s="155">
        <v>225000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83685462</v>
      </c>
      <c r="D19" s="155">
        <v>0</v>
      </c>
      <c r="E19" s="156">
        <v>86121000</v>
      </c>
      <c r="F19" s="60">
        <v>86121000</v>
      </c>
      <c r="G19" s="60">
        <v>34409000</v>
      </c>
      <c r="H19" s="60">
        <v>1290000</v>
      </c>
      <c r="I19" s="60">
        <v>0</v>
      </c>
      <c r="J19" s="60">
        <v>35699000</v>
      </c>
      <c r="K19" s="60">
        <v>0</v>
      </c>
      <c r="L19" s="60">
        <v>1477271</v>
      </c>
      <c r="M19" s="60">
        <v>800000</v>
      </c>
      <c r="N19" s="60">
        <v>2277271</v>
      </c>
      <c r="O19" s="60">
        <v>0</v>
      </c>
      <c r="P19" s="60">
        <v>0</v>
      </c>
      <c r="Q19" s="60">
        <v>20645000</v>
      </c>
      <c r="R19" s="60">
        <v>20645000</v>
      </c>
      <c r="S19" s="60">
        <v>0</v>
      </c>
      <c r="T19" s="60">
        <v>0</v>
      </c>
      <c r="U19" s="60">
        <v>0</v>
      </c>
      <c r="V19" s="60">
        <v>0</v>
      </c>
      <c r="W19" s="60">
        <v>58621271</v>
      </c>
      <c r="X19" s="60">
        <v>64590750</v>
      </c>
      <c r="Y19" s="60">
        <v>-5969479</v>
      </c>
      <c r="Z19" s="140">
        <v>-9.24</v>
      </c>
      <c r="AA19" s="155">
        <v>86121000</v>
      </c>
    </row>
    <row r="20" spans="1:27" ht="13.5">
      <c r="A20" s="181" t="s">
        <v>35</v>
      </c>
      <c r="B20" s="185"/>
      <c r="C20" s="155">
        <v>3374657</v>
      </c>
      <c r="D20" s="155">
        <v>0</v>
      </c>
      <c r="E20" s="156">
        <v>7719000</v>
      </c>
      <c r="F20" s="54">
        <v>2004000</v>
      </c>
      <c r="G20" s="54">
        <v>3035605</v>
      </c>
      <c r="H20" s="54">
        <v>2439533</v>
      </c>
      <c r="I20" s="54">
        <v>1858910</v>
      </c>
      <c r="J20" s="54">
        <v>7334048</v>
      </c>
      <c r="K20" s="54">
        <v>1733478</v>
      </c>
      <c r="L20" s="54">
        <v>1600386</v>
      </c>
      <c r="M20" s="54">
        <v>4457533</v>
      </c>
      <c r="N20" s="54">
        <v>7791397</v>
      </c>
      <c r="O20" s="54">
        <v>1576545</v>
      </c>
      <c r="P20" s="54">
        <v>1489572</v>
      </c>
      <c r="Q20" s="54">
        <v>1370348</v>
      </c>
      <c r="R20" s="54">
        <v>4436465</v>
      </c>
      <c r="S20" s="54">
        <v>0</v>
      </c>
      <c r="T20" s="54">
        <v>0</v>
      </c>
      <c r="U20" s="54">
        <v>0</v>
      </c>
      <c r="V20" s="54">
        <v>0</v>
      </c>
      <c r="W20" s="54">
        <v>19561910</v>
      </c>
      <c r="X20" s="54">
        <v>1503000</v>
      </c>
      <c r="Y20" s="54">
        <v>18058910</v>
      </c>
      <c r="Z20" s="184">
        <v>1201.52</v>
      </c>
      <c r="AA20" s="130">
        <v>2004000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168</v>
      </c>
      <c r="H21" s="60">
        <v>0</v>
      </c>
      <c r="I21" s="82">
        <v>0</v>
      </c>
      <c r="J21" s="60">
        <v>168</v>
      </c>
      <c r="K21" s="60">
        <v>0</v>
      </c>
      <c r="L21" s="60">
        <v>0</v>
      </c>
      <c r="M21" s="60">
        <v>12468102</v>
      </c>
      <c r="N21" s="60">
        <v>12468102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12468270</v>
      </c>
      <c r="X21" s="60">
        <v>0</v>
      </c>
      <c r="Y21" s="60">
        <v>12468270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177066291</v>
      </c>
      <c r="D22" s="188">
        <f>SUM(D5:D21)</f>
        <v>0</v>
      </c>
      <c r="E22" s="189">
        <f t="shared" si="0"/>
        <v>188901000</v>
      </c>
      <c r="F22" s="190">
        <f t="shared" si="0"/>
        <v>180303803</v>
      </c>
      <c r="G22" s="190">
        <f t="shared" si="0"/>
        <v>46474352</v>
      </c>
      <c r="H22" s="190">
        <f t="shared" si="0"/>
        <v>14464267</v>
      </c>
      <c r="I22" s="190">
        <f t="shared" si="0"/>
        <v>10922079</v>
      </c>
      <c r="J22" s="190">
        <f t="shared" si="0"/>
        <v>71860698</v>
      </c>
      <c r="K22" s="190">
        <f t="shared" si="0"/>
        <v>8067119</v>
      </c>
      <c r="L22" s="190">
        <f t="shared" si="0"/>
        <v>11213094</v>
      </c>
      <c r="M22" s="190">
        <f t="shared" si="0"/>
        <v>25834846</v>
      </c>
      <c r="N22" s="190">
        <f t="shared" si="0"/>
        <v>45115059</v>
      </c>
      <c r="O22" s="190">
        <f t="shared" si="0"/>
        <v>11247300</v>
      </c>
      <c r="P22" s="190">
        <f t="shared" si="0"/>
        <v>10122223</v>
      </c>
      <c r="Q22" s="190">
        <f t="shared" si="0"/>
        <v>37724187</v>
      </c>
      <c r="R22" s="190">
        <f t="shared" si="0"/>
        <v>59093710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176069467</v>
      </c>
      <c r="X22" s="190">
        <f t="shared" si="0"/>
        <v>135227852</v>
      </c>
      <c r="Y22" s="190">
        <f t="shared" si="0"/>
        <v>40841615</v>
      </c>
      <c r="Z22" s="191">
        <f>+IF(X22&lt;&gt;0,+(Y22/X22)*100,0)</f>
        <v>30.20207331253032</v>
      </c>
      <c r="AA22" s="188">
        <f>SUM(AA5:AA21)</f>
        <v>180303803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55841908</v>
      </c>
      <c r="D25" s="155">
        <v>0</v>
      </c>
      <c r="E25" s="156">
        <v>67506000</v>
      </c>
      <c r="F25" s="60">
        <v>62537000</v>
      </c>
      <c r="G25" s="60">
        <v>4173019</v>
      </c>
      <c r="H25" s="60">
        <v>4147341</v>
      </c>
      <c r="I25" s="60">
        <v>5766529</v>
      </c>
      <c r="J25" s="60">
        <v>14086889</v>
      </c>
      <c r="K25" s="60">
        <v>4309395</v>
      </c>
      <c r="L25" s="60">
        <v>4540446</v>
      </c>
      <c r="M25" s="60">
        <v>4457851</v>
      </c>
      <c r="N25" s="60">
        <v>13307692</v>
      </c>
      <c r="O25" s="60">
        <v>4183569</v>
      </c>
      <c r="P25" s="60">
        <v>4234210</v>
      </c>
      <c r="Q25" s="60">
        <v>3977268</v>
      </c>
      <c r="R25" s="60">
        <v>12395047</v>
      </c>
      <c r="S25" s="60">
        <v>0</v>
      </c>
      <c r="T25" s="60">
        <v>0</v>
      </c>
      <c r="U25" s="60">
        <v>0</v>
      </c>
      <c r="V25" s="60">
        <v>0</v>
      </c>
      <c r="W25" s="60">
        <v>39789628</v>
      </c>
      <c r="X25" s="60">
        <v>46902750</v>
      </c>
      <c r="Y25" s="60">
        <v>-7113122</v>
      </c>
      <c r="Z25" s="140">
        <v>-15.17</v>
      </c>
      <c r="AA25" s="155">
        <v>62537000</v>
      </c>
    </row>
    <row r="26" spans="1:27" ht="13.5">
      <c r="A26" s="183" t="s">
        <v>38</v>
      </c>
      <c r="B26" s="182"/>
      <c r="C26" s="155">
        <v>4647955</v>
      </c>
      <c r="D26" s="155">
        <v>0</v>
      </c>
      <c r="E26" s="156">
        <v>6285000</v>
      </c>
      <c r="F26" s="60">
        <v>6285000</v>
      </c>
      <c r="G26" s="60">
        <v>351044</v>
      </c>
      <c r="H26" s="60">
        <v>292420</v>
      </c>
      <c r="I26" s="60">
        <v>298420</v>
      </c>
      <c r="J26" s="60">
        <v>941884</v>
      </c>
      <c r="K26" s="60">
        <v>356392</v>
      </c>
      <c r="L26" s="60">
        <v>343924</v>
      </c>
      <c r="M26" s="60">
        <v>322906</v>
      </c>
      <c r="N26" s="60">
        <v>1023222</v>
      </c>
      <c r="O26" s="60">
        <v>371615</v>
      </c>
      <c r="P26" s="60">
        <v>371615</v>
      </c>
      <c r="Q26" s="60">
        <v>394394</v>
      </c>
      <c r="R26" s="60">
        <v>1137624</v>
      </c>
      <c r="S26" s="60">
        <v>0</v>
      </c>
      <c r="T26" s="60">
        <v>0</v>
      </c>
      <c r="U26" s="60">
        <v>0</v>
      </c>
      <c r="V26" s="60">
        <v>0</v>
      </c>
      <c r="W26" s="60">
        <v>3102730</v>
      </c>
      <c r="X26" s="60">
        <v>4713750</v>
      </c>
      <c r="Y26" s="60">
        <v>-1611020</v>
      </c>
      <c r="Z26" s="140">
        <v>-34.18</v>
      </c>
      <c r="AA26" s="155">
        <v>6285000</v>
      </c>
    </row>
    <row r="27" spans="1:27" ht="13.5">
      <c r="A27" s="183" t="s">
        <v>118</v>
      </c>
      <c r="B27" s="182"/>
      <c r="C27" s="155">
        <v>25889828</v>
      </c>
      <c r="D27" s="155">
        <v>0</v>
      </c>
      <c r="E27" s="156">
        <v>29533000</v>
      </c>
      <c r="F27" s="60">
        <v>6579000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25945828</v>
      </c>
      <c r="N27" s="60">
        <v>25945828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25945828</v>
      </c>
      <c r="X27" s="60">
        <v>4934250</v>
      </c>
      <c r="Y27" s="60">
        <v>21011578</v>
      </c>
      <c r="Z27" s="140">
        <v>425.83</v>
      </c>
      <c r="AA27" s="155">
        <v>6579000</v>
      </c>
    </row>
    <row r="28" spans="1:27" ht="13.5">
      <c r="A28" s="183" t="s">
        <v>39</v>
      </c>
      <c r="B28" s="182"/>
      <c r="C28" s="155">
        <v>26016852</v>
      </c>
      <c r="D28" s="155">
        <v>0</v>
      </c>
      <c r="E28" s="156">
        <v>2006000</v>
      </c>
      <c r="F28" s="60">
        <v>2006000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24601020</v>
      </c>
      <c r="N28" s="60">
        <v>24601020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24601020</v>
      </c>
      <c r="X28" s="60">
        <v>1504500</v>
      </c>
      <c r="Y28" s="60">
        <v>23096520</v>
      </c>
      <c r="Z28" s="140">
        <v>1535.16</v>
      </c>
      <c r="AA28" s="155">
        <v>2006000</v>
      </c>
    </row>
    <row r="29" spans="1:27" ht="13.5">
      <c r="A29" s="183" t="s">
        <v>40</v>
      </c>
      <c r="B29" s="182"/>
      <c r="C29" s="155">
        <v>1085022</v>
      </c>
      <c r="D29" s="155">
        <v>0</v>
      </c>
      <c r="E29" s="156">
        <v>424000</v>
      </c>
      <c r="F29" s="60">
        <v>424000</v>
      </c>
      <c r="G29" s="60">
        <v>0</v>
      </c>
      <c r="H29" s="60">
        <v>0</v>
      </c>
      <c r="I29" s="60">
        <v>230337</v>
      </c>
      <c r="J29" s="60">
        <v>230337</v>
      </c>
      <c r="K29" s="60">
        <v>0</v>
      </c>
      <c r="L29" s="60">
        <v>0</v>
      </c>
      <c r="M29" s="60">
        <v>757225</v>
      </c>
      <c r="N29" s="60">
        <v>757225</v>
      </c>
      <c r="O29" s="60">
        <v>0</v>
      </c>
      <c r="P29" s="60">
        <v>0</v>
      </c>
      <c r="Q29" s="60">
        <v>3806</v>
      </c>
      <c r="R29" s="60">
        <v>3806</v>
      </c>
      <c r="S29" s="60">
        <v>0</v>
      </c>
      <c r="T29" s="60">
        <v>0</v>
      </c>
      <c r="U29" s="60">
        <v>0</v>
      </c>
      <c r="V29" s="60">
        <v>0</v>
      </c>
      <c r="W29" s="60">
        <v>991368</v>
      </c>
      <c r="X29" s="60">
        <v>318000</v>
      </c>
      <c r="Y29" s="60">
        <v>673368</v>
      </c>
      <c r="Z29" s="140">
        <v>211.75</v>
      </c>
      <c r="AA29" s="155">
        <v>424000</v>
      </c>
    </row>
    <row r="30" spans="1:27" ht="13.5">
      <c r="A30" s="183" t="s">
        <v>119</v>
      </c>
      <c r="B30" s="182"/>
      <c r="C30" s="155">
        <v>31972646</v>
      </c>
      <c r="D30" s="155">
        <v>0</v>
      </c>
      <c r="E30" s="156">
        <v>27415750</v>
      </c>
      <c r="F30" s="60">
        <v>36635000</v>
      </c>
      <c r="G30" s="60">
        <v>77541</v>
      </c>
      <c r="H30" s="60">
        <v>24918</v>
      </c>
      <c r="I30" s="60">
        <v>642338</v>
      </c>
      <c r="J30" s="60">
        <v>744797</v>
      </c>
      <c r="K30" s="60">
        <v>3651794</v>
      </c>
      <c r="L30" s="60">
        <v>0</v>
      </c>
      <c r="M30" s="60">
        <v>361701</v>
      </c>
      <c r="N30" s="60">
        <v>4013495</v>
      </c>
      <c r="O30" s="60">
        <v>479414</v>
      </c>
      <c r="P30" s="60">
        <v>-805003</v>
      </c>
      <c r="Q30" s="60">
        <v>711498</v>
      </c>
      <c r="R30" s="60">
        <v>385909</v>
      </c>
      <c r="S30" s="60">
        <v>0</v>
      </c>
      <c r="T30" s="60">
        <v>0</v>
      </c>
      <c r="U30" s="60">
        <v>0</v>
      </c>
      <c r="V30" s="60">
        <v>0</v>
      </c>
      <c r="W30" s="60">
        <v>5144201</v>
      </c>
      <c r="X30" s="60">
        <v>27476250</v>
      </c>
      <c r="Y30" s="60">
        <v>-22332049</v>
      </c>
      <c r="Z30" s="140">
        <v>-81.28</v>
      </c>
      <c r="AA30" s="155">
        <v>36635000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34671</v>
      </c>
      <c r="L31" s="60">
        <v>0</v>
      </c>
      <c r="M31" s="60">
        <v>0</v>
      </c>
      <c r="N31" s="60">
        <v>34671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34671</v>
      </c>
      <c r="X31" s="60">
        <v>0</v>
      </c>
      <c r="Y31" s="60">
        <v>34671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1080</v>
      </c>
      <c r="H32" s="60">
        <v>0</v>
      </c>
      <c r="I32" s="60">
        <v>0</v>
      </c>
      <c r="J32" s="60">
        <v>1080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1193</v>
      </c>
      <c r="Q32" s="60">
        <v>1207</v>
      </c>
      <c r="R32" s="60">
        <v>2400</v>
      </c>
      <c r="S32" s="60">
        <v>0</v>
      </c>
      <c r="T32" s="60">
        <v>0</v>
      </c>
      <c r="U32" s="60">
        <v>0</v>
      </c>
      <c r="V32" s="60">
        <v>0</v>
      </c>
      <c r="W32" s="60">
        <v>3480</v>
      </c>
      <c r="X32" s="60">
        <v>0</v>
      </c>
      <c r="Y32" s="60">
        <v>3480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18239095</v>
      </c>
      <c r="F33" s="60">
        <v>18239000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13679250</v>
      </c>
      <c r="Y33" s="60">
        <v>-13679250</v>
      </c>
      <c r="Z33" s="140">
        <v>-100</v>
      </c>
      <c r="AA33" s="155">
        <v>18239000</v>
      </c>
    </row>
    <row r="34" spans="1:27" ht="13.5">
      <c r="A34" s="183" t="s">
        <v>43</v>
      </c>
      <c r="B34" s="182"/>
      <c r="C34" s="155">
        <v>34351183</v>
      </c>
      <c r="D34" s="155">
        <v>0</v>
      </c>
      <c r="E34" s="156">
        <v>31714000</v>
      </c>
      <c r="F34" s="60">
        <v>44591000</v>
      </c>
      <c r="G34" s="60">
        <v>990302</v>
      </c>
      <c r="H34" s="60">
        <v>1758525</v>
      </c>
      <c r="I34" s="60">
        <v>336117</v>
      </c>
      <c r="J34" s="60">
        <v>3084944</v>
      </c>
      <c r="K34" s="60">
        <v>1409575</v>
      </c>
      <c r="L34" s="60">
        <v>1356353</v>
      </c>
      <c r="M34" s="60">
        <v>-910776</v>
      </c>
      <c r="N34" s="60">
        <v>1855152</v>
      </c>
      <c r="O34" s="60">
        <v>917044</v>
      </c>
      <c r="P34" s="60">
        <v>892422</v>
      </c>
      <c r="Q34" s="60">
        <v>1274769</v>
      </c>
      <c r="R34" s="60">
        <v>3084235</v>
      </c>
      <c r="S34" s="60">
        <v>0</v>
      </c>
      <c r="T34" s="60">
        <v>0</v>
      </c>
      <c r="U34" s="60">
        <v>0</v>
      </c>
      <c r="V34" s="60">
        <v>0</v>
      </c>
      <c r="W34" s="60">
        <v>8024331</v>
      </c>
      <c r="X34" s="60">
        <v>33443250</v>
      </c>
      <c r="Y34" s="60">
        <v>-25418919</v>
      </c>
      <c r="Z34" s="140">
        <v>-76.01</v>
      </c>
      <c r="AA34" s="155">
        <v>44591000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2981651</v>
      </c>
      <c r="N35" s="60">
        <v>2981651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2981651</v>
      </c>
      <c r="X35" s="60">
        <v>0</v>
      </c>
      <c r="Y35" s="60">
        <v>2981651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179805394</v>
      </c>
      <c r="D36" s="188">
        <f>SUM(D25:D35)</f>
        <v>0</v>
      </c>
      <c r="E36" s="189">
        <f t="shared" si="1"/>
        <v>183122845</v>
      </c>
      <c r="F36" s="190">
        <f t="shared" si="1"/>
        <v>177296000</v>
      </c>
      <c r="G36" s="190">
        <f t="shared" si="1"/>
        <v>5592986</v>
      </c>
      <c r="H36" s="190">
        <f t="shared" si="1"/>
        <v>6223204</v>
      </c>
      <c r="I36" s="190">
        <f t="shared" si="1"/>
        <v>7273741</v>
      </c>
      <c r="J36" s="190">
        <f t="shared" si="1"/>
        <v>19089931</v>
      </c>
      <c r="K36" s="190">
        <f t="shared" si="1"/>
        <v>9761827</v>
      </c>
      <c r="L36" s="190">
        <f t="shared" si="1"/>
        <v>6240723</v>
      </c>
      <c r="M36" s="190">
        <f t="shared" si="1"/>
        <v>58517406</v>
      </c>
      <c r="N36" s="190">
        <f t="shared" si="1"/>
        <v>74519956</v>
      </c>
      <c r="O36" s="190">
        <f t="shared" si="1"/>
        <v>5951642</v>
      </c>
      <c r="P36" s="190">
        <f t="shared" si="1"/>
        <v>4694437</v>
      </c>
      <c r="Q36" s="190">
        <f t="shared" si="1"/>
        <v>6362942</v>
      </c>
      <c r="R36" s="190">
        <f t="shared" si="1"/>
        <v>17009021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110618908</v>
      </c>
      <c r="X36" s="190">
        <f t="shared" si="1"/>
        <v>132972000</v>
      </c>
      <c r="Y36" s="190">
        <f t="shared" si="1"/>
        <v>-22353092</v>
      </c>
      <c r="Z36" s="191">
        <f>+IF(X36&lt;&gt;0,+(Y36/X36)*100,0)</f>
        <v>-16.810375116565893</v>
      </c>
      <c r="AA36" s="188">
        <f>SUM(AA25:AA35)</f>
        <v>177296000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-2739103</v>
      </c>
      <c r="D38" s="199">
        <f>+D22-D36</f>
        <v>0</v>
      </c>
      <c r="E38" s="200">
        <f t="shared" si="2"/>
        <v>5778155</v>
      </c>
      <c r="F38" s="106">
        <f t="shared" si="2"/>
        <v>3007803</v>
      </c>
      <c r="G38" s="106">
        <f t="shared" si="2"/>
        <v>40881366</v>
      </c>
      <c r="H38" s="106">
        <f t="shared" si="2"/>
        <v>8241063</v>
      </c>
      <c r="I38" s="106">
        <f t="shared" si="2"/>
        <v>3648338</v>
      </c>
      <c r="J38" s="106">
        <f t="shared" si="2"/>
        <v>52770767</v>
      </c>
      <c r="K38" s="106">
        <f t="shared" si="2"/>
        <v>-1694708</v>
      </c>
      <c r="L38" s="106">
        <f t="shared" si="2"/>
        <v>4972371</v>
      </c>
      <c r="M38" s="106">
        <f t="shared" si="2"/>
        <v>-32682560</v>
      </c>
      <c r="N38" s="106">
        <f t="shared" si="2"/>
        <v>-29404897</v>
      </c>
      <c r="O38" s="106">
        <f t="shared" si="2"/>
        <v>5295658</v>
      </c>
      <c r="P38" s="106">
        <f t="shared" si="2"/>
        <v>5427786</v>
      </c>
      <c r="Q38" s="106">
        <f t="shared" si="2"/>
        <v>31361245</v>
      </c>
      <c r="R38" s="106">
        <f t="shared" si="2"/>
        <v>42084689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65450559</v>
      </c>
      <c r="X38" s="106">
        <f>IF(F22=F36,0,X22-X36)</f>
        <v>2255852</v>
      </c>
      <c r="Y38" s="106">
        <f t="shared" si="2"/>
        <v>63194707</v>
      </c>
      <c r="Z38" s="201">
        <f>+IF(X38&lt;&gt;0,+(Y38/X38)*100,0)</f>
        <v>2801.367598583595</v>
      </c>
      <c r="AA38" s="199">
        <f>+AA22-AA36</f>
        <v>3007803</v>
      </c>
    </row>
    <row r="39" spans="1:27" ht="13.5">
      <c r="A39" s="181" t="s">
        <v>46</v>
      </c>
      <c r="B39" s="185"/>
      <c r="C39" s="155">
        <v>36782000</v>
      </c>
      <c r="D39" s="155">
        <v>0</v>
      </c>
      <c r="E39" s="156">
        <v>55271000</v>
      </c>
      <c r="F39" s="60">
        <v>0</v>
      </c>
      <c r="G39" s="60">
        <v>0</v>
      </c>
      <c r="H39" s="60">
        <v>400000</v>
      </c>
      <c r="I39" s="60">
        <v>0</v>
      </c>
      <c r="J39" s="60">
        <v>400000</v>
      </c>
      <c r="K39" s="60">
        <v>42415</v>
      </c>
      <c r="L39" s="60">
        <v>623188</v>
      </c>
      <c r="M39" s="60">
        <v>20732180</v>
      </c>
      <c r="N39" s="60">
        <v>21397783</v>
      </c>
      <c r="O39" s="60">
        <v>103363</v>
      </c>
      <c r="P39" s="60">
        <v>-454592</v>
      </c>
      <c r="Q39" s="60">
        <v>-34470</v>
      </c>
      <c r="R39" s="60">
        <v>-385699</v>
      </c>
      <c r="S39" s="60">
        <v>0</v>
      </c>
      <c r="T39" s="60">
        <v>0</v>
      </c>
      <c r="U39" s="60">
        <v>0</v>
      </c>
      <c r="V39" s="60">
        <v>0</v>
      </c>
      <c r="W39" s="60">
        <v>21412084</v>
      </c>
      <c r="X39" s="60">
        <v>0</v>
      </c>
      <c r="Y39" s="60">
        <v>21412084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34042897</v>
      </c>
      <c r="D42" s="206">
        <f>SUM(D38:D41)</f>
        <v>0</v>
      </c>
      <c r="E42" s="207">
        <f t="shared" si="3"/>
        <v>61049155</v>
      </c>
      <c r="F42" s="88">
        <f t="shared" si="3"/>
        <v>3007803</v>
      </c>
      <c r="G42" s="88">
        <f t="shared" si="3"/>
        <v>40881366</v>
      </c>
      <c r="H42" s="88">
        <f t="shared" si="3"/>
        <v>8641063</v>
      </c>
      <c r="I42" s="88">
        <f t="shared" si="3"/>
        <v>3648338</v>
      </c>
      <c r="J42" s="88">
        <f t="shared" si="3"/>
        <v>53170767</v>
      </c>
      <c r="K42" s="88">
        <f t="shared" si="3"/>
        <v>-1652293</v>
      </c>
      <c r="L42" s="88">
        <f t="shared" si="3"/>
        <v>5595559</v>
      </c>
      <c r="M42" s="88">
        <f t="shared" si="3"/>
        <v>-11950380</v>
      </c>
      <c r="N42" s="88">
        <f t="shared" si="3"/>
        <v>-8007114</v>
      </c>
      <c r="O42" s="88">
        <f t="shared" si="3"/>
        <v>5399021</v>
      </c>
      <c r="P42" s="88">
        <f t="shared" si="3"/>
        <v>4973194</v>
      </c>
      <c r="Q42" s="88">
        <f t="shared" si="3"/>
        <v>31326775</v>
      </c>
      <c r="R42" s="88">
        <f t="shared" si="3"/>
        <v>41698990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86862643</v>
      </c>
      <c r="X42" s="88">
        <f t="shared" si="3"/>
        <v>2255852</v>
      </c>
      <c r="Y42" s="88">
        <f t="shared" si="3"/>
        <v>84606791</v>
      </c>
      <c r="Z42" s="208">
        <f>+IF(X42&lt;&gt;0,+(Y42/X42)*100,0)</f>
        <v>3750.547066030928</v>
      </c>
      <c r="AA42" s="206">
        <f>SUM(AA38:AA41)</f>
        <v>3007803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34042897</v>
      </c>
      <c r="D44" s="210">
        <f>+D42-D43</f>
        <v>0</v>
      </c>
      <c r="E44" s="211">
        <f t="shared" si="4"/>
        <v>61049155</v>
      </c>
      <c r="F44" s="77">
        <f t="shared" si="4"/>
        <v>3007803</v>
      </c>
      <c r="G44" s="77">
        <f t="shared" si="4"/>
        <v>40881366</v>
      </c>
      <c r="H44" s="77">
        <f t="shared" si="4"/>
        <v>8641063</v>
      </c>
      <c r="I44" s="77">
        <f t="shared" si="4"/>
        <v>3648338</v>
      </c>
      <c r="J44" s="77">
        <f t="shared" si="4"/>
        <v>53170767</v>
      </c>
      <c r="K44" s="77">
        <f t="shared" si="4"/>
        <v>-1652293</v>
      </c>
      <c r="L44" s="77">
        <f t="shared" si="4"/>
        <v>5595559</v>
      </c>
      <c r="M44" s="77">
        <f t="shared" si="4"/>
        <v>-11950380</v>
      </c>
      <c r="N44" s="77">
        <f t="shared" si="4"/>
        <v>-8007114</v>
      </c>
      <c r="O44" s="77">
        <f t="shared" si="4"/>
        <v>5399021</v>
      </c>
      <c r="P44" s="77">
        <f t="shared" si="4"/>
        <v>4973194</v>
      </c>
      <c r="Q44" s="77">
        <f t="shared" si="4"/>
        <v>31326775</v>
      </c>
      <c r="R44" s="77">
        <f t="shared" si="4"/>
        <v>41698990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86862643</v>
      </c>
      <c r="X44" s="77">
        <f t="shared" si="4"/>
        <v>2255852</v>
      </c>
      <c r="Y44" s="77">
        <f t="shared" si="4"/>
        <v>84606791</v>
      </c>
      <c r="Z44" s="212">
        <f>+IF(X44&lt;&gt;0,+(Y44/X44)*100,0)</f>
        <v>3750.547066030928</v>
      </c>
      <c r="AA44" s="210">
        <f>+AA42-AA43</f>
        <v>3007803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34042897</v>
      </c>
      <c r="D46" s="206">
        <f>SUM(D44:D45)</f>
        <v>0</v>
      </c>
      <c r="E46" s="207">
        <f t="shared" si="5"/>
        <v>61049155</v>
      </c>
      <c r="F46" s="88">
        <f t="shared" si="5"/>
        <v>3007803</v>
      </c>
      <c r="G46" s="88">
        <f t="shared" si="5"/>
        <v>40881366</v>
      </c>
      <c r="H46" s="88">
        <f t="shared" si="5"/>
        <v>8641063</v>
      </c>
      <c r="I46" s="88">
        <f t="shared" si="5"/>
        <v>3648338</v>
      </c>
      <c r="J46" s="88">
        <f t="shared" si="5"/>
        <v>53170767</v>
      </c>
      <c r="K46" s="88">
        <f t="shared" si="5"/>
        <v>-1652293</v>
      </c>
      <c r="L46" s="88">
        <f t="shared" si="5"/>
        <v>5595559</v>
      </c>
      <c r="M46" s="88">
        <f t="shared" si="5"/>
        <v>-11950380</v>
      </c>
      <c r="N46" s="88">
        <f t="shared" si="5"/>
        <v>-8007114</v>
      </c>
      <c r="O46" s="88">
        <f t="shared" si="5"/>
        <v>5399021</v>
      </c>
      <c r="P46" s="88">
        <f t="shared" si="5"/>
        <v>4973194</v>
      </c>
      <c r="Q46" s="88">
        <f t="shared" si="5"/>
        <v>31326775</v>
      </c>
      <c r="R46" s="88">
        <f t="shared" si="5"/>
        <v>41698990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86862643</v>
      </c>
      <c r="X46" s="88">
        <f t="shared" si="5"/>
        <v>2255852</v>
      </c>
      <c r="Y46" s="88">
        <f t="shared" si="5"/>
        <v>84606791</v>
      </c>
      <c r="Z46" s="208">
        <f>+IF(X46&lt;&gt;0,+(Y46/X46)*100,0)</f>
        <v>3750.547066030928</v>
      </c>
      <c r="AA46" s="206">
        <f>SUM(AA44:AA45)</f>
        <v>3007803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34042897</v>
      </c>
      <c r="D48" s="217">
        <f>SUM(D46:D47)</f>
        <v>0</v>
      </c>
      <c r="E48" s="218">
        <f t="shared" si="6"/>
        <v>61049155</v>
      </c>
      <c r="F48" s="219">
        <f t="shared" si="6"/>
        <v>3007803</v>
      </c>
      <c r="G48" s="219">
        <f t="shared" si="6"/>
        <v>40881366</v>
      </c>
      <c r="H48" s="220">
        <f t="shared" si="6"/>
        <v>8641063</v>
      </c>
      <c r="I48" s="220">
        <f t="shared" si="6"/>
        <v>3648338</v>
      </c>
      <c r="J48" s="220">
        <f t="shared" si="6"/>
        <v>53170767</v>
      </c>
      <c r="K48" s="220">
        <f t="shared" si="6"/>
        <v>-1652293</v>
      </c>
      <c r="L48" s="220">
        <f t="shared" si="6"/>
        <v>5595559</v>
      </c>
      <c r="M48" s="219">
        <f t="shared" si="6"/>
        <v>-11950380</v>
      </c>
      <c r="N48" s="219">
        <f t="shared" si="6"/>
        <v>-8007114</v>
      </c>
      <c r="O48" s="220">
        <f t="shared" si="6"/>
        <v>5399021</v>
      </c>
      <c r="P48" s="220">
        <f t="shared" si="6"/>
        <v>4973194</v>
      </c>
      <c r="Q48" s="220">
        <f t="shared" si="6"/>
        <v>31326775</v>
      </c>
      <c r="R48" s="220">
        <f t="shared" si="6"/>
        <v>41698990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86862643</v>
      </c>
      <c r="X48" s="220">
        <f t="shared" si="6"/>
        <v>2255852</v>
      </c>
      <c r="Y48" s="220">
        <f t="shared" si="6"/>
        <v>84606791</v>
      </c>
      <c r="Z48" s="221">
        <f>+IF(X48&lt;&gt;0,+(Y48/X48)*100,0)</f>
        <v>3750.547066030928</v>
      </c>
      <c r="AA48" s="222">
        <f>SUM(AA46:AA47)</f>
        <v>3007803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24670744</v>
      </c>
      <c r="D5" s="153">
        <f>SUM(D6:D8)</f>
        <v>0</v>
      </c>
      <c r="E5" s="154">
        <f t="shared" si="0"/>
        <v>3195050</v>
      </c>
      <c r="F5" s="100">
        <f t="shared" si="0"/>
        <v>3195050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330907</v>
      </c>
      <c r="N5" s="100">
        <f t="shared" si="0"/>
        <v>330907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330907</v>
      </c>
      <c r="X5" s="100">
        <f t="shared" si="0"/>
        <v>2396288</v>
      </c>
      <c r="Y5" s="100">
        <f t="shared" si="0"/>
        <v>-2065381</v>
      </c>
      <c r="Z5" s="137">
        <f>+IF(X5&lt;&gt;0,+(Y5/X5)*100,0)</f>
        <v>-86.19085018161424</v>
      </c>
      <c r="AA5" s="153">
        <f>SUM(AA6:AA8)</f>
        <v>3195050</v>
      </c>
    </row>
    <row r="6" spans="1:27" ht="13.5">
      <c r="A6" s="138" t="s">
        <v>75</v>
      </c>
      <c r="B6" s="136"/>
      <c r="C6" s="155">
        <v>24670744</v>
      </c>
      <c r="D6" s="155"/>
      <c r="E6" s="156">
        <v>2016050</v>
      </c>
      <c r="F6" s="60">
        <v>2016050</v>
      </c>
      <c r="G6" s="60"/>
      <c r="H6" s="60"/>
      <c r="I6" s="60"/>
      <c r="J6" s="60"/>
      <c r="K6" s="60"/>
      <c r="L6" s="60"/>
      <c r="M6" s="60">
        <v>330907</v>
      </c>
      <c r="N6" s="60">
        <v>330907</v>
      </c>
      <c r="O6" s="60"/>
      <c r="P6" s="60"/>
      <c r="Q6" s="60"/>
      <c r="R6" s="60"/>
      <c r="S6" s="60"/>
      <c r="T6" s="60"/>
      <c r="U6" s="60"/>
      <c r="V6" s="60"/>
      <c r="W6" s="60">
        <v>330907</v>
      </c>
      <c r="X6" s="60">
        <v>1512038</v>
      </c>
      <c r="Y6" s="60">
        <v>-1181131</v>
      </c>
      <c r="Z6" s="140">
        <v>-78.12</v>
      </c>
      <c r="AA6" s="62">
        <v>2016050</v>
      </c>
    </row>
    <row r="7" spans="1:27" ht="13.5">
      <c r="A7" s="138" t="s">
        <v>76</v>
      </c>
      <c r="B7" s="136"/>
      <c r="C7" s="157"/>
      <c r="D7" s="157"/>
      <c r="E7" s="158">
        <v>1179000</v>
      </c>
      <c r="F7" s="159">
        <v>1179000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884250</v>
      </c>
      <c r="Y7" s="159">
        <v>-884250</v>
      </c>
      <c r="Z7" s="141">
        <v>-100</v>
      </c>
      <c r="AA7" s="225">
        <v>1179000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16463735</v>
      </c>
      <c r="F9" s="100">
        <f t="shared" si="1"/>
        <v>16463735</v>
      </c>
      <c r="G9" s="100">
        <f t="shared" si="1"/>
        <v>0</v>
      </c>
      <c r="H9" s="100">
        <f t="shared" si="1"/>
        <v>848700</v>
      </c>
      <c r="I9" s="100">
        <f t="shared" si="1"/>
        <v>0</v>
      </c>
      <c r="J9" s="100">
        <f t="shared" si="1"/>
        <v>848700</v>
      </c>
      <c r="K9" s="100">
        <f t="shared" si="1"/>
        <v>144245</v>
      </c>
      <c r="L9" s="100">
        <f t="shared" si="1"/>
        <v>561323</v>
      </c>
      <c r="M9" s="100">
        <f t="shared" si="1"/>
        <v>0</v>
      </c>
      <c r="N9" s="100">
        <f t="shared" si="1"/>
        <v>705568</v>
      </c>
      <c r="O9" s="100">
        <f t="shared" si="1"/>
        <v>174152</v>
      </c>
      <c r="P9" s="100">
        <f t="shared" si="1"/>
        <v>350206</v>
      </c>
      <c r="Q9" s="100">
        <f t="shared" si="1"/>
        <v>1625957</v>
      </c>
      <c r="R9" s="100">
        <f t="shared" si="1"/>
        <v>2150315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3704583</v>
      </c>
      <c r="X9" s="100">
        <f t="shared" si="1"/>
        <v>12347801</v>
      </c>
      <c r="Y9" s="100">
        <f t="shared" si="1"/>
        <v>-8643218</v>
      </c>
      <c r="Z9" s="137">
        <f>+IF(X9&lt;&gt;0,+(Y9/X9)*100,0)</f>
        <v>-69.99803446783763</v>
      </c>
      <c r="AA9" s="102">
        <f>SUM(AA10:AA14)</f>
        <v>16463735</v>
      </c>
    </row>
    <row r="10" spans="1:27" ht="13.5">
      <c r="A10" s="138" t="s">
        <v>79</v>
      </c>
      <c r="B10" s="136"/>
      <c r="C10" s="155"/>
      <c r="D10" s="155"/>
      <c r="E10" s="156">
        <v>5425735</v>
      </c>
      <c r="F10" s="60">
        <v>5425735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350206</v>
      </c>
      <c r="Q10" s="60">
        <v>1625957</v>
      </c>
      <c r="R10" s="60">
        <v>1976163</v>
      </c>
      <c r="S10" s="60"/>
      <c r="T10" s="60"/>
      <c r="U10" s="60"/>
      <c r="V10" s="60"/>
      <c r="W10" s="60">
        <v>1976163</v>
      </c>
      <c r="X10" s="60">
        <v>4069301</v>
      </c>
      <c r="Y10" s="60">
        <v>-2093138</v>
      </c>
      <c r="Z10" s="140">
        <v>-51.44</v>
      </c>
      <c r="AA10" s="62">
        <v>5425735</v>
      </c>
    </row>
    <row r="11" spans="1:27" ht="13.5">
      <c r="A11" s="138" t="s">
        <v>80</v>
      </c>
      <c r="B11" s="136"/>
      <c r="C11" s="155"/>
      <c r="D11" s="155"/>
      <c r="E11" s="156">
        <v>11038000</v>
      </c>
      <c r="F11" s="60">
        <v>11038000</v>
      </c>
      <c r="G11" s="60"/>
      <c r="H11" s="60">
        <v>848700</v>
      </c>
      <c r="I11" s="60"/>
      <c r="J11" s="60">
        <v>848700</v>
      </c>
      <c r="K11" s="60">
        <v>144245</v>
      </c>
      <c r="L11" s="60">
        <v>561323</v>
      </c>
      <c r="M11" s="60"/>
      <c r="N11" s="60">
        <v>705568</v>
      </c>
      <c r="O11" s="60">
        <v>174152</v>
      </c>
      <c r="P11" s="60"/>
      <c r="Q11" s="60"/>
      <c r="R11" s="60">
        <v>174152</v>
      </c>
      <c r="S11" s="60"/>
      <c r="T11" s="60"/>
      <c r="U11" s="60"/>
      <c r="V11" s="60"/>
      <c r="W11" s="60">
        <v>1728420</v>
      </c>
      <c r="X11" s="60">
        <v>8278500</v>
      </c>
      <c r="Y11" s="60">
        <v>-6550080</v>
      </c>
      <c r="Z11" s="140">
        <v>-79.12</v>
      </c>
      <c r="AA11" s="62">
        <v>11038000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11917158</v>
      </c>
      <c r="F15" s="100">
        <f t="shared" si="2"/>
        <v>11917158</v>
      </c>
      <c r="G15" s="100">
        <f t="shared" si="2"/>
        <v>190728</v>
      </c>
      <c r="H15" s="100">
        <f t="shared" si="2"/>
        <v>236892</v>
      </c>
      <c r="I15" s="100">
        <f t="shared" si="2"/>
        <v>331689</v>
      </c>
      <c r="J15" s="100">
        <f t="shared" si="2"/>
        <v>759309</v>
      </c>
      <c r="K15" s="100">
        <f t="shared" si="2"/>
        <v>202692</v>
      </c>
      <c r="L15" s="100">
        <f t="shared" si="2"/>
        <v>26597</v>
      </c>
      <c r="M15" s="100">
        <f t="shared" si="2"/>
        <v>0</v>
      </c>
      <c r="N15" s="100">
        <f t="shared" si="2"/>
        <v>229289</v>
      </c>
      <c r="O15" s="100">
        <f t="shared" si="2"/>
        <v>136249</v>
      </c>
      <c r="P15" s="100">
        <f t="shared" si="2"/>
        <v>180564</v>
      </c>
      <c r="Q15" s="100">
        <f t="shared" si="2"/>
        <v>203186</v>
      </c>
      <c r="R15" s="100">
        <f t="shared" si="2"/>
        <v>519999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1508597</v>
      </c>
      <c r="X15" s="100">
        <f t="shared" si="2"/>
        <v>8937869</v>
      </c>
      <c r="Y15" s="100">
        <f t="shared" si="2"/>
        <v>-7429272</v>
      </c>
      <c r="Z15" s="137">
        <f>+IF(X15&lt;&gt;0,+(Y15/X15)*100,0)</f>
        <v>-83.12128987345865</v>
      </c>
      <c r="AA15" s="102">
        <f>SUM(AA16:AA18)</f>
        <v>11917158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11917158</v>
      </c>
      <c r="F17" s="60">
        <v>11917158</v>
      </c>
      <c r="G17" s="60">
        <v>190728</v>
      </c>
      <c r="H17" s="60">
        <v>236892</v>
      </c>
      <c r="I17" s="60">
        <v>331689</v>
      </c>
      <c r="J17" s="60">
        <v>759309</v>
      </c>
      <c r="K17" s="60">
        <v>202692</v>
      </c>
      <c r="L17" s="60">
        <v>26597</v>
      </c>
      <c r="M17" s="60"/>
      <c r="N17" s="60">
        <v>229289</v>
      </c>
      <c r="O17" s="60">
        <v>136249</v>
      </c>
      <c r="P17" s="60">
        <v>180564</v>
      </c>
      <c r="Q17" s="60">
        <v>203186</v>
      </c>
      <c r="R17" s="60">
        <v>519999</v>
      </c>
      <c r="S17" s="60"/>
      <c r="T17" s="60"/>
      <c r="U17" s="60"/>
      <c r="V17" s="60"/>
      <c r="W17" s="60">
        <v>1508597</v>
      </c>
      <c r="X17" s="60">
        <v>8937869</v>
      </c>
      <c r="Y17" s="60">
        <v>-7429272</v>
      </c>
      <c r="Z17" s="140">
        <v>-83.12</v>
      </c>
      <c r="AA17" s="62">
        <v>11917158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29470109</v>
      </c>
      <c r="F19" s="100">
        <f t="shared" si="3"/>
        <v>29470109</v>
      </c>
      <c r="G19" s="100">
        <f t="shared" si="3"/>
        <v>625202</v>
      </c>
      <c r="H19" s="100">
        <f t="shared" si="3"/>
        <v>635851</v>
      </c>
      <c r="I19" s="100">
        <f t="shared" si="3"/>
        <v>142639</v>
      </c>
      <c r="J19" s="100">
        <f t="shared" si="3"/>
        <v>1403692</v>
      </c>
      <c r="K19" s="100">
        <f t="shared" si="3"/>
        <v>2654729</v>
      </c>
      <c r="L19" s="100">
        <f t="shared" si="3"/>
        <v>1990413</v>
      </c>
      <c r="M19" s="100">
        <f t="shared" si="3"/>
        <v>0</v>
      </c>
      <c r="N19" s="100">
        <f t="shared" si="3"/>
        <v>4645142</v>
      </c>
      <c r="O19" s="100">
        <f t="shared" si="3"/>
        <v>183679</v>
      </c>
      <c r="P19" s="100">
        <f t="shared" si="3"/>
        <v>1702427</v>
      </c>
      <c r="Q19" s="100">
        <f t="shared" si="3"/>
        <v>840383</v>
      </c>
      <c r="R19" s="100">
        <f t="shared" si="3"/>
        <v>2726489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8775323</v>
      </c>
      <c r="X19" s="100">
        <f t="shared" si="3"/>
        <v>22102582</v>
      </c>
      <c r="Y19" s="100">
        <f t="shared" si="3"/>
        <v>-13327259</v>
      </c>
      <c r="Z19" s="137">
        <f>+IF(X19&lt;&gt;0,+(Y19/X19)*100,0)</f>
        <v>-60.29729467806069</v>
      </c>
      <c r="AA19" s="102">
        <f>SUM(AA20:AA23)</f>
        <v>29470109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24772946</v>
      </c>
      <c r="F21" s="60">
        <v>24772946</v>
      </c>
      <c r="G21" s="60">
        <v>283213</v>
      </c>
      <c r="H21" s="60"/>
      <c r="I21" s="60">
        <v>142639</v>
      </c>
      <c r="J21" s="60">
        <v>425852</v>
      </c>
      <c r="K21" s="60">
        <v>1621205</v>
      </c>
      <c r="L21" s="60">
        <v>1770898</v>
      </c>
      <c r="M21" s="60"/>
      <c r="N21" s="60">
        <v>3392103</v>
      </c>
      <c r="O21" s="60">
        <v>183679</v>
      </c>
      <c r="P21" s="60">
        <v>1582388</v>
      </c>
      <c r="Q21" s="60">
        <v>621188</v>
      </c>
      <c r="R21" s="60">
        <v>2387255</v>
      </c>
      <c r="S21" s="60"/>
      <c r="T21" s="60"/>
      <c r="U21" s="60"/>
      <c r="V21" s="60"/>
      <c r="W21" s="60">
        <v>6205210</v>
      </c>
      <c r="X21" s="60">
        <v>18579710</v>
      </c>
      <c r="Y21" s="60">
        <v>-12374500</v>
      </c>
      <c r="Z21" s="140">
        <v>-66.6</v>
      </c>
      <c r="AA21" s="62">
        <v>24772946</v>
      </c>
    </row>
    <row r="22" spans="1:27" ht="13.5">
      <c r="A22" s="138" t="s">
        <v>91</v>
      </c>
      <c r="B22" s="136"/>
      <c r="C22" s="157"/>
      <c r="D22" s="157"/>
      <c r="E22" s="158">
        <v>1388223</v>
      </c>
      <c r="F22" s="159">
        <v>1388223</v>
      </c>
      <c r="G22" s="159">
        <v>341989</v>
      </c>
      <c r="H22" s="159">
        <v>635851</v>
      </c>
      <c r="I22" s="159"/>
      <c r="J22" s="159">
        <v>977840</v>
      </c>
      <c r="K22" s="159">
        <v>1033524</v>
      </c>
      <c r="L22" s="159">
        <v>219515</v>
      </c>
      <c r="M22" s="159"/>
      <c r="N22" s="159">
        <v>1253039</v>
      </c>
      <c r="O22" s="159"/>
      <c r="P22" s="159">
        <v>120039</v>
      </c>
      <c r="Q22" s="159">
        <v>219195</v>
      </c>
      <c r="R22" s="159">
        <v>339234</v>
      </c>
      <c r="S22" s="159"/>
      <c r="T22" s="159"/>
      <c r="U22" s="159"/>
      <c r="V22" s="159"/>
      <c r="W22" s="159">
        <v>2570113</v>
      </c>
      <c r="X22" s="159">
        <v>1041167</v>
      </c>
      <c r="Y22" s="159">
        <v>1528946</v>
      </c>
      <c r="Z22" s="141">
        <v>146.85</v>
      </c>
      <c r="AA22" s="225">
        <v>1388223</v>
      </c>
    </row>
    <row r="23" spans="1:27" ht="13.5">
      <c r="A23" s="138" t="s">
        <v>92</v>
      </c>
      <c r="B23" s="136"/>
      <c r="C23" s="155"/>
      <c r="D23" s="155"/>
      <c r="E23" s="156">
        <v>3308940</v>
      </c>
      <c r="F23" s="60">
        <v>3308940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2481705</v>
      </c>
      <c r="Y23" s="60">
        <v>-2481705</v>
      </c>
      <c r="Z23" s="140">
        <v>-100</v>
      </c>
      <c r="AA23" s="62">
        <v>3308940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24670744</v>
      </c>
      <c r="D25" s="217">
        <f>+D5+D9+D15+D19+D24</f>
        <v>0</v>
      </c>
      <c r="E25" s="230">
        <f t="shared" si="4"/>
        <v>61046052</v>
      </c>
      <c r="F25" s="219">
        <f t="shared" si="4"/>
        <v>61046052</v>
      </c>
      <c r="G25" s="219">
        <f t="shared" si="4"/>
        <v>815930</v>
      </c>
      <c r="H25" s="219">
        <f t="shared" si="4"/>
        <v>1721443</v>
      </c>
      <c r="I25" s="219">
        <f t="shared" si="4"/>
        <v>474328</v>
      </c>
      <c r="J25" s="219">
        <f t="shared" si="4"/>
        <v>3011701</v>
      </c>
      <c r="K25" s="219">
        <f t="shared" si="4"/>
        <v>3001666</v>
      </c>
      <c r="L25" s="219">
        <f t="shared" si="4"/>
        <v>2578333</v>
      </c>
      <c r="M25" s="219">
        <f t="shared" si="4"/>
        <v>330907</v>
      </c>
      <c r="N25" s="219">
        <f t="shared" si="4"/>
        <v>5910906</v>
      </c>
      <c r="O25" s="219">
        <f t="shared" si="4"/>
        <v>494080</v>
      </c>
      <c r="P25" s="219">
        <f t="shared" si="4"/>
        <v>2233197</v>
      </c>
      <c r="Q25" s="219">
        <f t="shared" si="4"/>
        <v>2669526</v>
      </c>
      <c r="R25" s="219">
        <f t="shared" si="4"/>
        <v>5396803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14319410</v>
      </c>
      <c r="X25" s="219">
        <f t="shared" si="4"/>
        <v>45784540</v>
      </c>
      <c r="Y25" s="219">
        <f t="shared" si="4"/>
        <v>-31465130</v>
      </c>
      <c r="Z25" s="231">
        <f>+IF(X25&lt;&gt;0,+(Y25/X25)*100,0)</f>
        <v>-68.72435542652607</v>
      </c>
      <c r="AA25" s="232">
        <f>+AA5+AA9+AA15+AA19+AA24</f>
        <v>61046052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18868584</v>
      </c>
      <c r="D28" s="155"/>
      <c r="E28" s="156">
        <v>34921317</v>
      </c>
      <c r="F28" s="60">
        <v>34921317</v>
      </c>
      <c r="G28" s="60">
        <v>815930</v>
      </c>
      <c r="H28" s="60">
        <v>1721443</v>
      </c>
      <c r="I28" s="60">
        <v>474328</v>
      </c>
      <c r="J28" s="60">
        <v>3011701</v>
      </c>
      <c r="K28" s="60">
        <v>3001666</v>
      </c>
      <c r="L28" s="60">
        <v>2578333</v>
      </c>
      <c r="M28" s="60">
        <v>330907</v>
      </c>
      <c r="N28" s="60">
        <v>5910906</v>
      </c>
      <c r="O28" s="60">
        <v>494080</v>
      </c>
      <c r="P28" s="60">
        <v>2233197</v>
      </c>
      <c r="Q28" s="60">
        <v>2669526</v>
      </c>
      <c r="R28" s="60">
        <v>5396803</v>
      </c>
      <c r="S28" s="60"/>
      <c r="T28" s="60"/>
      <c r="U28" s="60"/>
      <c r="V28" s="60"/>
      <c r="W28" s="60">
        <v>14319410</v>
      </c>
      <c r="X28" s="60">
        <v>26190988</v>
      </c>
      <c r="Y28" s="60">
        <v>-11871578</v>
      </c>
      <c r="Z28" s="140">
        <v>-45.33</v>
      </c>
      <c r="AA28" s="155">
        <v>34921317</v>
      </c>
    </row>
    <row r="29" spans="1:27" ht="13.5">
      <c r="A29" s="234" t="s">
        <v>134</v>
      </c>
      <c r="B29" s="136"/>
      <c r="C29" s="155"/>
      <c r="D29" s="155"/>
      <c r="E29" s="156">
        <v>17000000</v>
      </c>
      <c r="F29" s="60">
        <v>17000000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12750000</v>
      </c>
      <c r="Y29" s="60">
        <v>-12750000</v>
      </c>
      <c r="Z29" s="140">
        <v>-100</v>
      </c>
      <c r="AA29" s="62">
        <v>17000000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3350000</v>
      </c>
      <c r="F31" s="60">
        <v>3350000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2512500</v>
      </c>
      <c r="Y31" s="60">
        <v>-2512500</v>
      </c>
      <c r="Z31" s="140">
        <v>-100</v>
      </c>
      <c r="AA31" s="62">
        <v>3350000</v>
      </c>
    </row>
    <row r="32" spans="1:27" ht="13.5">
      <c r="A32" s="236" t="s">
        <v>46</v>
      </c>
      <c r="B32" s="136"/>
      <c r="C32" s="210">
        <f aca="true" t="shared" si="5" ref="C32:Y32">SUM(C28:C31)</f>
        <v>18868584</v>
      </c>
      <c r="D32" s="210">
        <f>SUM(D28:D31)</f>
        <v>0</v>
      </c>
      <c r="E32" s="211">
        <f t="shared" si="5"/>
        <v>55271317</v>
      </c>
      <c r="F32" s="77">
        <f t="shared" si="5"/>
        <v>55271317</v>
      </c>
      <c r="G32" s="77">
        <f t="shared" si="5"/>
        <v>815930</v>
      </c>
      <c r="H32" s="77">
        <f t="shared" si="5"/>
        <v>1721443</v>
      </c>
      <c r="I32" s="77">
        <f t="shared" si="5"/>
        <v>474328</v>
      </c>
      <c r="J32" s="77">
        <f t="shared" si="5"/>
        <v>3011701</v>
      </c>
      <c r="K32" s="77">
        <f t="shared" si="5"/>
        <v>3001666</v>
      </c>
      <c r="L32" s="77">
        <f t="shared" si="5"/>
        <v>2578333</v>
      </c>
      <c r="M32" s="77">
        <f t="shared" si="5"/>
        <v>330907</v>
      </c>
      <c r="N32" s="77">
        <f t="shared" si="5"/>
        <v>5910906</v>
      </c>
      <c r="O32" s="77">
        <f t="shared" si="5"/>
        <v>494080</v>
      </c>
      <c r="P32" s="77">
        <f t="shared" si="5"/>
        <v>2233197</v>
      </c>
      <c r="Q32" s="77">
        <f t="shared" si="5"/>
        <v>2669526</v>
      </c>
      <c r="R32" s="77">
        <f t="shared" si="5"/>
        <v>5396803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14319410</v>
      </c>
      <c r="X32" s="77">
        <f t="shared" si="5"/>
        <v>41453488</v>
      </c>
      <c r="Y32" s="77">
        <f t="shared" si="5"/>
        <v>-27134078</v>
      </c>
      <c r="Z32" s="212">
        <f>+IF(X32&lt;&gt;0,+(Y32/X32)*100,0)</f>
        <v>-65.45668243888187</v>
      </c>
      <c r="AA32" s="79">
        <f>SUM(AA28:AA31)</f>
        <v>55271317</v>
      </c>
    </row>
    <row r="33" spans="1:27" ht="13.5">
      <c r="A33" s="237" t="s">
        <v>51</v>
      </c>
      <c r="B33" s="136" t="s">
        <v>137</v>
      </c>
      <c r="C33" s="155">
        <v>5802160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5774735</v>
      </c>
      <c r="F35" s="60">
        <v>5774735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4331051</v>
      </c>
      <c r="Y35" s="60">
        <v>-4331051</v>
      </c>
      <c r="Z35" s="140">
        <v>-100</v>
      </c>
      <c r="AA35" s="62">
        <v>5774735</v>
      </c>
    </row>
    <row r="36" spans="1:27" ht="13.5">
      <c r="A36" s="238" t="s">
        <v>139</v>
      </c>
      <c r="B36" s="149"/>
      <c r="C36" s="222">
        <f aca="true" t="shared" si="6" ref="C36:Y36">SUM(C32:C35)</f>
        <v>24670744</v>
      </c>
      <c r="D36" s="222">
        <f>SUM(D32:D35)</f>
        <v>0</v>
      </c>
      <c r="E36" s="218">
        <f t="shared" si="6"/>
        <v>61046052</v>
      </c>
      <c r="F36" s="220">
        <f t="shared" si="6"/>
        <v>61046052</v>
      </c>
      <c r="G36" s="220">
        <f t="shared" si="6"/>
        <v>815930</v>
      </c>
      <c r="H36" s="220">
        <f t="shared" si="6"/>
        <v>1721443</v>
      </c>
      <c r="I36" s="220">
        <f t="shared" si="6"/>
        <v>474328</v>
      </c>
      <c r="J36" s="220">
        <f t="shared" si="6"/>
        <v>3011701</v>
      </c>
      <c r="K36" s="220">
        <f t="shared" si="6"/>
        <v>3001666</v>
      </c>
      <c r="L36" s="220">
        <f t="shared" si="6"/>
        <v>2578333</v>
      </c>
      <c r="M36" s="220">
        <f t="shared" si="6"/>
        <v>330907</v>
      </c>
      <c r="N36" s="220">
        <f t="shared" si="6"/>
        <v>5910906</v>
      </c>
      <c r="O36" s="220">
        <f t="shared" si="6"/>
        <v>494080</v>
      </c>
      <c r="P36" s="220">
        <f t="shared" si="6"/>
        <v>2233197</v>
      </c>
      <c r="Q36" s="220">
        <f t="shared" si="6"/>
        <v>2669526</v>
      </c>
      <c r="R36" s="220">
        <f t="shared" si="6"/>
        <v>5396803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14319410</v>
      </c>
      <c r="X36" s="220">
        <f t="shared" si="6"/>
        <v>45784539</v>
      </c>
      <c r="Y36" s="220">
        <f t="shared" si="6"/>
        <v>-31465129</v>
      </c>
      <c r="Z36" s="221">
        <f>+IF(X36&lt;&gt;0,+(Y36/X36)*100,0)</f>
        <v>-68.72435474342113</v>
      </c>
      <c r="AA36" s="239">
        <f>SUM(AA32:AA35)</f>
        <v>61046052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6298710</v>
      </c>
      <c r="D6" s="155"/>
      <c r="E6" s="59">
        <v>4000</v>
      </c>
      <c r="F6" s="60">
        <v>7347000</v>
      </c>
      <c r="G6" s="60">
        <v>121920230</v>
      </c>
      <c r="H6" s="60">
        <v>108921178</v>
      </c>
      <c r="I6" s="60">
        <v>45440474</v>
      </c>
      <c r="J6" s="60">
        <v>45440474</v>
      </c>
      <c r="K6" s="60">
        <v>780849</v>
      </c>
      <c r="L6" s="60">
        <v>1184278</v>
      </c>
      <c r="M6" s="60">
        <v>-959012</v>
      </c>
      <c r="N6" s="60">
        <v>-959012</v>
      </c>
      <c r="O6" s="60">
        <v>-23815389</v>
      </c>
      <c r="P6" s="60">
        <v>18142076</v>
      </c>
      <c r="Q6" s="60">
        <v>44582139</v>
      </c>
      <c r="R6" s="60">
        <v>44582139</v>
      </c>
      <c r="S6" s="60"/>
      <c r="T6" s="60"/>
      <c r="U6" s="60"/>
      <c r="V6" s="60"/>
      <c r="W6" s="60">
        <v>44582139</v>
      </c>
      <c r="X6" s="60">
        <v>5510250</v>
      </c>
      <c r="Y6" s="60">
        <v>39071889</v>
      </c>
      <c r="Z6" s="140">
        <v>709.08</v>
      </c>
      <c r="AA6" s="62">
        <v>7347000</v>
      </c>
    </row>
    <row r="7" spans="1:27" ht="13.5">
      <c r="A7" s="249" t="s">
        <v>144</v>
      </c>
      <c r="B7" s="182"/>
      <c r="C7" s="155"/>
      <c r="D7" s="155"/>
      <c r="E7" s="59">
        <v>2850000</v>
      </c>
      <c r="F7" s="60"/>
      <c r="G7" s="60">
        <v>5678685</v>
      </c>
      <c r="H7" s="60">
        <v>5678685</v>
      </c>
      <c r="I7" s="60">
        <v>2731854</v>
      </c>
      <c r="J7" s="60">
        <v>2731854</v>
      </c>
      <c r="K7" s="60">
        <v>22731854</v>
      </c>
      <c r="L7" s="60">
        <v>22731854</v>
      </c>
      <c r="M7" s="60">
        <v>2731854</v>
      </c>
      <c r="N7" s="60">
        <v>2731854</v>
      </c>
      <c r="O7" s="60">
        <v>22731854</v>
      </c>
      <c r="P7" s="60">
        <v>22731854</v>
      </c>
      <c r="Q7" s="60">
        <v>22731854</v>
      </c>
      <c r="R7" s="60">
        <v>22731854</v>
      </c>
      <c r="S7" s="60"/>
      <c r="T7" s="60"/>
      <c r="U7" s="60"/>
      <c r="V7" s="60"/>
      <c r="W7" s="60">
        <v>22731854</v>
      </c>
      <c r="X7" s="60"/>
      <c r="Y7" s="60">
        <v>22731854</v>
      </c>
      <c r="Z7" s="140"/>
      <c r="AA7" s="62"/>
    </row>
    <row r="8" spans="1:27" ht="13.5">
      <c r="A8" s="249" t="s">
        <v>145</v>
      </c>
      <c r="B8" s="182"/>
      <c r="C8" s="155">
        <v>40791669</v>
      </c>
      <c r="D8" s="155"/>
      <c r="E8" s="59">
        <v>4473000</v>
      </c>
      <c r="F8" s="60">
        <v>17003000</v>
      </c>
      <c r="G8" s="60">
        <v>84917887</v>
      </c>
      <c r="H8" s="60">
        <v>92357696</v>
      </c>
      <c r="I8" s="60">
        <v>67686890</v>
      </c>
      <c r="J8" s="60">
        <v>67686890</v>
      </c>
      <c r="K8" s="60">
        <v>71697502</v>
      </c>
      <c r="L8" s="60">
        <v>77039517</v>
      </c>
      <c r="M8" s="60">
        <v>49625888</v>
      </c>
      <c r="N8" s="60">
        <v>49625888</v>
      </c>
      <c r="O8" s="60">
        <v>88431318</v>
      </c>
      <c r="P8" s="60">
        <v>93381528</v>
      </c>
      <c r="Q8" s="60">
        <v>96837652</v>
      </c>
      <c r="R8" s="60">
        <v>96837652</v>
      </c>
      <c r="S8" s="60"/>
      <c r="T8" s="60"/>
      <c r="U8" s="60"/>
      <c r="V8" s="60"/>
      <c r="W8" s="60">
        <v>96837652</v>
      </c>
      <c r="X8" s="60">
        <v>12752250</v>
      </c>
      <c r="Y8" s="60">
        <v>84085402</v>
      </c>
      <c r="Z8" s="140">
        <v>659.38</v>
      </c>
      <c r="AA8" s="62">
        <v>17003000</v>
      </c>
    </row>
    <row r="9" spans="1:27" ht="13.5">
      <c r="A9" s="249" t="s">
        <v>146</v>
      </c>
      <c r="B9" s="182"/>
      <c r="C9" s="155">
        <v>15206862</v>
      </c>
      <c r="D9" s="155"/>
      <c r="E9" s="59"/>
      <c r="F9" s="60"/>
      <c r="G9" s="60">
        <v>832774</v>
      </c>
      <c r="H9" s="60">
        <v>783042</v>
      </c>
      <c r="I9" s="60">
        <v>4775963</v>
      </c>
      <c r="J9" s="60">
        <v>4775963</v>
      </c>
      <c r="K9" s="60">
        <v>4567192</v>
      </c>
      <c r="L9" s="60">
        <v>4795061</v>
      </c>
      <c r="M9" s="60">
        <v>4692990</v>
      </c>
      <c r="N9" s="60">
        <v>4692990</v>
      </c>
      <c r="O9" s="60">
        <v>7460811</v>
      </c>
      <c r="P9" s="60">
        <v>6530946</v>
      </c>
      <c r="Q9" s="60">
        <v>6561797</v>
      </c>
      <c r="R9" s="60">
        <v>6561797</v>
      </c>
      <c r="S9" s="60"/>
      <c r="T9" s="60"/>
      <c r="U9" s="60"/>
      <c r="V9" s="60"/>
      <c r="W9" s="60">
        <v>6561797</v>
      </c>
      <c r="X9" s="60"/>
      <c r="Y9" s="60">
        <v>6561797</v>
      </c>
      <c r="Z9" s="140"/>
      <c r="AA9" s="62"/>
    </row>
    <row r="10" spans="1:27" ht="13.5">
      <c r="A10" s="249" t="s">
        <v>147</v>
      </c>
      <c r="B10" s="182"/>
      <c r="C10" s="155">
        <v>717828</v>
      </c>
      <c r="D10" s="155"/>
      <c r="E10" s="59"/>
      <c r="F10" s="60"/>
      <c r="G10" s="159"/>
      <c r="H10" s="159"/>
      <c r="I10" s="159"/>
      <c r="J10" s="60"/>
      <c r="K10" s="159"/>
      <c r="L10" s="159">
        <v>216503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140532</v>
      </c>
      <c r="D11" s="155"/>
      <c r="E11" s="59"/>
      <c r="F11" s="60">
        <v>84000</v>
      </c>
      <c r="G11" s="60">
        <v>-125625</v>
      </c>
      <c r="H11" s="60">
        <v>-125625</v>
      </c>
      <c r="I11" s="60">
        <v>140533</v>
      </c>
      <c r="J11" s="60">
        <v>140533</v>
      </c>
      <c r="K11" s="60">
        <v>140533</v>
      </c>
      <c r="L11" s="60">
        <v>140533</v>
      </c>
      <c r="M11" s="60">
        <v>140533</v>
      </c>
      <c r="N11" s="60">
        <v>140533</v>
      </c>
      <c r="O11" s="60">
        <v>357035</v>
      </c>
      <c r="P11" s="60">
        <v>357036</v>
      </c>
      <c r="Q11" s="60">
        <v>140533</v>
      </c>
      <c r="R11" s="60">
        <v>140533</v>
      </c>
      <c r="S11" s="60"/>
      <c r="T11" s="60"/>
      <c r="U11" s="60"/>
      <c r="V11" s="60"/>
      <c r="W11" s="60">
        <v>140533</v>
      </c>
      <c r="X11" s="60">
        <v>63000</v>
      </c>
      <c r="Y11" s="60">
        <v>77533</v>
      </c>
      <c r="Z11" s="140">
        <v>123.07</v>
      </c>
      <c r="AA11" s="62">
        <v>84000</v>
      </c>
    </row>
    <row r="12" spans="1:27" ht="13.5">
      <c r="A12" s="250" t="s">
        <v>56</v>
      </c>
      <c r="B12" s="251"/>
      <c r="C12" s="168">
        <f aca="true" t="shared" si="0" ref="C12:Y12">SUM(C6:C11)</f>
        <v>63155601</v>
      </c>
      <c r="D12" s="168">
        <f>SUM(D6:D11)</f>
        <v>0</v>
      </c>
      <c r="E12" s="72">
        <f t="shared" si="0"/>
        <v>7327000</v>
      </c>
      <c r="F12" s="73">
        <f t="shared" si="0"/>
        <v>24434000</v>
      </c>
      <c r="G12" s="73">
        <f t="shared" si="0"/>
        <v>213223951</v>
      </c>
      <c r="H12" s="73">
        <f t="shared" si="0"/>
        <v>207614976</v>
      </c>
      <c r="I12" s="73">
        <f t="shared" si="0"/>
        <v>120775714</v>
      </c>
      <c r="J12" s="73">
        <f t="shared" si="0"/>
        <v>120775714</v>
      </c>
      <c r="K12" s="73">
        <f t="shared" si="0"/>
        <v>99917930</v>
      </c>
      <c r="L12" s="73">
        <f t="shared" si="0"/>
        <v>106107746</v>
      </c>
      <c r="M12" s="73">
        <f t="shared" si="0"/>
        <v>56232253</v>
      </c>
      <c r="N12" s="73">
        <f t="shared" si="0"/>
        <v>56232253</v>
      </c>
      <c r="O12" s="73">
        <f t="shared" si="0"/>
        <v>95165629</v>
      </c>
      <c r="P12" s="73">
        <f t="shared" si="0"/>
        <v>141143440</v>
      </c>
      <c r="Q12" s="73">
        <f t="shared" si="0"/>
        <v>170853975</v>
      </c>
      <c r="R12" s="73">
        <f t="shared" si="0"/>
        <v>170853975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170853975</v>
      </c>
      <c r="X12" s="73">
        <f t="shared" si="0"/>
        <v>18325500</v>
      </c>
      <c r="Y12" s="73">
        <f t="shared" si="0"/>
        <v>152528475</v>
      </c>
      <c r="Z12" s="170">
        <f>+IF(X12&lt;&gt;0,+(Y12/X12)*100,0)</f>
        <v>832.3291315380209</v>
      </c>
      <c r="AA12" s="74">
        <f>SUM(AA6:AA11)</f>
        <v>24434000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88234</v>
      </c>
      <c r="D16" s="155"/>
      <c r="E16" s="59"/>
      <c r="F16" s="60"/>
      <c r="G16" s="159">
        <v>3459</v>
      </c>
      <c r="H16" s="159">
        <v>851</v>
      </c>
      <c r="I16" s="159">
        <v>851</v>
      </c>
      <c r="J16" s="60">
        <v>851</v>
      </c>
      <c r="K16" s="159">
        <v>851</v>
      </c>
      <c r="L16" s="159">
        <v>851</v>
      </c>
      <c r="M16" s="60">
        <v>851</v>
      </c>
      <c r="N16" s="159">
        <v>851</v>
      </c>
      <c r="O16" s="159">
        <v>851</v>
      </c>
      <c r="P16" s="159">
        <v>851</v>
      </c>
      <c r="Q16" s="60">
        <v>851</v>
      </c>
      <c r="R16" s="159">
        <v>851</v>
      </c>
      <c r="S16" s="159"/>
      <c r="T16" s="60"/>
      <c r="U16" s="159"/>
      <c r="V16" s="159"/>
      <c r="W16" s="159">
        <v>851</v>
      </c>
      <c r="X16" s="60"/>
      <c r="Y16" s="159">
        <v>851</v>
      </c>
      <c r="Z16" s="141"/>
      <c r="AA16" s="225"/>
    </row>
    <row r="17" spans="1:27" ht="13.5">
      <c r="A17" s="249" t="s">
        <v>152</v>
      </c>
      <c r="B17" s="182"/>
      <c r="C17" s="155">
        <v>70735264</v>
      </c>
      <c r="D17" s="155"/>
      <c r="E17" s="59"/>
      <c r="F17" s="60">
        <v>3301000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2475750</v>
      </c>
      <c r="Y17" s="60">
        <v>-2475750</v>
      </c>
      <c r="Z17" s="140">
        <v>-100</v>
      </c>
      <c r="AA17" s="62">
        <v>3301000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79086</v>
      </c>
      <c r="H18" s="60">
        <v>88234</v>
      </c>
      <c r="I18" s="60">
        <v>88234</v>
      </c>
      <c r="J18" s="60">
        <v>88234</v>
      </c>
      <c r="K18" s="60">
        <v>88234</v>
      </c>
      <c r="L18" s="60">
        <v>88234</v>
      </c>
      <c r="M18" s="60">
        <v>88234</v>
      </c>
      <c r="N18" s="60">
        <v>88234</v>
      </c>
      <c r="O18" s="60">
        <v>88234</v>
      </c>
      <c r="P18" s="60">
        <v>88234</v>
      </c>
      <c r="Q18" s="60">
        <v>88234</v>
      </c>
      <c r="R18" s="60">
        <v>88234</v>
      </c>
      <c r="S18" s="60"/>
      <c r="T18" s="60"/>
      <c r="U18" s="60"/>
      <c r="V18" s="60"/>
      <c r="W18" s="60">
        <v>88234</v>
      </c>
      <c r="X18" s="60"/>
      <c r="Y18" s="60">
        <v>88234</v>
      </c>
      <c r="Z18" s="140"/>
      <c r="AA18" s="62"/>
    </row>
    <row r="19" spans="1:27" ht="13.5">
      <c r="A19" s="249" t="s">
        <v>154</v>
      </c>
      <c r="B19" s="182"/>
      <c r="C19" s="155">
        <v>506823825</v>
      </c>
      <c r="D19" s="155"/>
      <c r="E19" s="59">
        <v>192283000</v>
      </c>
      <c r="F19" s="60">
        <v>134916000</v>
      </c>
      <c r="G19" s="60">
        <v>537710016</v>
      </c>
      <c r="H19" s="60">
        <v>538659531</v>
      </c>
      <c r="I19" s="60">
        <v>519062922</v>
      </c>
      <c r="J19" s="60">
        <v>519062922</v>
      </c>
      <c r="K19" s="60">
        <v>519836985</v>
      </c>
      <c r="L19" s="60">
        <v>519865038</v>
      </c>
      <c r="M19" s="60">
        <v>518711570</v>
      </c>
      <c r="N19" s="60">
        <v>518711570</v>
      </c>
      <c r="O19" s="60">
        <v>520177614</v>
      </c>
      <c r="P19" s="60">
        <v>520806837</v>
      </c>
      <c r="Q19" s="60">
        <v>520772367</v>
      </c>
      <c r="R19" s="60">
        <v>520772367</v>
      </c>
      <c r="S19" s="60"/>
      <c r="T19" s="60"/>
      <c r="U19" s="60"/>
      <c r="V19" s="60"/>
      <c r="W19" s="60">
        <v>520772367</v>
      </c>
      <c r="X19" s="60">
        <v>101187000</v>
      </c>
      <c r="Y19" s="60">
        <v>419585367</v>
      </c>
      <c r="Z19" s="140">
        <v>414.66</v>
      </c>
      <c r="AA19" s="62">
        <v>134916000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45250035</v>
      </c>
      <c r="H23" s="159">
        <v>47551754</v>
      </c>
      <c r="I23" s="159">
        <v>55673780</v>
      </c>
      <c r="J23" s="60">
        <v>55673780</v>
      </c>
      <c r="K23" s="159">
        <v>56894124</v>
      </c>
      <c r="L23" s="159">
        <v>57629459</v>
      </c>
      <c r="M23" s="60">
        <v>53234653</v>
      </c>
      <c r="N23" s="159">
        <v>53234653</v>
      </c>
      <c r="O23" s="159">
        <v>58917494</v>
      </c>
      <c r="P23" s="159">
        <v>57266621</v>
      </c>
      <c r="Q23" s="60">
        <v>57266621</v>
      </c>
      <c r="R23" s="159">
        <v>57266621</v>
      </c>
      <c r="S23" s="159"/>
      <c r="T23" s="60"/>
      <c r="U23" s="159"/>
      <c r="V23" s="159"/>
      <c r="W23" s="159">
        <v>57266621</v>
      </c>
      <c r="X23" s="60"/>
      <c r="Y23" s="159">
        <v>57266621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577647323</v>
      </c>
      <c r="D24" s="168">
        <f>SUM(D15:D23)</f>
        <v>0</v>
      </c>
      <c r="E24" s="76">
        <f t="shared" si="1"/>
        <v>192283000</v>
      </c>
      <c r="F24" s="77">
        <f t="shared" si="1"/>
        <v>138217000</v>
      </c>
      <c r="G24" s="77">
        <f t="shared" si="1"/>
        <v>583042596</v>
      </c>
      <c r="H24" s="77">
        <f t="shared" si="1"/>
        <v>586300370</v>
      </c>
      <c r="I24" s="77">
        <f t="shared" si="1"/>
        <v>574825787</v>
      </c>
      <c r="J24" s="77">
        <f t="shared" si="1"/>
        <v>574825787</v>
      </c>
      <c r="K24" s="77">
        <f t="shared" si="1"/>
        <v>576820194</v>
      </c>
      <c r="L24" s="77">
        <f t="shared" si="1"/>
        <v>577583582</v>
      </c>
      <c r="M24" s="77">
        <f t="shared" si="1"/>
        <v>572035308</v>
      </c>
      <c r="N24" s="77">
        <f t="shared" si="1"/>
        <v>572035308</v>
      </c>
      <c r="O24" s="77">
        <f t="shared" si="1"/>
        <v>579184193</v>
      </c>
      <c r="P24" s="77">
        <f t="shared" si="1"/>
        <v>578162543</v>
      </c>
      <c r="Q24" s="77">
        <f t="shared" si="1"/>
        <v>578128073</v>
      </c>
      <c r="R24" s="77">
        <f t="shared" si="1"/>
        <v>578128073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578128073</v>
      </c>
      <c r="X24" s="77">
        <f t="shared" si="1"/>
        <v>103662750</v>
      </c>
      <c r="Y24" s="77">
        <f t="shared" si="1"/>
        <v>474465323</v>
      </c>
      <c r="Z24" s="212">
        <f>+IF(X24&lt;&gt;0,+(Y24/X24)*100,0)</f>
        <v>457.70088387583775</v>
      </c>
      <c r="AA24" s="79">
        <f>SUM(AA15:AA23)</f>
        <v>138217000</v>
      </c>
    </row>
    <row r="25" spans="1:27" ht="13.5">
      <c r="A25" s="250" t="s">
        <v>159</v>
      </c>
      <c r="B25" s="251"/>
      <c r="C25" s="168">
        <f aca="true" t="shared" si="2" ref="C25:Y25">+C12+C24</f>
        <v>640802924</v>
      </c>
      <c r="D25" s="168">
        <f>+D12+D24</f>
        <v>0</v>
      </c>
      <c r="E25" s="72">
        <f t="shared" si="2"/>
        <v>199610000</v>
      </c>
      <c r="F25" s="73">
        <f t="shared" si="2"/>
        <v>162651000</v>
      </c>
      <c r="G25" s="73">
        <f t="shared" si="2"/>
        <v>796266547</v>
      </c>
      <c r="H25" s="73">
        <f t="shared" si="2"/>
        <v>793915346</v>
      </c>
      <c r="I25" s="73">
        <f t="shared" si="2"/>
        <v>695601501</v>
      </c>
      <c r="J25" s="73">
        <f t="shared" si="2"/>
        <v>695601501</v>
      </c>
      <c r="K25" s="73">
        <f t="shared" si="2"/>
        <v>676738124</v>
      </c>
      <c r="L25" s="73">
        <f t="shared" si="2"/>
        <v>683691328</v>
      </c>
      <c r="M25" s="73">
        <f t="shared" si="2"/>
        <v>628267561</v>
      </c>
      <c r="N25" s="73">
        <f t="shared" si="2"/>
        <v>628267561</v>
      </c>
      <c r="O25" s="73">
        <f t="shared" si="2"/>
        <v>674349822</v>
      </c>
      <c r="P25" s="73">
        <f t="shared" si="2"/>
        <v>719305983</v>
      </c>
      <c r="Q25" s="73">
        <f t="shared" si="2"/>
        <v>748982048</v>
      </c>
      <c r="R25" s="73">
        <f t="shared" si="2"/>
        <v>748982048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748982048</v>
      </c>
      <c r="X25" s="73">
        <f t="shared" si="2"/>
        <v>121988250</v>
      </c>
      <c r="Y25" s="73">
        <f t="shared" si="2"/>
        <v>626993798</v>
      </c>
      <c r="Z25" s="170">
        <f>+IF(X25&lt;&gt;0,+(Y25/X25)*100,0)</f>
        <v>513.9788446838118</v>
      </c>
      <c r="AA25" s="74">
        <f>+AA12+AA24</f>
        <v>162651000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1776937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1064868</v>
      </c>
      <c r="D31" s="155"/>
      <c r="E31" s="59"/>
      <c r="F31" s="60">
        <v>841000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630750</v>
      </c>
      <c r="Y31" s="60">
        <v>-630750</v>
      </c>
      <c r="Z31" s="140">
        <v>-100</v>
      </c>
      <c r="AA31" s="62">
        <v>841000</v>
      </c>
    </row>
    <row r="32" spans="1:27" ht="13.5">
      <c r="A32" s="249" t="s">
        <v>164</v>
      </c>
      <c r="B32" s="182"/>
      <c r="C32" s="155">
        <v>51573905</v>
      </c>
      <c r="D32" s="155"/>
      <c r="E32" s="59">
        <v>62384000</v>
      </c>
      <c r="F32" s="60">
        <v>57233000</v>
      </c>
      <c r="G32" s="60">
        <v>139713495</v>
      </c>
      <c r="H32" s="60">
        <v>156426512</v>
      </c>
      <c r="I32" s="60">
        <v>33769636</v>
      </c>
      <c r="J32" s="60">
        <v>33769636</v>
      </c>
      <c r="K32" s="60">
        <v>13876001</v>
      </c>
      <c r="L32" s="60">
        <v>11837806</v>
      </c>
      <c r="M32" s="60">
        <v>17037425</v>
      </c>
      <c r="N32" s="60">
        <v>17037425</v>
      </c>
      <c r="O32" s="60">
        <v>13397605</v>
      </c>
      <c r="P32" s="60">
        <v>26136635</v>
      </c>
      <c r="Q32" s="60">
        <v>19594781</v>
      </c>
      <c r="R32" s="60">
        <v>19594781</v>
      </c>
      <c r="S32" s="60"/>
      <c r="T32" s="60"/>
      <c r="U32" s="60"/>
      <c r="V32" s="60"/>
      <c r="W32" s="60">
        <v>19594781</v>
      </c>
      <c r="X32" s="60">
        <v>42924750</v>
      </c>
      <c r="Y32" s="60">
        <v>-23329969</v>
      </c>
      <c r="Z32" s="140">
        <v>-54.35</v>
      </c>
      <c r="AA32" s="62">
        <v>57233000</v>
      </c>
    </row>
    <row r="33" spans="1:27" ht="13.5">
      <c r="A33" s="249" t="s">
        <v>165</v>
      </c>
      <c r="B33" s="182"/>
      <c r="C33" s="155">
        <v>469110</v>
      </c>
      <c r="D33" s="155"/>
      <c r="E33" s="59"/>
      <c r="F33" s="60">
        <v>4643000</v>
      </c>
      <c r="G33" s="60">
        <v>19364179</v>
      </c>
      <c r="H33" s="60">
        <v>19364179</v>
      </c>
      <c r="I33" s="60">
        <v>20670382</v>
      </c>
      <c r="J33" s="60">
        <v>20670382</v>
      </c>
      <c r="K33" s="60">
        <v>20670382</v>
      </c>
      <c r="L33" s="60">
        <v>20670382</v>
      </c>
      <c r="M33" s="60">
        <v>20670382</v>
      </c>
      <c r="N33" s="60">
        <v>20670382</v>
      </c>
      <c r="O33" s="60">
        <v>20670382</v>
      </c>
      <c r="P33" s="60">
        <v>20670382</v>
      </c>
      <c r="Q33" s="60">
        <v>20670382</v>
      </c>
      <c r="R33" s="60">
        <v>20670382</v>
      </c>
      <c r="S33" s="60"/>
      <c r="T33" s="60"/>
      <c r="U33" s="60"/>
      <c r="V33" s="60"/>
      <c r="W33" s="60">
        <v>20670382</v>
      </c>
      <c r="X33" s="60">
        <v>3482250</v>
      </c>
      <c r="Y33" s="60">
        <v>17188132</v>
      </c>
      <c r="Z33" s="140">
        <v>493.59</v>
      </c>
      <c r="AA33" s="62">
        <v>4643000</v>
      </c>
    </row>
    <row r="34" spans="1:27" ht="13.5">
      <c r="A34" s="250" t="s">
        <v>58</v>
      </c>
      <c r="B34" s="251"/>
      <c r="C34" s="168">
        <f aca="true" t="shared" si="3" ref="C34:Y34">SUM(C29:C33)</f>
        <v>54884820</v>
      </c>
      <c r="D34" s="168">
        <f>SUM(D29:D33)</f>
        <v>0</v>
      </c>
      <c r="E34" s="72">
        <f t="shared" si="3"/>
        <v>62384000</v>
      </c>
      <c r="F34" s="73">
        <f t="shared" si="3"/>
        <v>62717000</v>
      </c>
      <c r="G34" s="73">
        <f t="shared" si="3"/>
        <v>159077674</v>
      </c>
      <c r="H34" s="73">
        <f t="shared" si="3"/>
        <v>175790691</v>
      </c>
      <c r="I34" s="73">
        <f t="shared" si="3"/>
        <v>54440018</v>
      </c>
      <c r="J34" s="73">
        <f t="shared" si="3"/>
        <v>54440018</v>
      </c>
      <c r="K34" s="73">
        <f t="shared" si="3"/>
        <v>34546383</v>
      </c>
      <c r="L34" s="73">
        <f t="shared" si="3"/>
        <v>32508188</v>
      </c>
      <c r="M34" s="73">
        <f t="shared" si="3"/>
        <v>37707807</v>
      </c>
      <c r="N34" s="73">
        <f t="shared" si="3"/>
        <v>37707807</v>
      </c>
      <c r="O34" s="73">
        <f t="shared" si="3"/>
        <v>34067987</v>
      </c>
      <c r="P34" s="73">
        <f t="shared" si="3"/>
        <v>46807017</v>
      </c>
      <c r="Q34" s="73">
        <f t="shared" si="3"/>
        <v>40265163</v>
      </c>
      <c r="R34" s="73">
        <f t="shared" si="3"/>
        <v>40265163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40265163</v>
      </c>
      <c r="X34" s="73">
        <f t="shared" si="3"/>
        <v>47037750</v>
      </c>
      <c r="Y34" s="73">
        <f t="shared" si="3"/>
        <v>-6772587</v>
      </c>
      <c r="Z34" s="170">
        <f>+IF(X34&lt;&gt;0,+(Y34/X34)*100,0)</f>
        <v>-14.39819506672832</v>
      </c>
      <c r="AA34" s="74">
        <f>SUM(AA29:AA33)</f>
        <v>62717000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3741294</v>
      </c>
      <c r="D37" s="155"/>
      <c r="E37" s="59">
        <v>8584000</v>
      </c>
      <c r="F37" s="60">
        <v>6922000</v>
      </c>
      <c r="G37" s="60">
        <v>15790242</v>
      </c>
      <c r="H37" s="60">
        <v>16663966</v>
      </c>
      <c r="I37" s="60">
        <v>15725290</v>
      </c>
      <c r="J37" s="60">
        <v>15725290</v>
      </c>
      <c r="K37" s="60">
        <v>15040766</v>
      </c>
      <c r="L37" s="60">
        <v>20140740</v>
      </c>
      <c r="M37" s="60">
        <v>10930625</v>
      </c>
      <c r="N37" s="60">
        <v>10930625</v>
      </c>
      <c r="O37" s="60">
        <v>16429242</v>
      </c>
      <c r="P37" s="60">
        <v>15585601</v>
      </c>
      <c r="Q37" s="60">
        <v>12716022</v>
      </c>
      <c r="R37" s="60">
        <v>12716022</v>
      </c>
      <c r="S37" s="60"/>
      <c r="T37" s="60"/>
      <c r="U37" s="60"/>
      <c r="V37" s="60"/>
      <c r="W37" s="60">
        <v>12716022</v>
      </c>
      <c r="X37" s="60">
        <v>5191500</v>
      </c>
      <c r="Y37" s="60">
        <v>7524522</v>
      </c>
      <c r="Z37" s="140">
        <v>144.94</v>
      </c>
      <c r="AA37" s="62">
        <v>6922000</v>
      </c>
    </row>
    <row r="38" spans="1:27" ht="13.5">
      <c r="A38" s="249" t="s">
        <v>165</v>
      </c>
      <c r="B38" s="182"/>
      <c r="C38" s="155">
        <v>16454159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20195453</v>
      </c>
      <c r="D39" s="168">
        <f>SUM(D37:D38)</f>
        <v>0</v>
      </c>
      <c r="E39" s="76">
        <f t="shared" si="4"/>
        <v>8584000</v>
      </c>
      <c r="F39" s="77">
        <f t="shared" si="4"/>
        <v>6922000</v>
      </c>
      <c r="G39" s="77">
        <f t="shared" si="4"/>
        <v>15790242</v>
      </c>
      <c r="H39" s="77">
        <f t="shared" si="4"/>
        <v>16663966</v>
      </c>
      <c r="I39" s="77">
        <f t="shared" si="4"/>
        <v>15725290</v>
      </c>
      <c r="J39" s="77">
        <f t="shared" si="4"/>
        <v>15725290</v>
      </c>
      <c r="K39" s="77">
        <f t="shared" si="4"/>
        <v>15040766</v>
      </c>
      <c r="L39" s="77">
        <f t="shared" si="4"/>
        <v>20140740</v>
      </c>
      <c r="M39" s="77">
        <f t="shared" si="4"/>
        <v>10930625</v>
      </c>
      <c r="N39" s="77">
        <f t="shared" si="4"/>
        <v>10930625</v>
      </c>
      <c r="O39" s="77">
        <f t="shared" si="4"/>
        <v>16429242</v>
      </c>
      <c r="P39" s="77">
        <f t="shared" si="4"/>
        <v>15585601</v>
      </c>
      <c r="Q39" s="77">
        <f t="shared" si="4"/>
        <v>12716022</v>
      </c>
      <c r="R39" s="77">
        <f t="shared" si="4"/>
        <v>12716022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12716022</v>
      </c>
      <c r="X39" s="77">
        <f t="shared" si="4"/>
        <v>5191500</v>
      </c>
      <c r="Y39" s="77">
        <f t="shared" si="4"/>
        <v>7524522</v>
      </c>
      <c r="Z39" s="212">
        <f>+IF(X39&lt;&gt;0,+(Y39/X39)*100,0)</f>
        <v>144.93926610806125</v>
      </c>
      <c r="AA39" s="79">
        <f>SUM(AA37:AA38)</f>
        <v>6922000</v>
      </c>
    </row>
    <row r="40" spans="1:27" ht="13.5">
      <c r="A40" s="250" t="s">
        <v>167</v>
      </c>
      <c r="B40" s="251"/>
      <c r="C40" s="168">
        <f aca="true" t="shared" si="5" ref="C40:Y40">+C34+C39</f>
        <v>75080273</v>
      </c>
      <c r="D40" s="168">
        <f>+D34+D39</f>
        <v>0</v>
      </c>
      <c r="E40" s="72">
        <f t="shared" si="5"/>
        <v>70968000</v>
      </c>
      <c r="F40" s="73">
        <f t="shared" si="5"/>
        <v>69639000</v>
      </c>
      <c r="G40" s="73">
        <f t="shared" si="5"/>
        <v>174867916</v>
      </c>
      <c r="H40" s="73">
        <f t="shared" si="5"/>
        <v>192454657</v>
      </c>
      <c r="I40" s="73">
        <f t="shared" si="5"/>
        <v>70165308</v>
      </c>
      <c r="J40" s="73">
        <f t="shared" si="5"/>
        <v>70165308</v>
      </c>
      <c r="K40" s="73">
        <f t="shared" si="5"/>
        <v>49587149</v>
      </c>
      <c r="L40" s="73">
        <f t="shared" si="5"/>
        <v>52648928</v>
      </c>
      <c r="M40" s="73">
        <f t="shared" si="5"/>
        <v>48638432</v>
      </c>
      <c r="N40" s="73">
        <f t="shared" si="5"/>
        <v>48638432</v>
      </c>
      <c r="O40" s="73">
        <f t="shared" si="5"/>
        <v>50497229</v>
      </c>
      <c r="P40" s="73">
        <f t="shared" si="5"/>
        <v>62392618</v>
      </c>
      <c r="Q40" s="73">
        <f t="shared" si="5"/>
        <v>52981185</v>
      </c>
      <c r="R40" s="73">
        <f t="shared" si="5"/>
        <v>52981185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52981185</v>
      </c>
      <c r="X40" s="73">
        <f t="shared" si="5"/>
        <v>52229250</v>
      </c>
      <c r="Y40" s="73">
        <f t="shared" si="5"/>
        <v>751935</v>
      </c>
      <c r="Z40" s="170">
        <f>+IF(X40&lt;&gt;0,+(Y40/X40)*100,0)</f>
        <v>1.4396817875041283</v>
      </c>
      <c r="AA40" s="74">
        <f>+AA34+AA39</f>
        <v>69639000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565722651</v>
      </c>
      <c r="D42" s="257">
        <f>+D25-D40</f>
        <v>0</v>
      </c>
      <c r="E42" s="258">
        <f t="shared" si="6"/>
        <v>128642000</v>
      </c>
      <c r="F42" s="259">
        <f t="shared" si="6"/>
        <v>93012000</v>
      </c>
      <c r="G42" s="259">
        <f t="shared" si="6"/>
        <v>621398631</v>
      </c>
      <c r="H42" s="259">
        <f t="shared" si="6"/>
        <v>601460689</v>
      </c>
      <c r="I42" s="259">
        <f t="shared" si="6"/>
        <v>625436193</v>
      </c>
      <c r="J42" s="259">
        <f t="shared" si="6"/>
        <v>625436193</v>
      </c>
      <c r="K42" s="259">
        <f t="shared" si="6"/>
        <v>627150975</v>
      </c>
      <c r="L42" s="259">
        <f t="shared" si="6"/>
        <v>631042400</v>
      </c>
      <c r="M42" s="259">
        <f t="shared" si="6"/>
        <v>579629129</v>
      </c>
      <c r="N42" s="259">
        <f t="shared" si="6"/>
        <v>579629129</v>
      </c>
      <c r="O42" s="259">
        <f t="shared" si="6"/>
        <v>623852593</v>
      </c>
      <c r="P42" s="259">
        <f t="shared" si="6"/>
        <v>656913365</v>
      </c>
      <c r="Q42" s="259">
        <f t="shared" si="6"/>
        <v>696000863</v>
      </c>
      <c r="R42" s="259">
        <f t="shared" si="6"/>
        <v>696000863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696000863</v>
      </c>
      <c r="X42" s="259">
        <f t="shared" si="6"/>
        <v>69759000</v>
      </c>
      <c r="Y42" s="259">
        <f t="shared" si="6"/>
        <v>626241863</v>
      </c>
      <c r="Z42" s="260">
        <f>+IF(X42&lt;&gt;0,+(Y42/X42)*100,0)</f>
        <v>897.721961323987</v>
      </c>
      <c r="AA42" s="261">
        <f>+AA25-AA40</f>
        <v>93012000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565722651</v>
      </c>
      <c r="D45" s="155"/>
      <c r="E45" s="59">
        <v>128642000</v>
      </c>
      <c r="F45" s="60">
        <v>93012000</v>
      </c>
      <c r="G45" s="60">
        <v>-306567706</v>
      </c>
      <c r="H45" s="60">
        <v>-326505650</v>
      </c>
      <c r="I45" s="60">
        <v>-299436862</v>
      </c>
      <c r="J45" s="60">
        <v>-299436862</v>
      </c>
      <c r="K45" s="60">
        <v>-297722080</v>
      </c>
      <c r="L45" s="60">
        <v>-293818403</v>
      </c>
      <c r="M45" s="60">
        <v>-345231674</v>
      </c>
      <c r="N45" s="60">
        <v>-345231674</v>
      </c>
      <c r="O45" s="60">
        <v>-301008209</v>
      </c>
      <c r="P45" s="60">
        <v>-267947438</v>
      </c>
      <c r="Q45" s="60">
        <v>-228859939</v>
      </c>
      <c r="R45" s="60">
        <v>-228859939</v>
      </c>
      <c r="S45" s="60"/>
      <c r="T45" s="60"/>
      <c r="U45" s="60"/>
      <c r="V45" s="60"/>
      <c r="W45" s="60">
        <v>-228859939</v>
      </c>
      <c r="X45" s="60">
        <v>69759000</v>
      </c>
      <c r="Y45" s="60">
        <v>-298618939</v>
      </c>
      <c r="Z45" s="139">
        <v>-428.07</v>
      </c>
      <c r="AA45" s="62">
        <v>93012000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927966338</v>
      </c>
      <c r="H46" s="60">
        <v>927966338</v>
      </c>
      <c r="I46" s="60">
        <v>924873054</v>
      </c>
      <c r="J46" s="60">
        <v>924873054</v>
      </c>
      <c r="K46" s="60">
        <v>924873054</v>
      </c>
      <c r="L46" s="60">
        <v>924860802</v>
      </c>
      <c r="M46" s="60">
        <v>924860802</v>
      </c>
      <c r="N46" s="60">
        <v>924860802</v>
      </c>
      <c r="O46" s="60">
        <v>924860802</v>
      </c>
      <c r="P46" s="60">
        <v>924860802</v>
      </c>
      <c r="Q46" s="60">
        <v>924860802</v>
      </c>
      <c r="R46" s="60">
        <v>924860802</v>
      </c>
      <c r="S46" s="60"/>
      <c r="T46" s="60"/>
      <c r="U46" s="60"/>
      <c r="V46" s="60"/>
      <c r="W46" s="60">
        <v>924860802</v>
      </c>
      <c r="X46" s="60"/>
      <c r="Y46" s="60">
        <v>924860802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565722651</v>
      </c>
      <c r="D48" s="217">
        <f>SUM(D45:D47)</f>
        <v>0</v>
      </c>
      <c r="E48" s="264">
        <f t="shared" si="7"/>
        <v>128642000</v>
      </c>
      <c r="F48" s="219">
        <f t="shared" si="7"/>
        <v>93012000</v>
      </c>
      <c r="G48" s="219">
        <f t="shared" si="7"/>
        <v>621398632</v>
      </c>
      <c r="H48" s="219">
        <f t="shared" si="7"/>
        <v>601460688</v>
      </c>
      <c r="I48" s="219">
        <f t="shared" si="7"/>
        <v>625436192</v>
      </c>
      <c r="J48" s="219">
        <f t="shared" si="7"/>
        <v>625436192</v>
      </c>
      <c r="K48" s="219">
        <f t="shared" si="7"/>
        <v>627150974</v>
      </c>
      <c r="L48" s="219">
        <f t="shared" si="7"/>
        <v>631042399</v>
      </c>
      <c r="M48" s="219">
        <f t="shared" si="7"/>
        <v>579629128</v>
      </c>
      <c r="N48" s="219">
        <f t="shared" si="7"/>
        <v>579629128</v>
      </c>
      <c r="O48" s="219">
        <f t="shared" si="7"/>
        <v>623852593</v>
      </c>
      <c r="P48" s="219">
        <f t="shared" si="7"/>
        <v>656913364</v>
      </c>
      <c r="Q48" s="219">
        <f t="shared" si="7"/>
        <v>696000863</v>
      </c>
      <c r="R48" s="219">
        <f t="shared" si="7"/>
        <v>696000863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696000863</v>
      </c>
      <c r="X48" s="219">
        <f t="shared" si="7"/>
        <v>69759000</v>
      </c>
      <c r="Y48" s="219">
        <f t="shared" si="7"/>
        <v>626241863</v>
      </c>
      <c r="Z48" s="265">
        <f>+IF(X48&lt;&gt;0,+(Y48/X48)*100,0)</f>
        <v>897.721961323987</v>
      </c>
      <c r="AA48" s="232">
        <f>SUM(AA45:AA47)</f>
        <v>93012000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83579615</v>
      </c>
      <c r="D6" s="155"/>
      <c r="E6" s="59">
        <v>53589000</v>
      </c>
      <c r="F6" s="60">
        <v>87331992</v>
      </c>
      <c r="G6" s="60">
        <v>3718903</v>
      </c>
      <c r="H6" s="60">
        <v>3486797</v>
      </c>
      <c r="I6" s="60">
        <v>4564343</v>
      </c>
      <c r="J6" s="60">
        <v>11770043</v>
      </c>
      <c r="K6" s="60">
        <v>4287520</v>
      </c>
      <c r="L6" s="60">
        <v>3461944</v>
      </c>
      <c r="M6" s="60">
        <v>3290308</v>
      </c>
      <c r="N6" s="60">
        <v>11039772</v>
      </c>
      <c r="O6" s="60">
        <v>2996997</v>
      </c>
      <c r="P6" s="60">
        <v>2893444</v>
      </c>
      <c r="Q6" s="60">
        <v>4529511</v>
      </c>
      <c r="R6" s="60">
        <v>10419952</v>
      </c>
      <c r="S6" s="60"/>
      <c r="T6" s="60"/>
      <c r="U6" s="60"/>
      <c r="V6" s="60"/>
      <c r="W6" s="60">
        <v>33229767</v>
      </c>
      <c r="X6" s="60">
        <v>65498994</v>
      </c>
      <c r="Y6" s="60">
        <v>-32269227</v>
      </c>
      <c r="Z6" s="140">
        <v>-49.27</v>
      </c>
      <c r="AA6" s="62">
        <v>87331992</v>
      </c>
    </row>
    <row r="7" spans="1:27" ht="13.5">
      <c r="A7" s="249" t="s">
        <v>178</v>
      </c>
      <c r="B7" s="182"/>
      <c r="C7" s="155">
        <v>83685462</v>
      </c>
      <c r="D7" s="155"/>
      <c r="E7" s="59">
        <v>86121000</v>
      </c>
      <c r="F7" s="60">
        <v>83581000</v>
      </c>
      <c r="G7" s="60">
        <v>36059000</v>
      </c>
      <c r="H7" s="60">
        <v>1290000</v>
      </c>
      <c r="I7" s="60"/>
      <c r="J7" s="60">
        <v>37349000</v>
      </c>
      <c r="K7" s="60"/>
      <c r="L7" s="60">
        <v>26857000</v>
      </c>
      <c r="M7" s="60"/>
      <c r="N7" s="60">
        <v>26857000</v>
      </c>
      <c r="O7" s="60"/>
      <c r="P7" s="60">
        <v>10280030</v>
      </c>
      <c r="Q7" s="60">
        <v>20645000</v>
      </c>
      <c r="R7" s="60">
        <v>30925030</v>
      </c>
      <c r="S7" s="60"/>
      <c r="T7" s="60"/>
      <c r="U7" s="60"/>
      <c r="V7" s="60"/>
      <c r="W7" s="60">
        <v>95131030</v>
      </c>
      <c r="X7" s="60">
        <v>83581000</v>
      </c>
      <c r="Y7" s="60">
        <v>11550030</v>
      </c>
      <c r="Z7" s="140">
        <v>13.82</v>
      </c>
      <c r="AA7" s="62">
        <v>83581000</v>
      </c>
    </row>
    <row r="8" spans="1:27" ht="13.5">
      <c r="A8" s="249" t="s">
        <v>179</v>
      </c>
      <c r="B8" s="182"/>
      <c r="C8" s="155">
        <v>36782000</v>
      </c>
      <c r="D8" s="155"/>
      <c r="E8" s="59">
        <v>52922000</v>
      </c>
      <c r="F8" s="60">
        <v>51921000</v>
      </c>
      <c r="G8" s="60">
        <v>10741000</v>
      </c>
      <c r="H8" s="60"/>
      <c r="I8" s="60"/>
      <c r="J8" s="60">
        <v>10741000</v>
      </c>
      <c r="K8" s="60"/>
      <c r="L8" s="60"/>
      <c r="M8" s="60">
        <v>12836440</v>
      </c>
      <c r="N8" s="60">
        <v>12836440</v>
      </c>
      <c r="O8" s="60"/>
      <c r="P8" s="60"/>
      <c r="Q8" s="60">
        <v>11344000</v>
      </c>
      <c r="R8" s="60">
        <v>11344000</v>
      </c>
      <c r="S8" s="60"/>
      <c r="T8" s="60"/>
      <c r="U8" s="60"/>
      <c r="V8" s="60"/>
      <c r="W8" s="60">
        <v>34921440</v>
      </c>
      <c r="X8" s="60">
        <v>46263000</v>
      </c>
      <c r="Y8" s="60">
        <v>-11341560</v>
      </c>
      <c r="Z8" s="140">
        <v>-24.52</v>
      </c>
      <c r="AA8" s="62">
        <v>51921000</v>
      </c>
    </row>
    <row r="9" spans="1:27" ht="13.5">
      <c r="A9" s="249" t="s">
        <v>180</v>
      </c>
      <c r="B9" s="182"/>
      <c r="C9" s="155">
        <v>13724751</v>
      </c>
      <c r="D9" s="155"/>
      <c r="E9" s="59">
        <v>13200000</v>
      </c>
      <c r="F9" s="60">
        <v>6336000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4752000</v>
      </c>
      <c r="Y9" s="60">
        <v>-4752000</v>
      </c>
      <c r="Z9" s="140">
        <v>-100</v>
      </c>
      <c r="AA9" s="62">
        <v>6336000</v>
      </c>
    </row>
    <row r="10" spans="1:27" ht="13.5">
      <c r="A10" s="249" t="s">
        <v>181</v>
      </c>
      <c r="B10" s="182"/>
      <c r="C10" s="155">
        <v>5812</v>
      </c>
      <c r="D10" s="155"/>
      <c r="E10" s="59">
        <v>10992</v>
      </c>
      <c r="F10" s="60">
        <v>10800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8100</v>
      </c>
      <c r="Y10" s="60">
        <v>-8100</v>
      </c>
      <c r="Z10" s="140">
        <v>-100</v>
      </c>
      <c r="AA10" s="62">
        <v>10800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-175438599</v>
      </c>
      <c r="D12" s="155"/>
      <c r="E12" s="59">
        <v>-148513008</v>
      </c>
      <c r="F12" s="60">
        <v>-170341380</v>
      </c>
      <c r="G12" s="60">
        <v>-13717376</v>
      </c>
      <c r="H12" s="60">
        <v>-11938853</v>
      </c>
      <c r="I12" s="60">
        <v>-31156790</v>
      </c>
      <c r="J12" s="60">
        <v>-56813019</v>
      </c>
      <c r="K12" s="60">
        <v>-11032187</v>
      </c>
      <c r="L12" s="60">
        <v>-8856824</v>
      </c>
      <c r="M12" s="60">
        <v>-13309290</v>
      </c>
      <c r="N12" s="60">
        <v>-33198301</v>
      </c>
      <c r="O12" s="60">
        <v>1130283</v>
      </c>
      <c r="P12" s="60">
        <v>-16973236</v>
      </c>
      <c r="Q12" s="60">
        <v>-14772987</v>
      </c>
      <c r="R12" s="60">
        <v>-30615940</v>
      </c>
      <c r="S12" s="60"/>
      <c r="T12" s="60"/>
      <c r="U12" s="60"/>
      <c r="V12" s="60"/>
      <c r="W12" s="60">
        <v>-120627260</v>
      </c>
      <c r="X12" s="60">
        <v>-127756035</v>
      </c>
      <c r="Y12" s="60">
        <v>7128775</v>
      </c>
      <c r="Z12" s="140">
        <v>-5.58</v>
      </c>
      <c r="AA12" s="62">
        <v>-170341380</v>
      </c>
    </row>
    <row r="13" spans="1:27" ht="13.5">
      <c r="A13" s="249" t="s">
        <v>40</v>
      </c>
      <c r="B13" s="182"/>
      <c r="C13" s="155">
        <v>-1085022</v>
      </c>
      <c r="D13" s="155"/>
      <c r="E13" s="59">
        <v>-423996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41254019</v>
      </c>
      <c r="D15" s="168">
        <f>SUM(D6:D14)</f>
        <v>0</v>
      </c>
      <c r="E15" s="72">
        <f t="shared" si="0"/>
        <v>56905988</v>
      </c>
      <c r="F15" s="73">
        <f t="shared" si="0"/>
        <v>58839412</v>
      </c>
      <c r="G15" s="73">
        <f t="shared" si="0"/>
        <v>36801527</v>
      </c>
      <c r="H15" s="73">
        <f t="shared" si="0"/>
        <v>-7162056</v>
      </c>
      <c r="I15" s="73">
        <f t="shared" si="0"/>
        <v>-26592447</v>
      </c>
      <c r="J15" s="73">
        <f t="shared" si="0"/>
        <v>3047024</v>
      </c>
      <c r="K15" s="73">
        <f t="shared" si="0"/>
        <v>-6744667</v>
      </c>
      <c r="L15" s="73">
        <f t="shared" si="0"/>
        <v>21462120</v>
      </c>
      <c r="M15" s="73">
        <f t="shared" si="0"/>
        <v>2817458</v>
      </c>
      <c r="N15" s="73">
        <f t="shared" si="0"/>
        <v>17534911</v>
      </c>
      <c r="O15" s="73">
        <f t="shared" si="0"/>
        <v>4127280</v>
      </c>
      <c r="P15" s="73">
        <f t="shared" si="0"/>
        <v>-3799762</v>
      </c>
      <c r="Q15" s="73">
        <f t="shared" si="0"/>
        <v>21745524</v>
      </c>
      <c r="R15" s="73">
        <f t="shared" si="0"/>
        <v>22073042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42654977</v>
      </c>
      <c r="X15" s="73">
        <f t="shared" si="0"/>
        <v>72347059</v>
      </c>
      <c r="Y15" s="73">
        <f t="shared" si="0"/>
        <v>-29692082</v>
      </c>
      <c r="Z15" s="170">
        <f>+IF(X15&lt;&gt;0,+(Y15/X15)*100,0)</f>
        <v>-41.04117349124033</v>
      </c>
      <c r="AA15" s="74">
        <f>SUM(AA6:AA14)</f>
        <v>58839412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-28893318</v>
      </c>
      <c r="D24" s="155"/>
      <c r="E24" s="59">
        <v>-52920996</v>
      </c>
      <c r="F24" s="60">
        <v>-5772000</v>
      </c>
      <c r="G24" s="60">
        <v>-815931</v>
      </c>
      <c r="H24" s="60">
        <v>-1721443</v>
      </c>
      <c r="I24" s="60">
        <v>-474529</v>
      </c>
      <c r="J24" s="60">
        <v>-3011903</v>
      </c>
      <c r="K24" s="60">
        <v>-3001666</v>
      </c>
      <c r="L24" s="60">
        <v>-2578333</v>
      </c>
      <c r="M24" s="60">
        <v>-1743726</v>
      </c>
      <c r="N24" s="60">
        <v>-7323725</v>
      </c>
      <c r="O24" s="60">
        <v>-2004526</v>
      </c>
      <c r="P24" s="60">
        <v>-2233197</v>
      </c>
      <c r="Q24" s="60">
        <v>-2669526</v>
      </c>
      <c r="R24" s="60">
        <v>-6907249</v>
      </c>
      <c r="S24" s="60"/>
      <c r="T24" s="60"/>
      <c r="U24" s="60"/>
      <c r="V24" s="60"/>
      <c r="W24" s="60">
        <v>-17242877</v>
      </c>
      <c r="X24" s="60">
        <v>-4329000</v>
      </c>
      <c r="Y24" s="60">
        <v>-12913877</v>
      </c>
      <c r="Z24" s="140">
        <v>298.31</v>
      </c>
      <c r="AA24" s="62">
        <v>-5772000</v>
      </c>
    </row>
    <row r="25" spans="1:27" ht="13.5">
      <c r="A25" s="250" t="s">
        <v>191</v>
      </c>
      <c r="B25" s="251"/>
      <c r="C25" s="168">
        <f aca="true" t="shared" si="1" ref="C25:Y25">SUM(C19:C24)</f>
        <v>-28893318</v>
      </c>
      <c r="D25" s="168">
        <f>SUM(D19:D24)</f>
        <v>0</v>
      </c>
      <c r="E25" s="72">
        <f t="shared" si="1"/>
        <v>-52920996</v>
      </c>
      <c r="F25" s="73">
        <f t="shared" si="1"/>
        <v>-5772000</v>
      </c>
      <c r="G25" s="73">
        <f t="shared" si="1"/>
        <v>-815931</v>
      </c>
      <c r="H25" s="73">
        <f t="shared" si="1"/>
        <v>-1721443</v>
      </c>
      <c r="I25" s="73">
        <f t="shared" si="1"/>
        <v>-474529</v>
      </c>
      <c r="J25" s="73">
        <f t="shared" si="1"/>
        <v>-3011903</v>
      </c>
      <c r="K25" s="73">
        <f t="shared" si="1"/>
        <v>-3001666</v>
      </c>
      <c r="L25" s="73">
        <f t="shared" si="1"/>
        <v>-2578333</v>
      </c>
      <c r="M25" s="73">
        <f t="shared" si="1"/>
        <v>-1743726</v>
      </c>
      <c r="N25" s="73">
        <f t="shared" si="1"/>
        <v>-7323725</v>
      </c>
      <c r="O25" s="73">
        <f t="shared" si="1"/>
        <v>-2004526</v>
      </c>
      <c r="P25" s="73">
        <f t="shared" si="1"/>
        <v>-2233197</v>
      </c>
      <c r="Q25" s="73">
        <f t="shared" si="1"/>
        <v>-2669526</v>
      </c>
      <c r="R25" s="73">
        <f t="shared" si="1"/>
        <v>-6907249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-17242877</v>
      </c>
      <c r="X25" s="73">
        <f t="shared" si="1"/>
        <v>-4329000</v>
      </c>
      <c r="Y25" s="73">
        <f t="shared" si="1"/>
        <v>-12913877</v>
      </c>
      <c r="Z25" s="170">
        <f>+IF(X25&lt;&gt;0,+(Y25/X25)*100,0)</f>
        <v>298.31085701085703</v>
      </c>
      <c r="AA25" s="74">
        <f>SUM(AA19:AA24)</f>
        <v>-5772000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2561004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-1372838</v>
      </c>
      <c r="D33" s="155"/>
      <c r="E33" s="59">
        <v>-414000</v>
      </c>
      <c r="F33" s="60">
        <v>-1212000</v>
      </c>
      <c r="G33" s="60"/>
      <c r="H33" s="60"/>
      <c r="I33" s="60"/>
      <c r="J33" s="60"/>
      <c r="K33" s="60">
        <v>-226881</v>
      </c>
      <c r="L33" s="60"/>
      <c r="M33" s="60"/>
      <c r="N33" s="60">
        <v>-226881</v>
      </c>
      <c r="O33" s="60">
        <v>-186237</v>
      </c>
      <c r="P33" s="60"/>
      <c r="Q33" s="60"/>
      <c r="R33" s="60">
        <v>-186237</v>
      </c>
      <c r="S33" s="60"/>
      <c r="T33" s="60"/>
      <c r="U33" s="60"/>
      <c r="V33" s="60"/>
      <c r="W33" s="60">
        <v>-413118</v>
      </c>
      <c r="X33" s="60">
        <v>-909000</v>
      </c>
      <c r="Y33" s="60">
        <v>495882</v>
      </c>
      <c r="Z33" s="140">
        <v>-54.55</v>
      </c>
      <c r="AA33" s="62">
        <v>-1212000</v>
      </c>
    </row>
    <row r="34" spans="1:27" ht="13.5">
      <c r="A34" s="250" t="s">
        <v>197</v>
      </c>
      <c r="B34" s="251"/>
      <c r="C34" s="168">
        <f aca="true" t="shared" si="2" ref="C34:Y34">SUM(C29:C33)</f>
        <v>-1372838</v>
      </c>
      <c r="D34" s="168">
        <f>SUM(D29:D33)</f>
        <v>0</v>
      </c>
      <c r="E34" s="72">
        <f t="shared" si="2"/>
        <v>2147004</v>
      </c>
      <c r="F34" s="73">
        <f t="shared" si="2"/>
        <v>-1212000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-226881</v>
      </c>
      <c r="L34" s="73">
        <f t="shared" si="2"/>
        <v>0</v>
      </c>
      <c r="M34" s="73">
        <f t="shared" si="2"/>
        <v>0</v>
      </c>
      <c r="N34" s="73">
        <f t="shared" si="2"/>
        <v>-226881</v>
      </c>
      <c r="O34" s="73">
        <f t="shared" si="2"/>
        <v>-186237</v>
      </c>
      <c r="P34" s="73">
        <f t="shared" si="2"/>
        <v>0</v>
      </c>
      <c r="Q34" s="73">
        <f t="shared" si="2"/>
        <v>0</v>
      </c>
      <c r="R34" s="73">
        <f t="shared" si="2"/>
        <v>-186237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-413118</v>
      </c>
      <c r="X34" s="73">
        <f t="shared" si="2"/>
        <v>-909000</v>
      </c>
      <c r="Y34" s="73">
        <f t="shared" si="2"/>
        <v>495882</v>
      </c>
      <c r="Z34" s="170">
        <f>+IF(X34&lt;&gt;0,+(Y34/X34)*100,0)</f>
        <v>-54.552475247524754</v>
      </c>
      <c r="AA34" s="74">
        <f>SUM(AA29:AA33)</f>
        <v>-1212000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10987863</v>
      </c>
      <c r="D36" s="153">
        <f>+D15+D25+D34</f>
        <v>0</v>
      </c>
      <c r="E36" s="99">
        <f t="shared" si="3"/>
        <v>6131996</v>
      </c>
      <c r="F36" s="100">
        <f t="shared" si="3"/>
        <v>51855412</v>
      </c>
      <c r="G36" s="100">
        <f t="shared" si="3"/>
        <v>35985596</v>
      </c>
      <c r="H36" s="100">
        <f t="shared" si="3"/>
        <v>-8883499</v>
      </c>
      <c r="I36" s="100">
        <f t="shared" si="3"/>
        <v>-27066976</v>
      </c>
      <c r="J36" s="100">
        <f t="shared" si="3"/>
        <v>35121</v>
      </c>
      <c r="K36" s="100">
        <f t="shared" si="3"/>
        <v>-9973214</v>
      </c>
      <c r="L36" s="100">
        <f t="shared" si="3"/>
        <v>18883787</v>
      </c>
      <c r="M36" s="100">
        <f t="shared" si="3"/>
        <v>1073732</v>
      </c>
      <c r="N36" s="100">
        <f t="shared" si="3"/>
        <v>9984305</v>
      </c>
      <c r="O36" s="100">
        <f t="shared" si="3"/>
        <v>1936517</v>
      </c>
      <c r="P36" s="100">
        <f t="shared" si="3"/>
        <v>-6032959</v>
      </c>
      <c r="Q36" s="100">
        <f t="shared" si="3"/>
        <v>19075998</v>
      </c>
      <c r="R36" s="100">
        <f t="shared" si="3"/>
        <v>14979556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24998982</v>
      </c>
      <c r="X36" s="100">
        <f t="shared" si="3"/>
        <v>67109059</v>
      </c>
      <c r="Y36" s="100">
        <f t="shared" si="3"/>
        <v>-42110077</v>
      </c>
      <c r="Z36" s="137">
        <f>+IF(X36&lt;&gt;0,+(Y36/X36)*100,0)</f>
        <v>-62.74872219561296</v>
      </c>
      <c r="AA36" s="102">
        <f>+AA15+AA25+AA34</f>
        <v>51855412</v>
      </c>
    </row>
    <row r="37" spans="1:27" ht="13.5">
      <c r="A37" s="249" t="s">
        <v>199</v>
      </c>
      <c r="B37" s="182"/>
      <c r="C37" s="153">
        <v>1287269</v>
      </c>
      <c r="D37" s="153"/>
      <c r="E37" s="99"/>
      <c r="F37" s="100"/>
      <c r="G37" s="100">
        <v>2325652</v>
      </c>
      <c r="H37" s="100">
        <v>38311248</v>
      </c>
      <c r="I37" s="100">
        <v>29427749</v>
      </c>
      <c r="J37" s="100">
        <v>2325652</v>
      </c>
      <c r="K37" s="100">
        <v>2360773</v>
      </c>
      <c r="L37" s="100">
        <v>-7612441</v>
      </c>
      <c r="M37" s="100">
        <v>11271346</v>
      </c>
      <c r="N37" s="100">
        <v>2360773</v>
      </c>
      <c r="O37" s="100">
        <v>12345078</v>
      </c>
      <c r="P37" s="100">
        <v>14281595</v>
      </c>
      <c r="Q37" s="100">
        <v>8248636</v>
      </c>
      <c r="R37" s="100">
        <v>12345078</v>
      </c>
      <c r="S37" s="100"/>
      <c r="T37" s="100"/>
      <c r="U37" s="100"/>
      <c r="V37" s="100"/>
      <c r="W37" s="100">
        <v>2325652</v>
      </c>
      <c r="X37" s="100"/>
      <c r="Y37" s="100">
        <v>2325652</v>
      </c>
      <c r="Z37" s="137"/>
      <c r="AA37" s="102"/>
    </row>
    <row r="38" spans="1:27" ht="13.5">
      <c r="A38" s="269" t="s">
        <v>200</v>
      </c>
      <c r="B38" s="256"/>
      <c r="C38" s="257">
        <v>12275132</v>
      </c>
      <c r="D38" s="257"/>
      <c r="E38" s="258">
        <v>6131996</v>
      </c>
      <c r="F38" s="259">
        <v>51855412</v>
      </c>
      <c r="G38" s="259">
        <v>38311248</v>
      </c>
      <c r="H38" s="259">
        <v>29427749</v>
      </c>
      <c r="I38" s="259">
        <v>2360773</v>
      </c>
      <c r="J38" s="259">
        <v>2360773</v>
      </c>
      <c r="K38" s="259">
        <v>-7612441</v>
      </c>
      <c r="L38" s="259">
        <v>11271346</v>
      </c>
      <c r="M38" s="259">
        <v>12345078</v>
      </c>
      <c r="N38" s="259">
        <v>12345078</v>
      </c>
      <c r="O38" s="259">
        <v>14281595</v>
      </c>
      <c r="P38" s="259">
        <v>8248636</v>
      </c>
      <c r="Q38" s="259">
        <v>27324634</v>
      </c>
      <c r="R38" s="259">
        <v>27324634</v>
      </c>
      <c r="S38" s="259"/>
      <c r="T38" s="259"/>
      <c r="U38" s="259"/>
      <c r="V38" s="259"/>
      <c r="W38" s="259">
        <v>27324634</v>
      </c>
      <c r="X38" s="259">
        <v>67109059</v>
      </c>
      <c r="Y38" s="259">
        <v>-39784425</v>
      </c>
      <c r="Z38" s="260">
        <v>-59.28</v>
      </c>
      <c r="AA38" s="261">
        <v>51855412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24670744</v>
      </c>
      <c r="D5" s="200">
        <f t="shared" si="0"/>
        <v>0</v>
      </c>
      <c r="E5" s="106">
        <f t="shared" si="0"/>
        <v>61046052</v>
      </c>
      <c r="F5" s="106">
        <f t="shared" si="0"/>
        <v>61046052</v>
      </c>
      <c r="G5" s="106">
        <f t="shared" si="0"/>
        <v>815930</v>
      </c>
      <c r="H5" s="106">
        <f t="shared" si="0"/>
        <v>1721443</v>
      </c>
      <c r="I5" s="106">
        <f t="shared" si="0"/>
        <v>474328</v>
      </c>
      <c r="J5" s="106">
        <f t="shared" si="0"/>
        <v>3011701</v>
      </c>
      <c r="K5" s="106">
        <f t="shared" si="0"/>
        <v>3001666</v>
      </c>
      <c r="L5" s="106">
        <f t="shared" si="0"/>
        <v>2578333</v>
      </c>
      <c r="M5" s="106">
        <f t="shared" si="0"/>
        <v>330907</v>
      </c>
      <c r="N5" s="106">
        <f t="shared" si="0"/>
        <v>5910906</v>
      </c>
      <c r="O5" s="106">
        <f t="shared" si="0"/>
        <v>494080</v>
      </c>
      <c r="P5" s="106">
        <f t="shared" si="0"/>
        <v>2233197</v>
      </c>
      <c r="Q5" s="106">
        <f t="shared" si="0"/>
        <v>2669526</v>
      </c>
      <c r="R5" s="106">
        <f t="shared" si="0"/>
        <v>5396803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14319410</v>
      </c>
      <c r="X5" s="106">
        <f t="shared" si="0"/>
        <v>45784540</v>
      </c>
      <c r="Y5" s="106">
        <f t="shared" si="0"/>
        <v>-31465130</v>
      </c>
      <c r="Z5" s="201">
        <f>+IF(X5&lt;&gt;0,+(Y5/X5)*100,0)</f>
        <v>-68.72435542652607</v>
      </c>
      <c r="AA5" s="199">
        <f>SUM(AA11:AA18)</f>
        <v>61046052</v>
      </c>
    </row>
    <row r="6" spans="1:27" ht="13.5">
      <c r="A6" s="291" t="s">
        <v>204</v>
      </c>
      <c r="B6" s="142"/>
      <c r="C6" s="62"/>
      <c r="D6" s="156"/>
      <c r="E6" s="60">
        <v>10917158</v>
      </c>
      <c r="F6" s="60">
        <v>10917158</v>
      </c>
      <c r="G6" s="60"/>
      <c r="H6" s="60"/>
      <c r="I6" s="60"/>
      <c r="J6" s="60"/>
      <c r="K6" s="60"/>
      <c r="L6" s="60">
        <v>219515</v>
      </c>
      <c r="M6" s="60"/>
      <c r="N6" s="60">
        <v>219515</v>
      </c>
      <c r="O6" s="60">
        <v>183679</v>
      </c>
      <c r="P6" s="60"/>
      <c r="Q6" s="60"/>
      <c r="R6" s="60">
        <v>183679</v>
      </c>
      <c r="S6" s="60"/>
      <c r="T6" s="60"/>
      <c r="U6" s="60"/>
      <c r="V6" s="60"/>
      <c r="W6" s="60">
        <v>403194</v>
      </c>
      <c r="X6" s="60">
        <v>8187869</v>
      </c>
      <c r="Y6" s="60">
        <v>-7784675</v>
      </c>
      <c r="Z6" s="140">
        <v>-95.08</v>
      </c>
      <c r="AA6" s="155">
        <v>10917158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24722946</v>
      </c>
      <c r="F8" s="60">
        <v>24722946</v>
      </c>
      <c r="G8" s="60">
        <v>283213</v>
      </c>
      <c r="H8" s="60">
        <v>826702</v>
      </c>
      <c r="I8" s="60">
        <v>142639</v>
      </c>
      <c r="J8" s="60">
        <v>1252554</v>
      </c>
      <c r="K8" s="60">
        <v>2654729</v>
      </c>
      <c r="L8" s="60">
        <v>1770898</v>
      </c>
      <c r="M8" s="60"/>
      <c r="N8" s="60">
        <v>4425627</v>
      </c>
      <c r="O8" s="60"/>
      <c r="P8" s="60">
        <v>1475678</v>
      </c>
      <c r="Q8" s="60">
        <v>764799</v>
      </c>
      <c r="R8" s="60">
        <v>2240477</v>
      </c>
      <c r="S8" s="60"/>
      <c r="T8" s="60"/>
      <c r="U8" s="60"/>
      <c r="V8" s="60"/>
      <c r="W8" s="60">
        <v>7918658</v>
      </c>
      <c r="X8" s="60">
        <v>18542210</v>
      </c>
      <c r="Y8" s="60">
        <v>-10623552</v>
      </c>
      <c r="Z8" s="140">
        <v>-57.29</v>
      </c>
      <c r="AA8" s="155">
        <v>24722946</v>
      </c>
    </row>
    <row r="9" spans="1:27" ht="13.5">
      <c r="A9" s="291" t="s">
        <v>207</v>
      </c>
      <c r="B9" s="142"/>
      <c r="C9" s="62"/>
      <c r="D9" s="156"/>
      <c r="E9" s="60">
        <v>1388223</v>
      </c>
      <c r="F9" s="60">
        <v>1388223</v>
      </c>
      <c r="G9" s="60">
        <v>341989</v>
      </c>
      <c r="H9" s="60"/>
      <c r="I9" s="60"/>
      <c r="J9" s="60">
        <v>341989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341989</v>
      </c>
      <c r="X9" s="60">
        <v>1041167</v>
      </c>
      <c r="Y9" s="60">
        <v>-699178</v>
      </c>
      <c r="Z9" s="140">
        <v>-67.15</v>
      </c>
      <c r="AA9" s="155">
        <v>1388223</v>
      </c>
    </row>
    <row r="10" spans="1:27" ht="13.5">
      <c r="A10" s="291" t="s">
        <v>208</v>
      </c>
      <c r="B10" s="142"/>
      <c r="C10" s="62">
        <v>21001176</v>
      </c>
      <c r="D10" s="156"/>
      <c r="E10" s="60"/>
      <c r="F10" s="60"/>
      <c r="G10" s="60">
        <v>190728</v>
      </c>
      <c r="H10" s="60">
        <v>46041</v>
      </c>
      <c r="I10" s="60">
        <v>331689</v>
      </c>
      <c r="J10" s="60">
        <v>568458</v>
      </c>
      <c r="K10" s="60">
        <v>202692</v>
      </c>
      <c r="L10" s="60">
        <v>26597</v>
      </c>
      <c r="M10" s="60">
        <v>330907</v>
      </c>
      <c r="N10" s="60">
        <v>560196</v>
      </c>
      <c r="O10" s="60"/>
      <c r="P10" s="60">
        <v>407313</v>
      </c>
      <c r="Q10" s="60">
        <v>278770</v>
      </c>
      <c r="R10" s="60">
        <v>686083</v>
      </c>
      <c r="S10" s="60"/>
      <c r="T10" s="60"/>
      <c r="U10" s="60"/>
      <c r="V10" s="60"/>
      <c r="W10" s="60">
        <v>1814737</v>
      </c>
      <c r="X10" s="60"/>
      <c r="Y10" s="60">
        <v>1814737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21001176</v>
      </c>
      <c r="D11" s="294">
        <f t="shared" si="1"/>
        <v>0</v>
      </c>
      <c r="E11" s="295">
        <f t="shared" si="1"/>
        <v>37028327</v>
      </c>
      <c r="F11" s="295">
        <f t="shared" si="1"/>
        <v>37028327</v>
      </c>
      <c r="G11" s="295">
        <f t="shared" si="1"/>
        <v>815930</v>
      </c>
      <c r="H11" s="295">
        <f t="shared" si="1"/>
        <v>872743</v>
      </c>
      <c r="I11" s="295">
        <f t="shared" si="1"/>
        <v>474328</v>
      </c>
      <c r="J11" s="295">
        <f t="shared" si="1"/>
        <v>2163001</v>
      </c>
      <c r="K11" s="295">
        <f t="shared" si="1"/>
        <v>2857421</v>
      </c>
      <c r="L11" s="295">
        <f t="shared" si="1"/>
        <v>2017010</v>
      </c>
      <c r="M11" s="295">
        <f t="shared" si="1"/>
        <v>330907</v>
      </c>
      <c r="N11" s="295">
        <f t="shared" si="1"/>
        <v>5205338</v>
      </c>
      <c r="O11" s="295">
        <f t="shared" si="1"/>
        <v>183679</v>
      </c>
      <c r="P11" s="295">
        <f t="shared" si="1"/>
        <v>1882991</v>
      </c>
      <c r="Q11" s="295">
        <f t="shared" si="1"/>
        <v>1043569</v>
      </c>
      <c r="R11" s="295">
        <f t="shared" si="1"/>
        <v>3110239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10478578</v>
      </c>
      <c r="X11" s="295">
        <f t="shared" si="1"/>
        <v>27771246</v>
      </c>
      <c r="Y11" s="295">
        <f t="shared" si="1"/>
        <v>-17292668</v>
      </c>
      <c r="Z11" s="296">
        <f>+IF(X11&lt;&gt;0,+(Y11/X11)*100,0)</f>
        <v>-62.26824680462663</v>
      </c>
      <c r="AA11" s="297">
        <f>SUM(AA6:AA10)</f>
        <v>37028327</v>
      </c>
    </row>
    <row r="12" spans="1:27" ht="13.5">
      <c r="A12" s="298" t="s">
        <v>210</v>
      </c>
      <c r="B12" s="136"/>
      <c r="C12" s="62"/>
      <c r="D12" s="156"/>
      <c r="E12" s="60">
        <v>19087612</v>
      </c>
      <c r="F12" s="60">
        <v>19087612</v>
      </c>
      <c r="G12" s="60"/>
      <c r="H12" s="60">
        <v>848700</v>
      </c>
      <c r="I12" s="60"/>
      <c r="J12" s="60">
        <v>848700</v>
      </c>
      <c r="K12" s="60">
        <v>144245</v>
      </c>
      <c r="L12" s="60">
        <v>561323</v>
      </c>
      <c r="M12" s="60"/>
      <c r="N12" s="60">
        <v>705568</v>
      </c>
      <c r="O12" s="60">
        <v>310401</v>
      </c>
      <c r="P12" s="60">
        <v>350206</v>
      </c>
      <c r="Q12" s="60">
        <v>1625957</v>
      </c>
      <c r="R12" s="60">
        <v>2286564</v>
      </c>
      <c r="S12" s="60"/>
      <c r="T12" s="60"/>
      <c r="U12" s="60"/>
      <c r="V12" s="60"/>
      <c r="W12" s="60">
        <v>3840832</v>
      </c>
      <c r="X12" s="60">
        <v>14315709</v>
      </c>
      <c r="Y12" s="60">
        <v>-10474877</v>
      </c>
      <c r="Z12" s="140">
        <v>-73.17</v>
      </c>
      <c r="AA12" s="155">
        <v>19087612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3669568</v>
      </c>
      <c r="D15" s="156"/>
      <c r="E15" s="60">
        <v>4930113</v>
      </c>
      <c r="F15" s="60">
        <v>4930113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3697585</v>
      </c>
      <c r="Y15" s="60">
        <v>-3697585</v>
      </c>
      <c r="Z15" s="140">
        <v>-100</v>
      </c>
      <c r="AA15" s="155">
        <v>4930113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10917158</v>
      </c>
      <c r="F36" s="60">
        <f t="shared" si="4"/>
        <v>10917158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219515</v>
      </c>
      <c r="M36" s="60">
        <f t="shared" si="4"/>
        <v>0</v>
      </c>
      <c r="N36" s="60">
        <f t="shared" si="4"/>
        <v>219515</v>
      </c>
      <c r="O36" s="60">
        <f t="shared" si="4"/>
        <v>183679</v>
      </c>
      <c r="P36" s="60">
        <f t="shared" si="4"/>
        <v>0</v>
      </c>
      <c r="Q36" s="60">
        <f t="shared" si="4"/>
        <v>0</v>
      </c>
      <c r="R36" s="60">
        <f t="shared" si="4"/>
        <v>183679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403194</v>
      </c>
      <c r="X36" s="60">
        <f t="shared" si="4"/>
        <v>8187869</v>
      </c>
      <c r="Y36" s="60">
        <f t="shared" si="4"/>
        <v>-7784675</v>
      </c>
      <c r="Z36" s="140">
        <f aca="true" t="shared" si="5" ref="Z36:Z49">+IF(X36&lt;&gt;0,+(Y36/X36)*100,0)</f>
        <v>-95.0757150609029</v>
      </c>
      <c r="AA36" s="155">
        <f>AA6+AA21</f>
        <v>10917158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24722946</v>
      </c>
      <c r="F38" s="60">
        <f t="shared" si="4"/>
        <v>24722946</v>
      </c>
      <c r="G38" s="60">
        <f t="shared" si="4"/>
        <v>283213</v>
      </c>
      <c r="H38" s="60">
        <f t="shared" si="4"/>
        <v>826702</v>
      </c>
      <c r="I38" s="60">
        <f t="shared" si="4"/>
        <v>142639</v>
      </c>
      <c r="J38" s="60">
        <f t="shared" si="4"/>
        <v>1252554</v>
      </c>
      <c r="K38" s="60">
        <f t="shared" si="4"/>
        <v>2654729</v>
      </c>
      <c r="L38" s="60">
        <f t="shared" si="4"/>
        <v>1770898</v>
      </c>
      <c r="M38" s="60">
        <f t="shared" si="4"/>
        <v>0</v>
      </c>
      <c r="N38" s="60">
        <f t="shared" si="4"/>
        <v>4425627</v>
      </c>
      <c r="O38" s="60">
        <f t="shared" si="4"/>
        <v>0</v>
      </c>
      <c r="P38" s="60">
        <f t="shared" si="4"/>
        <v>1475678</v>
      </c>
      <c r="Q38" s="60">
        <f t="shared" si="4"/>
        <v>764799</v>
      </c>
      <c r="R38" s="60">
        <f t="shared" si="4"/>
        <v>2240477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7918658</v>
      </c>
      <c r="X38" s="60">
        <f t="shared" si="4"/>
        <v>18542210</v>
      </c>
      <c r="Y38" s="60">
        <f t="shared" si="4"/>
        <v>-10623552</v>
      </c>
      <c r="Z38" s="140">
        <f t="shared" si="5"/>
        <v>-57.29388244443354</v>
      </c>
      <c r="AA38" s="155">
        <f>AA8+AA23</f>
        <v>24722946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1388223</v>
      </c>
      <c r="F39" s="60">
        <f t="shared" si="4"/>
        <v>1388223</v>
      </c>
      <c r="G39" s="60">
        <f t="shared" si="4"/>
        <v>341989</v>
      </c>
      <c r="H39" s="60">
        <f t="shared" si="4"/>
        <v>0</v>
      </c>
      <c r="I39" s="60">
        <f t="shared" si="4"/>
        <v>0</v>
      </c>
      <c r="J39" s="60">
        <f t="shared" si="4"/>
        <v>341989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341989</v>
      </c>
      <c r="X39" s="60">
        <f t="shared" si="4"/>
        <v>1041167</v>
      </c>
      <c r="Y39" s="60">
        <f t="shared" si="4"/>
        <v>-699178</v>
      </c>
      <c r="Z39" s="140">
        <f t="shared" si="5"/>
        <v>-67.15330009498956</v>
      </c>
      <c r="AA39" s="155">
        <f>AA9+AA24</f>
        <v>1388223</v>
      </c>
    </row>
    <row r="40" spans="1:27" ht="13.5">
      <c r="A40" s="291" t="s">
        <v>208</v>
      </c>
      <c r="B40" s="142"/>
      <c r="C40" s="62">
        <f t="shared" si="4"/>
        <v>21001176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190728</v>
      </c>
      <c r="H40" s="60">
        <f t="shared" si="4"/>
        <v>46041</v>
      </c>
      <c r="I40" s="60">
        <f t="shared" si="4"/>
        <v>331689</v>
      </c>
      <c r="J40" s="60">
        <f t="shared" si="4"/>
        <v>568458</v>
      </c>
      <c r="K40" s="60">
        <f t="shared" si="4"/>
        <v>202692</v>
      </c>
      <c r="L40" s="60">
        <f t="shared" si="4"/>
        <v>26597</v>
      </c>
      <c r="M40" s="60">
        <f t="shared" si="4"/>
        <v>330907</v>
      </c>
      <c r="N40" s="60">
        <f t="shared" si="4"/>
        <v>560196</v>
      </c>
      <c r="O40" s="60">
        <f t="shared" si="4"/>
        <v>0</v>
      </c>
      <c r="P40" s="60">
        <f t="shared" si="4"/>
        <v>407313</v>
      </c>
      <c r="Q40" s="60">
        <f t="shared" si="4"/>
        <v>278770</v>
      </c>
      <c r="R40" s="60">
        <f t="shared" si="4"/>
        <v>686083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1814737</v>
      </c>
      <c r="X40" s="60">
        <f t="shared" si="4"/>
        <v>0</v>
      </c>
      <c r="Y40" s="60">
        <f t="shared" si="4"/>
        <v>1814737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21001176</v>
      </c>
      <c r="D41" s="294">
        <f t="shared" si="6"/>
        <v>0</v>
      </c>
      <c r="E41" s="295">
        <f t="shared" si="6"/>
        <v>37028327</v>
      </c>
      <c r="F41" s="295">
        <f t="shared" si="6"/>
        <v>37028327</v>
      </c>
      <c r="G41" s="295">
        <f t="shared" si="6"/>
        <v>815930</v>
      </c>
      <c r="H41" s="295">
        <f t="shared" si="6"/>
        <v>872743</v>
      </c>
      <c r="I41" s="295">
        <f t="shared" si="6"/>
        <v>474328</v>
      </c>
      <c r="J41" s="295">
        <f t="shared" si="6"/>
        <v>2163001</v>
      </c>
      <c r="K41" s="295">
        <f t="shared" si="6"/>
        <v>2857421</v>
      </c>
      <c r="L41" s="295">
        <f t="shared" si="6"/>
        <v>2017010</v>
      </c>
      <c r="M41" s="295">
        <f t="shared" si="6"/>
        <v>330907</v>
      </c>
      <c r="N41" s="295">
        <f t="shared" si="6"/>
        <v>5205338</v>
      </c>
      <c r="O41" s="295">
        <f t="shared" si="6"/>
        <v>183679</v>
      </c>
      <c r="P41" s="295">
        <f t="shared" si="6"/>
        <v>1882991</v>
      </c>
      <c r="Q41" s="295">
        <f t="shared" si="6"/>
        <v>1043569</v>
      </c>
      <c r="R41" s="295">
        <f t="shared" si="6"/>
        <v>3110239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10478578</v>
      </c>
      <c r="X41" s="295">
        <f t="shared" si="6"/>
        <v>27771246</v>
      </c>
      <c r="Y41" s="295">
        <f t="shared" si="6"/>
        <v>-17292668</v>
      </c>
      <c r="Z41" s="296">
        <f t="shared" si="5"/>
        <v>-62.26824680462663</v>
      </c>
      <c r="AA41" s="297">
        <f>SUM(AA36:AA40)</f>
        <v>37028327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19087612</v>
      </c>
      <c r="F42" s="54">
        <f t="shared" si="7"/>
        <v>19087612</v>
      </c>
      <c r="G42" s="54">
        <f t="shared" si="7"/>
        <v>0</v>
      </c>
      <c r="H42" s="54">
        <f t="shared" si="7"/>
        <v>848700</v>
      </c>
      <c r="I42" s="54">
        <f t="shared" si="7"/>
        <v>0</v>
      </c>
      <c r="J42" s="54">
        <f t="shared" si="7"/>
        <v>848700</v>
      </c>
      <c r="K42" s="54">
        <f t="shared" si="7"/>
        <v>144245</v>
      </c>
      <c r="L42" s="54">
        <f t="shared" si="7"/>
        <v>561323</v>
      </c>
      <c r="M42" s="54">
        <f t="shared" si="7"/>
        <v>0</v>
      </c>
      <c r="N42" s="54">
        <f t="shared" si="7"/>
        <v>705568</v>
      </c>
      <c r="O42" s="54">
        <f t="shared" si="7"/>
        <v>310401</v>
      </c>
      <c r="P42" s="54">
        <f t="shared" si="7"/>
        <v>350206</v>
      </c>
      <c r="Q42" s="54">
        <f t="shared" si="7"/>
        <v>1625957</v>
      </c>
      <c r="R42" s="54">
        <f t="shared" si="7"/>
        <v>2286564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3840832</v>
      </c>
      <c r="X42" s="54">
        <f t="shared" si="7"/>
        <v>14315709</v>
      </c>
      <c r="Y42" s="54">
        <f t="shared" si="7"/>
        <v>-10474877</v>
      </c>
      <c r="Z42" s="184">
        <f t="shared" si="5"/>
        <v>-73.17050800627479</v>
      </c>
      <c r="AA42" s="130">
        <f aca="true" t="shared" si="8" ref="AA42:AA48">AA12+AA27</f>
        <v>19087612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3669568</v>
      </c>
      <c r="D45" s="129">
        <f t="shared" si="7"/>
        <v>0</v>
      </c>
      <c r="E45" s="54">
        <f t="shared" si="7"/>
        <v>4930113</v>
      </c>
      <c r="F45" s="54">
        <f t="shared" si="7"/>
        <v>4930113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3697585</v>
      </c>
      <c r="Y45" s="54">
        <f t="shared" si="7"/>
        <v>-3697585</v>
      </c>
      <c r="Z45" s="184">
        <f t="shared" si="5"/>
        <v>-100</v>
      </c>
      <c r="AA45" s="130">
        <f t="shared" si="8"/>
        <v>4930113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24670744</v>
      </c>
      <c r="D49" s="218">
        <f t="shared" si="9"/>
        <v>0</v>
      </c>
      <c r="E49" s="220">
        <f t="shared" si="9"/>
        <v>61046052</v>
      </c>
      <c r="F49" s="220">
        <f t="shared" si="9"/>
        <v>61046052</v>
      </c>
      <c r="G49" s="220">
        <f t="shared" si="9"/>
        <v>815930</v>
      </c>
      <c r="H49" s="220">
        <f t="shared" si="9"/>
        <v>1721443</v>
      </c>
      <c r="I49" s="220">
        <f t="shared" si="9"/>
        <v>474328</v>
      </c>
      <c r="J49" s="220">
        <f t="shared" si="9"/>
        <v>3011701</v>
      </c>
      <c r="K49" s="220">
        <f t="shared" si="9"/>
        <v>3001666</v>
      </c>
      <c r="L49" s="220">
        <f t="shared" si="9"/>
        <v>2578333</v>
      </c>
      <c r="M49" s="220">
        <f t="shared" si="9"/>
        <v>330907</v>
      </c>
      <c r="N49" s="220">
        <f t="shared" si="9"/>
        <v>5910906</v>
      </c>
      <c r="O49" s="220">
        <f t="shared" si="9"/>
        <v>494080</v>
      </c>
      <c r="P49" s="220">
        <f t="shared" si="9"/>
        <v>2233197</v>
      </c>
      <c r="Q49" s="220">
        <f t="shared" si="9"/>
        <v>2669526</v>
      </c>
      <c r="R49" s="220">
        <f t="shared" si="9"/>
        <v>5396803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14319410</v>
      </c>
      <c r="X49" s="220">
        <f t="shared" si="9"/>
        <v>45784540</v>
      </c>
      <c r="Y49" s="220">
        <f t="shared" si="9"/>
        <v>-31465130</v>
      </c>
      <c r="Z49" s="221">
        <f t="shared" si="5"/>
        <v>-68.72435542652607</v>
      </c>
      <c r="AA49" s="222">
        <f>SUM(AA41:AA48)</f>
        <v>61046052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12111000</v>
      </c>
      <c r="F51" s="54">
        <f t="shared" si="10"/>
        <v>12111000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109783</v>
      </c>
      <c r="N51" s="54">
        <f t="shared" si="10"/>
        <v>109783</v>
      </c>
      <c r="O51" s="54">
        <f t="shared" si="10"/>
        <v>1510446</v>
      </c>
      <c r="P51" s="54">
        <f t="shared" si="10"/>
        <v>0</v>
      </c>
      <c r="Q51" s="54">
        <f t="shared" si="10"/>
        <v>0</v>
      </c>
      <c r="R51" s="54">
        <f t="shared" si="10"/>
        <v>1510446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1620229</v>
      </c>
      <c r="X51" s="54">
        <f t="shared" si="10"/>
        <v>9083250</v>
      </c>
      <c r="Y51" s="54">
        <f t="shared" si="10"/>
        <v>-7463021</v>
      </c>
      <c r="Z51" s="184">
        <f>+IF(X51&lt;&gt;0,+(Y51/X51)*100,0)</f>
        <v>-82.16245286654006</v>
      </c>
      <c r="AA51" s="130">
        <f>SUM(AA57:AA61)</f>
        <v>12111000</v>
      </c>
    </row>
    <row r="52" spans="1:27" ht="13.5">
      <c r="A52" s="310" t="s">
        <v>204</v>
      </c>
      <c r="B52" s="142"/>
      <c r="C52" s="62"/>
      <c r="D52" s="156"/>
      <c r="E52" s="60">
        <v>1614000</v>
      </c>
      <c r="F52" s="60">
        <v>1614000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1210500</v>
      </c>
      <c r="Y52" s="60">
        <v>-1210500</v>
      </c>
      <c r="Z52" s="140">
        <v>-100</v>
      </c>
      <c r="AA52" s="155">
        <v>1614000</v>
      </c>
    </row>
    <row r="53" spans="1:27" ht="13.5">
      <c r="A53" s="310" t="s">
        <v>205</v>
      </c>
      <c r="B53" s="142"/>
      <c r="C53" s="62"/>
      <c r="D53" s="156"/>
      <c r="E53" s="60">
        <v>2327000</v>
      </c>
      <c r="F53" s="60">
        <v>2327000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1745250</v>
      </c>
      <c r="Y53" s="60">
        <v>-1745250</v>
      </c>
      <c r="Z53" s="140">
        <v>-100</v>
      </c>
      <c r="AA53" s="155">
        <v>2327000</v>
      </c>
    </row>
    <row r="54" spans="1:27" ht="13.5">
      <c r="A54" s="310" t="s">
        <v>206</v>
      </c>
      <c r="B54" s="142"/>
      <c r="C54" s="62"/>
      <c r="D54" s="156"/>
      <c r="E54" s="60">
        <v>4538000</v>
      </c>
      <c r="F54" s="60">
        <v>4538000</v>
      </c>
      <c r="G54" s="60"/>
      <c r="H54" s="60"/>
      <c r="I54" s="60"/>
      <c r="J54" s="60"/>
      <c r="K54" s="60"/>
      <c r="L54" s="60"/>
      <c r="M54" s="60"/>
      <c r="N54" s="60"/>
      <c r="O54" s="60">
        <v>1112860</v>
      </c>
      <c r="P54" s="60"/>
      <c r="Q54" s="60"/>
      <c r="R54" s="60">
        <v>1112860</v>
      </c>
      <c r="S54" s="60"/>
      <c r="T54" s="60"/>
      <c r="U54" s="60"/>
      <c r="V54" s="60"/>
      <c r="W54" s="60">
        <v>1112860</v>
      </c>
      <c r="X54" s="60">
        <v>3403500</v>
      </c>
      <c r="Y54" s="60">
        <v>-2290640</v>
      </c>
      <c r="Z54" s="140">
        <v>-67.3</v>
      </c>
      <c r="AA54" s="155">
        <v>4538000</v>
      </c>
    </row>
    <row r="55" spans="1:27" ht="13.5">
      <c r="A55" s="310" t="s">
        <v>207</v>
      </c>
      <c r="B55" s="142"/>
      <c r="C55" s="62"/>
      <c r="D55" s="156"/>
      <c r="E55" s="60">
        <v>1431000</v>
      </c>
      <c r="F55" s="60">
        <v>1431000</v>
      </c>
      <c r="G55" s="60"/>
      <c r="H55" s="60"/>
      <c r="I55" s="60"/>
      <c r="J55" s="60"/>
      <c r="K55" s="60"/>
      <c r="L55" s="60"/>
      <c r="M55" s="60">
        <v>109783</v>
      </c>
      <c r="N55" s="60">
        <v>109783</v>
      </c>
      <c r="O55" s="60">
        <v>397586</v>
      </c>
      <c r="P55" s="60"/>
      <c r="Q55" s="60"/>
      <c r="R55" s="60">
        <v>397586</v>
      </c>
      <c r="S55" s="60"/>
      <c r="T55" s="60"/>
      <c r="U55" s="60"/>
      <c r="V55" s="60"/>
      <c r="W55" s="60">
        <v>507369</v>
      </c>
      <c r="X55" s="60">
        <v>1073250</v>
      </c>
      <c r="Y55" s="60">
        <v>-565881</v>
      </c>
      <c r="Z55" s="140">
        <v>-52.73</v>
      </c>
      <c r="AA55" s="155">
        <v>1431000</v>
      </c>
    </row>
    <row r="56" spans="1:27" ht="13.5">
      <c r="A56" s="310" t="s">
        <v>208</v>
      </c>
      <c r="B56" s="142"/>
      <c r="C56" s="62"/>
      <c r="D56" s="156"/>
      <c r="E56" s="60">
        <v>1134000</v>
      </c>
      <c r="F56" s="60">
        <v>1134000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850500</v>
      </c>
      <c r="Y56" s="60">
        <v>-850500</v>
      </c>
      <c r="Z56" s="140">
        <v>-100</v>
      </c>
      <c r="AA56" s="155">
        <v>1134000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11044000</v>
      </c>
      <c r="F57" s="295">
        <f t="shared" si="11"/>
        <v>11044000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109783</v>
      </c>
      <c r="N57" s="295">
        <f t="shared" si="11"/>
        <v>109783</v>
      </c>
      <c r="O57" s="295">
        <f t="shared" si="11"/>
        <v>1510446</v>
      </c>
      <c r="P57" s="295">
        <f t="shared" si="11"/>
        <v>0</v>
      </c>
      <c r="Q57" s="295">
        <f t="shared" si="11"/>
        <v>0</v>
      </c>
      <c r="R57" s="295">
        <f t="shared" si="11"/>
        <v>1510446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1620229</v>
      </c>
      <c r="X57" s="295">
        <f t="shared" si="11"/>
        <v>8283000</v>
      </c>
      <c r="Y57" s="295">
        <f t="shared" si="11"/>
        <v>-6662771</v>
      </c>
      <c r="Z57" s="296">
        <f>+IF(X57&lt;&gt;0,+(Y57/X57)*100,0)</f>
        <v>-80.4391041893034</v>
      </c>
      <c r="AA57" s="297">
        <f>SUM(AA52:AA56)</f>
        <v>11044000</v>
      </c>
    </row>
    <row r="58" spans="1:27" ht="13.5">
      <c r="A58" s="311" t="s">
        <v>210</v>
      </c>
      <c r="B58" s="136"/>
      <c r="C58" s="62"/>
      <c r="D58" s="156"/>
      <c r="E58" s="60">
        <v>1067000</v>
      </c>
      <c r="F58" s="60">
        <v>1067000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800250</v>
      </c>
      <c r="Y58" s="60">
        <v>-800250</v>
      </c>
      <c r="Z58" s="140">
        <v>-100</v>
      </c>
      <c r="AA58" s="155">
        <v>1067000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12110234</v>
      </c>
      <c r="F68" s="60"/>
      <c r="G68" s="60">
        <v>236263</v>
      </c>
      <c r="H68" s="60">
        <v>153256</v>
      </c>
      <c r="I68" s="60">
        <v>391213</v>
      </c>
      <c r="J68" s="60">
        <v>780732</v>
      </c>
      <c r="K68" s="60">
        <v>568291</v>
      </c>
      <c r="L68" s="60">
        <v>144364</v>
      </c>
      <c r="M68" s="60">
        <v>227665</v>
      </c>
      <c r="N68" s="60">
        <v>940320</v>
      </c>
      <c r="O68" s="60">
        <v>205958</v>
      </c>
      <c r="P68" s="60">
        <v>28424</v>
      </c>
      <c r="Q68" s="60">
        <v>16345</v>
      </c>
      <c r="R68" s="60">
        <v>250727</v>
      </c>
      <c r="S68" s="60"/>
      <c r="T68" s="60"/>
      <c r="U68" s="60"/>
      <c r="V68" s="60"/>
      <c r="W68" s="60">
        <v>1971779</v>
      </c>
      <c r="X68" s="60"/>
      <c r="Y68" s="60">
        <v>1971779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12110234</v>
      </c>
      <c r="F69" s="220">
        <f t="shared" si="12"/>
        <v>0</v>
      </c>
      <c r="G69" s="220">
        <f t="shared" si="12"/>
        <v>236263</v>
      </c>
      <c r="H69" s="220">
        <f t="shared" si="12"/>
        <v>153256</v>
      </c>
      <c r="I69" s="220">
        <f t="shared" si="12"/>
        <v>391213</v>
      </c>
      <c r="J69" s="220">
        <f t="shared" si="12"/>
        <v>780732</v>
      </c>
      <c r="K69" s="220">
        <f t="shared" si="12"/>
        <v>568291</v>
      </c>
      <c r="L69" s="220">
        <f t="shared" si="12"/>
        <v>144364</v>
      </c>
      <c r="M69" s="220">
        <f t="shared" si="12"/>
        <v>227665</v>
      </c>
      <c r="N69" s="220">
        <f t="shared" si="12"/>
        <v>940320</v>
      </c>
      <c r="O69" s="220">
        <f t="shared" si="12"/>
        <v>205958</v>
      </c>
      <c r="P69" s="220">
        <f t="shared" si="12"/>
        <v>28424</v>
      </c>
      <c r="Q69" s="220">
        <f t="shared" si="12"/>
        <v>16345</v>
      </c>
      <c r="R69" s="220">
        <f t="shared" si="12"/>
        <v>250727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1971779</v>
      </c>
      <c r="X69" s="220">
        <f t="shared" si="12"/>
        <v>0</v>
      </c>
      <c r="Y69" s="220">
        <f t="shared" si="12"/>
        <v>1971779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21001176</v>
      </c>
      <c r="D5" s="357">
        <f t="shared" si="0"/>
        <v>0</v>
      </c>
      <c r="E5" s="356">
        <f t="shared" si="0"/>
        <v>37028327</v>
      </c>
      <c r="F5" s="358">
        <f t="shared" si="0"/>
        <v>37028327</v>
      </c>
      <c r="G5" s="358">
        <f t="shared" si="0"/>
        <v>815930</v>
      </c>
      <c r="H5" s="356">
        <f t="shared" si="0"/>
        <v>872743</v>
      </c>
      <c r="I5" s="356">
        <f t="shared" si="0"/>
        <v>474328</v>
      </c>
      <c r="J5" s="358">
        <f t="shared" si="0"/>
        <v>2163001</v>
      </c>
      <c r="K5" s="358">
        <f t="shared" si="0"/>
        <v>2857421</v>
      </c>
      <c r="L5" s="356">
        <f t="shared" si="0"/>
        <v>2017010</v>
      </c>
      <c r="M5" s="356">
        <f t="shared" si="0"/>
        <v>330907</v>
      </c>
      <c r="N5" s="358">
        <f t="shared" si="0"/>
        <v>5205338</v>
      </c>
      <c r="O5" s="358">
        <f t="shared" si="0"/>
        <v>183679</v>
      </c>
      <c r="P5" s="356">
        <f t="shared" si="0"/>
        <v>1882991</v>
      </c>
      <c r="Q5" s="356">
        <f t="shared" si="0"/>
        <v>1043569</v>
      </c>
      <c r="R5" s="358">
        <f t="shared" si="0"/>
        <v>3110239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10478578</v>
      </c>
      <c r="X5" s="356">
        <f t="shared" si="0"/>
        <v>27771246</v>
      </c>
      <c r="Y5" s="358">
        <f t="shared" si="0"/>
        <v>-17292668</v>
      </c>
      <c r="Z5" s="359">
        <f>+IF(X5&lt;&gt;0,+(Y5/X5)*100,0)</f>
        <v>-62.26824680462663</v>
      </c>
      <c r="AA5" s="360">
        <f>+AA6+AA8+AA11+AA13+AA15</f>
        <v>37028327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10917158</v>
      </c>
      <c r="F6" s="59">
        <f t="shared" si="1"/>
        <v>10917158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219515</v>
      </c>
      <c r="M6" s="60">
        <f t="shared" si="1"/>
        <v>0</v>
      </c>
      <c r="N6" s="59">
        <f t="shared" si="1"/>
        <v>219515</v>
      </c>
      <c r="O6" s="59">
        <f t="shared" si="1"/>
        <v>183679</v>
      </c>
      <c r="P6" s="60">
        <f t="shared" si="1"/>
        <v>0</v>
      </c>
      <c r="Q6" s="60">
        <f t="shared" si="1"/>
        <v>0</v>
      </c>
      <c r="R6" s="59">
        <f t="shared" si="1"/>
        <v>183679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403194</v>
      </c>
      <c r="X6" s="60">
        <f t="shared" si="1"/>
        <v>8187869</v>
      </c>
      <c r="Y6" s="59">
        <f t="shared" si="1"/>
        <v>-7784675</v>
      </c>
      <c r="Z6" s="61">
        <f>+IF(X6&lt;&gt;0,+(Y6/X6)*100,0)</f>
        <v>-95.0757150609029</v>
      </c>
      <c r="AA6" s="62">
        <f t="shared" si="1"/>
        <v>10917158</v>
      </c>
    </row>
    <row r="7" spans="1:27" ht="13.5">
      <c r="A7" s="291" t="s">
        <v>228</v>
      </c>
      <c r="B7" s="142"/>
      <c r="C7" s="60"/>
      <c r="D7" s="340"/>
      <c r="E7" s="60">
        <v>10917158</v>
      </c>
      <c r="F7" s="59">
        <v>10917158</v>
      </c>
      <c r="G7" s="59"/>
      <c r="H7" s="60"/>
      <c r="I7" s="60"/>
      <c r="J7" s="59"/>
      <c r="K7" s="59"/>
      <c r="L7" s="60">
        <v>219515</v>
      </c>
      <c r="M7" s="60"/>
      <c r="N7" s="59">
        <v>219515</v>
      </c>
      <c r="O7" s="59">
        <v>183679</v>
      </c>
      <c r="P7" s="60"/>
      <c r="Q7" s="60"/>
      <c r="R7" s="59">
        <v>183679</v>
      </c>
      <c r="S7" s="59"/>
      <c r="T7" s="60"/>
      <c r="U7" s="60"/>
      <c r="V7" s="59"/>
      <c r="W7" s="59">
        <v>403194</v>
      </c>
      <c r="X7" s="60">
        <v>8187869</v>
      </c>
      <c r="Y7" s="59">
        <v>-7784675</v>
      </c>
      <c r="Z7" s="61">
        <v>-95.08</v>
      </c>
      <c r="AA7" s="62">
        <v>10917158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24722946</v>
      </c>
      <c r="F11" s="364">
        <f t="shared" si="3"/>
        <v>24722946</v>
      </c>
      <c r="G11" s="364">
        <f t="shared" si="3"/>
        <v>283213</v>
      </c>
      <c r="H11" s="362">
        <f t="shared" si="3"/>
        <v>826702</v>
      </c>
      <c r="I11" s="362">
        <f t="shared" si="3"/>
        <v>142639</v>
      </c>
      <c r="J11" s="364">
        <f t="shared" si="3"/>
        <v>1252554</v>
      </c>
      <c r="K11" s="364">
        <f t="shared" si="3"/>
        <v>2654729</v>
      </c>
      <c r="L11" s="362">
        <f t="shared" si="3"/>
        <v>1770898</v>
      </c>
      <c r="M11" s="362">
        <f t="shared" si="3"/>
        <v>0</v>
      </c>
      <c r="N11" s="364">
        <f t="shared" si="3"/>
        <v>4425627</v>
      </c>
      <c r="O11" s="364">
        <f t="shared" si="3"/>
        <v>0</v>
      </c>
      <c r="P11" s="362">
        <f t="shared" si="3"/>
        <v>1475678</v>
      </c>
      <c r="Q11" s="362">
        <f t="shared" si="3"/>
        <v>764799</v>
      </c>
      <c r="R11" s="364">
        <f t="shared" si="3"/>
        <v>2240477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7918658</v>
      </c>
      <c r="X11" s="362">
        <f t="shared" si="3"/>
        <v>18542210</v>
      </c>
      <c r="Y11" s="364">
        <f t="shared" si="3"/>
        <v>-10623552</v>
      </c>
      <c r="Z11" s="365">
        <f>+IF(X11&lt;&gt;0,+(Y11/X11)*100,0)</f>
        <v>-57.29388244443354</v>
      </c>
      <c r="AA11" s="366">
        <f t="shared" si="3"/>
        <v>24722946</v>
      </c>
    </row>
    <row r="12" spans="1:27" ht="13.5">
      <c r="A12" s="291" t="s">
        <v>231</v>
      </c>
      <c r="B12" s="136"/>
      <c r="C12" s="60"/>
      <c r="D12" s="340"/>
      <c r="E12" s="60">
        <v>24722946</v>
      </c>
      <c r="F12" s="59">
        <v>24722946</v>
      </c>
      <c r="G12" s="59">
        <v>283213</v>
      </c>
      <c r="H12" s="60">
        <v>826702</v>
      </c>
      <c r="I12" s="60">
        <v>142639</v>
      </c>
      <c r="J12" s="59">
        <v>1252554</v>
      </c>
      <c r="K12" s="59">
        <v>2654729</v>
      </c>
      <c r="L12" s="60">
        <v>1770898</v>
      </c>
      <c r="M12" s="60"/>
      <c r="N12" s="59">
        <v>4425627</v>
      </c>
      <c r="O12" s="59"/>
      <c r="P12" s="60">
        <v>1475678</v>
      </c>
      <c r="Q12" s="60">
        <v>764799</v>
      </c>
      <c r="R12" s="59">
        <v>2240477</v>
      </c>
      <c r="S12" s="59"/>
      <c r="T12" s="60"/>
      <c r="U12" s="60"/>
      <c r="V12" s="59"/>
      <c r="W12" s="59">
        <v>7918658</v>
      </c>
      <c r="X12" s="60">
        <v>18542210</v>
      </c>
      <c r="Y12" s="59">
        <v>-10623552</v>
      </c>
      <c r="Z12" s="61">
        <v>-57.29</v>
      </c>
      <c r="AA12" s="62">
        <v>24722946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1388223</v>
      </c>
      <c r="F13" s="342">
        <f t="shared" si="4"/>
        <v>1388223</v>
      </c>
      <c r="G13" s="342">
        <f t="shared" si="4"/>
        <v>341989</v>
      </c>
      <c r="H13" s="275">
        <f t="shared" si="4"/>
        <v>0</v>
      </c>
      <c r="I13" s="275">
        <f t="shared" si="4"/>
        <v>0</v>
      </c>
      <c r="J13" s="342">
        <f t="shared" si="4"/>
        <v>341989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341989</v>
      </c>
      <c r="X13" s="275">
        <f t="shared" si="4"/>
        <v>1041167</v>
      </c>
      <c r="Y13" s="342">
        <f t="shared" si="4"/>
        <v>-699178</v>
      </c>
      <c r="Z13" s="335">
        <f>+IF(X13&lt;&gt;0,+(Y13/X13)*100,0)</f>
        <v>-67.15330009498956</v>
      </c>
      <c r="AA13" s="273">
        <f t="shared" si="4"/>
        <v>1388223</v>
      </c>
    </row>
    <row r="14" spans="1:27" ht="13.5">
      <c r="A14" s="291" t="s">
        <v>232</v>
      </c>
      <c r="B14" s="136"/>
      <c r="C14" s="60"/>
      <c r="D14" s="340"/>
      <c r="E14" s="60">
        <v>1388223</v>
      </c>
      <c r="F14" s="59">
        <v>1388223</v>
      </c>
      <c r="G14" s="59">
        <v>341989</v>
      </c>
      <c r="H14" s="60"/>
      <c r="I14" s="60"/>
      <c r="J14" s="59">
        <v>341989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341989</v>
      </c>
      <c r="X14" s="60">
        <v>1041167</v>
      </c>
      <c r="Y14" s="59">
        <v>-699178</v>
      </c>
      <c r="Z14" s="61">
        <v>-67.15</v>
      </c>
      <c r="AA14" s="62">
        <v>1388223</v>
      </c>
    </row>
    <row r="15" spans="1:27" ht="13.5">
      <c r="A15" s="361" t="s">
        <v>208</v>
      </c>
      <c r="B15" s="136"/>
      <c r="C15" s="60">
        <f aca="true" t="shared" si="5" ref="C15:Y15">SUM(C16:C20)</f>
        <v>21001176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190728</v>
      </c>
      <c r="H15" s="60">
        <f t="shared" si="5"/>
        <v>46041</v>
      </c>
      <c r="I15" s="60">
        <f t="shared" si="5"/>
        <v>331689</v>
      </c>
      <c r="J15" s="59">
        <f t="shared" si="5"/>
        <v>568458</v>
      </c>
      <c r="K15" s="59">
        <f t="shared" si="5"/>
        <v>202692</v>
      </c>
      <c r="L15" s="60">
        <f t="shared" si="5"/>
        <v>26597</v>
      </c>
      <c r="M15" s="60">
        <f t="shared" si="5"/>
        <v>330907</v>
      </c>
      <c r="N15" s="59">
        <f t="shared" si="5"/>
        <v>560196</v>
      </c>
      <c r="O15" s="59">
        <f t="shared" si="5"/>
        <v>0</v>
      </c>
      <c r="P15" s="60">
        <f t="shared" si="5"/>
        <v>407313</v>
      </c>
      <c r="Q15" s="60">
        <f t="shared" si="5"/>
        <v>278770</v>
      </c>
      <c r="R15" s="59">
        <f t="shared" si="5"/>
        <v>686083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1814737</v>
      </c>
      <c r="X15" s="60">
        <f t="shared" si="5"/>
        <v>0</v>
      </c>
      <c r="Y15" s="59">
        <f t="shared" si="5"/>
        <v>1814737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21001176</v>
      </c>
      <c r="D20" s="340"/>
      <c r="E20" s="60"/>
      <c r="F20" s="59"/>
      <c r="G20" s="59">
        <v>190728</v>
      </c>
      <c r="H20" s="60">
        <v>46041</v>
      </c>
      <c r="I20" s="60">
        <v>331689</v>
      </c>
      <c r="J20" s="59">
        <v>568458</v>
      </c>
      <c r="K20" s="59">
        <v>202692</v>
      </c>
      <c r="L20" s="60">
        <v>26597</v>
      </c>
      <c r="M20" s="60">
        <v>330907</v>
      </c>
      <c r="N20" s="59">
        <v>560196</v>
      </c>
      <c r="O20" s="59"/>
      <c r="P20" s="60">
        <v>407313</v>
      </c>
      <c r="Q20" s="60">
        <v>278770</v>
      </c>
      <c r="R20" s="59">
        <v>686083</v>
      </c>
      <c r="S20" s="59"/>
      <c r="T20" s="60"/>
      <c r="U20" s="60"/>
      <c r="V20" s="59"/>
      <c r="W20" s="59">
        <v>1814737</v>
      </c>
      <c r="X20" s="60"/>
      <c r="Y20" s="59">
        <v>1814737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19087612</v>
      </c>
      <c r="F22" s="345">
        <f t="shared" si="6"/>
        <v>19087612</v>
      </c>
      <c r="G22" s="345">
        <f t="shared" si="6"/>
        <v>0</v>
      </c>
      <c r="H22" s="343">
        <f t="shared" si="6"/>
        <v>848700</v>
      </c>
      <c r="I22" s="343">
        <f t="shared" si="6"/>
        <v>0</v>
      </c>
      <c r="J22" s="345">
        <f t="shared" si="6"/>
        <v>848700</v>
      </c>
      <c r="K22" s="345">
        <f t="shared" si="6"/>
        <v>144245</v>
      </c>
      <c r="L22" s="343">
        <f t="shared" si="6"/>
        <v>561323</v>
      </c>
      <c r="M22" s="343">
        <f t="shared" si="6"/>
        <v>0</v>
      </c>
      <c r="N22" s="345">
        <f t="shared" si="6"/>
        <v>705568</v>
      </c>
      <c r="O22" s="345">
        <f t="shared" si="6"/>
        <v>310401</v>
      </c>
      <c r="P22" s="343">
        <f t="shared" si="6"/>
        <v>350206</v>
      </c>
      <c r="Q22" s="343">
        <f t="shared" si="6"/>
        <v>1625957</v>
      </c>
      <c r="R22" s="345">
        <f t="shared" si="6"/>
        <v>2286564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3840832</v>
      </c>
      <c r="X22" s="343">
        <f t="shared" si="6"/>
        <v>14315709</v>
      </c>
      <c r="Y22" s="345">
        <f t="shared" si="6"/>
        <v>-10474877</v>
      </c>
      <c r="Z22" s="336">
        <f>+IF(X22&lt;&gt;0,+(Y22/X22)*100,0)</f>
        <v>-73.17050800627479</v>
      </c>
      <c r="AA22" s="350">
        <f>SUM(AA23:AA32)</f>
        <v>19087612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11298000</v>
      </c>
      <c r="F24" s="59">
        <v>11298000</v>
      </c>
      <c r="G24" s="59"/>
      <c r="H24" s="60">
        <v>848700</v>
      </c>
      <c r="I24" s="60"/>
      <c r="J24" s="59">
        <v>848700</v>
      </c>
      <c r="K24" s="59">
        <v>144245</v>
      </c>
      <c r="L24" s="60">
        <v>561323</v>
      </c>
      <c r="M24" s="60"/>
      <c r="N24" s="59">
        <v>705568</v>
      </c>
      <c r="O24" s="59">
        <v>174152</v>
      </c>
      <c r="P24" s="60">
        <v>350206</v>
      </c>
      <c r="Q24" s="60">
        <v>1625957</v>
      </c>
      <c r="R24" s="59">
        <v>2150315</v>
      </c>
      <c r="S24" s="59"/>
      <c r="T24" s="60"/>
      <c r="U24" s="60"/>
      <c r="V24" s="59"/>
      <c r="W24" s="59">
        <v>3704583</v>
      </c>
      <c r="X24" s="60">
        <v>8473500</v>
      </c>
      <c r="Y24" s="59">
        <v>-4768917</v>
      </c>
      <c r="Z24" s="61">
        <v>-56.28</v>
      </c>
      <c r="AA24" s="62">
        <v>11298000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7789612</v>
      </c>
      <c r="F32" s="59">
        <v>7789612</v>
      </c>
      <c r="G32" s="59"/>
      <c r="H32" s="60"/>
      <c r="I32" s="60"/>
      <c r="J32" s="59"/>
      <c r="K32" s="59"/>
      <c r="L32" s="60"/>
      <c r="M32" s="60"/>
      <c r="N32" s="59"/>
      <c r="O32" s="59">
        <v>136249</v>
      </c>
      <c r="P32" s="60"/>
      <c r="Q32" s="60"/>
      <c r="R32" s="59">
        <v>136249</v>
      </c>
      <c r="S32" s="59"/>
      <c r="T32" s="60"/>
      <c r="U32" s="60"/>
      <c r="V32" s="59"/>
      <c r="W32" s="59">
        <v>136249</v>
      </c>
      <c r="X32" s="60">
        <v>5842209</v>
      </c>
      <c r="Y32" s="59">
        <v>-5705960</v>
      </c>
      <c r="Z32" s="61">
        <v>-97.67</v>
      </c>
      <c r="AA32" s="62">
        <v>7789612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3669568</v>
      </c>
      <c r="D40" s="344">
        <f t="shared" si="9"/>
        <v>0</v>
      </c>
      <c r="E40" s="343">
        <f t="shared" si="9"/>
        <v>4930113</v>
      </c>
      <c r="F40" s="345">
        <f t="shared" si="9"/>
        <v>4930113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3697585</v>
      </c>
      <c r="Y40" s="345">
        <f t="shared" si="9"/>
        <v>-3697585</v>
      </c>
      <c r="Z40" s="336">
        <f>+IF(X40&lt;&gt;0,+(Y40/X40)*100,0)</f>
        <v>-100</v>
      </c>
      <c r="AA40" s="350">
        <f>SUM(AA41:AA49)</f>
        <v>4930113</v>
      </c>
    </row>
    <row r="41" spans="1:27" ht="13.5">
      <c r="A41" s="361" t="s">
        <v>247</v>
      </c>
      <c r="B41" s="142"/>
      <c r="C41" s="362">
        <v>3276171</v>
      </c>
      <c r="D41" s="363"/>
      <c r="E41" s="362">
        <v>535000</v>
      </c>
      <c r="F41" s="364">
        <v>535000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401250</v>
      </c>
      <c r="Y41" s="364">
        <v>-401250</v>
      </c>
      <c r="Z41" s="365">
        <v>-100</v>
      </c>
      <c r="AA41" s="366">
        <v>535000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306247</v>
      </c>
      <c r="D43" s="369"/>
      <c r="E43" s="305">
        <v>1481113</v>
      </c>
      <c r="F43" s="370">
        <v>1481113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1110835</v>
      </c>
      <c r="Y43" s="370">
        <v>-1110835</v>
      </c>
      <c r="Z43" s="371">
        <v>-100</v>
      </c>
      <c r="AA43" s="303">
        <v>1481113</v>
      </c>
    </row>
    <row r="44" spans="1:27" ht="13.5">
      <c r="A44" s="361" t="s">
        <v>250</v>
      </c>
      <c r="B44" s="136"/>
      <c r="C44" s="60">
        <v>19913</v>
      </c>
      <c r="D44" s="368"/>
      <c r="E44" s="54">
        <v>270000</v>
      </c>
      <c r="F44" s="53">
        <v>270000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202500</v>
      </c>
      <c r="Y44" s="53">
        <v>-202500</v>
      </c>
      <c r="Z44" s="94">
        <v>-100</v>
      </c>
      <c r="AA44" s="95">
        <v>270000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714</v>
      </c>
      <c r="D47" s="368"/>
      <c r="E47" s="54">
        <v>250000</v>
      </c>
      <c r="F47" s="53">
        <v>250000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187500</v>
      </c>
      <c r="Y47" s="53">
        <v>-187500</v>
      </c>
      <c r="Z47" s="94">
        <v>-100</v>
      </c>
      <c r="AA47" s="95">
        <v>250000</v>
      </c>
    </row>
    <row r="48" spans="1:27" ht="13.5">
      <c r="A48" s="361" t="s">
        <v>254</v>
      </c>
      <c r="B48" s="136"/>
      <c r="C48" s="60"/>
      <c r="D48" s="368"/>
      <c r="E48" s="54">
        <v>394000</v>
      </c>
      <c r="F48" s="53">
        <v>394000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295500</v>
      </c>
      <c r="Y48" s="53">
        <v>-295500</v>
      </c>
      <c r="Z48" s="94">
        <v>-100</v>
      </c>
      <c r="AA48" s="95">
        <v>394000</v>
      </c>
    </row>
    <row r="49" spans="1:27" ht="13.5">
      <c r="A49" s="361" t="s">
        <v>93</v>
      </c>
      <c r="B49" s="136"/>
      <c r="C49" s="54">
        <v>66523</v>
      </c>
      <c r="D49" s="368"/>
      <c r="E49" s="54">
        <v>2000000</v>
      </c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1500000</v>
      </c>
      <c r="Y49" s="53">
        <v>-1500000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24670744</v>
      </c>
      <c r="D60" s="346">
        <f t="shared" si="14"/>
        <v>0</v>
      </c>
      <c r="E60" s="219">
        <f t="shared" si="14"/>
        <v>61046052</v>
      </c>
      <c r="F60" s="264">
        <f t="shared" si="14"/>
        <v>61046052</v>
      </c>
      <c r="G60" s="264">
        <f t="shared" si="14"/>
        <v>815930</v>
      </c>
      <c r="H60" s="219">
        <f t="shared" si="14"/>
        <v>1721443</v>
      </c>
      <c r="I60" s="219">
        <f t="shared" si="14"/>
        <v>474328</v>
      </c>
      <c r="J60" s="264">
        <f t="shared" si="14"/>
        <v>3011701</v>
      </c>
      <c r="K60" s="264">
        <f t="shared" si="14"/>
        <v>3001666</v>
      </c>
      <c r="L60" s="219">
        <f t="shared" si="14"/>
        <v>2578333</v>
      </c>
      <c r="M60" s="219">
        <f t="shared" si="14"/>
        <v>330907</v>
      </c>
      <c r="N60" s="264">
        <f t="shared" si="14"/>
        <v>5910906</v>
      </c>
      <c r="O60" s="264">
        <f t="shared" si="14"/>
        <v>494080</v>
      </c>
      <c r="P60" s="219">
        <f t="shared" si="14"/>
        <v>2233197</v>
      </c>
      <c r="Q60" s="219">
        <f t="shared" si="14"/>
        <v>2669526</v>
      </c>
      <c r="R60" s="264">
        <f t="shared" si="14"/>
        <v>5396803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14319410</v>
      </c>
      <c r="X60" s="219">
        <f t="shared" si="14"/>
        <v>45784540</v>
      </c>
      <c r="Y60" s="264">
        <f t="shared" si="14"/>
        <v>-31465130</v>
      </c>
      <c r="Z60" s="337">
        <f>+IF(X60&lt;&gt;0,+(Y60/X60)*100,0)</f>
        <v>-68.72435542652607</v>
      </c>
      <c r="AA60" s="232">
        <f>+AA57+AA54+AA51+AA40+AA37+AA34+AA22+AA5</f>
        <v>61046052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2014-05-13T08:58:44Z</dcterms:created>
  <dcterms:modified xsi:type="dcterms:W3CDTF">2014-05-13T08:58:47Z</dcterms:modified>
  <cp:category/>
  <cp:version/>
  <cp:contentType/>
  <cp:contentStatus/>
</cp:coreProperties>
</file>