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<sst xmlns="http://schemas.openxmlformats.org/spreadsheetml/2006/main" count="855" uniqueCount="302">
  <si>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Setsoto(FS191)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</si>
  <si>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</si>
  <si>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</si>
  <si>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</si>
  <si>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</si>
  <si>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</si>
  <si>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</si>
  <si>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</si>
  <si>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</si>
  <si>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</si>
  <si>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</si>
  <si>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</si>
  <si>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</si>
  <si>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</si>
  <si>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</si>
  <si>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</si>
  <si>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</si>
  <si>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</si>
  <si>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</si>
  <si>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</si>
  <si>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</si>
  <si>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</si>
  <si>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</si>
  <si>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</si>
  <si>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</si>
  <si>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</si>
  <si>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</si>
  <si>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</si>
  <si>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</si>
  <si>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</si>
  <si>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</si>
  <si>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</si>
  <si>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</si>
  <si>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</si>
  <si>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</si>
  <si>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</si>
  <si>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</si>
  <si>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</si>
  <si>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</si>
  <si>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</si>
  <si>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</si>
  <si>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</si>
  <si>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</si>
  <si>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</si>
  <si>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</si>
  <si>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</si>
  <si>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</si>
  <si>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</si>
  <si>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</si>
  <si>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</si>
  <si>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</si>
  <si>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</si>
  <si>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</si>
  <si>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</si>
  <si>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</si>
  <si>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</si>
  <si>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</si>
  <si>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</si>
  <si>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</si>
  <si>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</si>
  <si>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</si>
  <si>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</si>
  <si>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</si>
  <si>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</si>
  <si>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</si>
  <si>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</si>
  <si>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</si>
  <si>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</si>
  <si>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</si>
  <si>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</si>
  <si>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Setsoto(FS191)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</si>
  <si>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</si>
  <si>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</si>
  <si>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</si>
  <si>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</si>
  <si>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</si>
  <si>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</si>
  <si>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</si>
  <si>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</si>
  <si>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</si>
  <si>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</si>
  <si>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</si>
  <si>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</si>
  <si>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</si>
  <si>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</si>
  <si>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</si>
  <si>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</si>
  <si>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</si>
  <si>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</si>
  <si>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</si>
  <si>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</si>
  <si>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</si>
  <si>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</si>
  <si>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</si>
  <si>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</si>
  <si>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</si>
  <si>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</si>
  <si>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</si>
  <si>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</si>
  <si>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</si>
  <si>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Setsoto(FS191)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</si>
  <si>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</si>
  <si>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</si>
  <si>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</si>
  <si>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</si>
  <si>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</si>
  <si>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</si>
  <si>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</si>
  <si>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</si>
  <si>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</si>
  <si>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</si>
  <si>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</si>
  <si>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</si>
  <si>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</si>
  <si>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</si>
  <si>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</si>
  <si>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</si>
  <si>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</si>
  <si>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</si>
  <si>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</si>
  <si>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</si>
  <si>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</si>
  <si>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</si>
  <si>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</si>
  <si>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</si>
  <si>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</si>
  <si>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</si>
  <si>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</si>
  <si>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</si>
  <si>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Setsoto(FS191)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</si>
  <si>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</si>
  <si>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</si>
  <si>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</si>
  <si>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</si>
  <si>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</si>
  <si>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</si>
  <si>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</si>
  <si>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</si>
  <si>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</si>
  <si>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</si>
  <si>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Setsoto(FS191)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</si>
  <si>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</si>
  <si>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</si>
  <si>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</si>
  <si>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</si>
  <si>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</si>
  <si>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</si>
  <si>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</si>
  <si>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</si>
  <si>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</si>
  <si>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</si>
  <si>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</si>
  <si>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</si>
  <si>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</si>
  <si>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</si>
  <si>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</si>
  <si>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</si>
  <si>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</si>
  <si>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</si>
  <si>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</si>
  <si>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</si>
  <si>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</si>
  <si>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</si>
  <si>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</si>
  <si>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</si>
  <si>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</si>
  <si>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</si>
  <si>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</si>
  <si>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</si>
  <si>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</si>
  <si>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</si>
  <si>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</si>
  <si>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</si>
  <si>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</si>
  <si>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Setsoto(FS191)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</si>
  <si>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</si>
  <si>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</si>
  <si>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</si>
  <si>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</si>
  <si>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</si>
  <si>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</si>
  <si>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</si>
  <si>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</si>
  <si>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</si>
  <si>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</si>
  <si>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</si>
  <si>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</si>
  <si>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</si>
  <si>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</si>
  <si>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</si>
  <si>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</si>
  <si>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</si>
  <si>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</si>
  <si>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</si>
  <si>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</si>
  <si>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</si>
  <si>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</si>
  <si>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</si>
  <si>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</si>
  <si>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</si>
  <si>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</si>
  <si>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Setsoto(FS191)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</si>
  <si>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</si>
  <si>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</si>
  <si>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</si>
  <si>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</si>
  <si>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</si>
  <si>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</si>
  <si>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</si>
  <si>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</si>
  <si>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</si>
  <si>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</si>
  <si>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</si>
  <si>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</si>
  <si>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</si>
  <si>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</si>
  <si>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</si>
  <si>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</si>
  <si>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</si>
  <si>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</si>
  <si>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</si>
  <si>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</si>
  <si>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</si>
  <si>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</si>
  <si>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</si>
  <si>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</si>
  <si>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Setsoto(FS191)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</si>
  <si>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</si>
  <si>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</si>
  <si>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</si>
  <si>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</si>
  <si>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</si>
  <si>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</si>
  <si>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</si>
  <si>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</si>
  <si>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</si>
  <si>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</si>
  <si>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</si>
  <si>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</si>
  <si>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</si>
  <si>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</si>
  <si>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</si>
  <si>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</si>
  <si>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</si>
  <si>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</si>
  <si>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</si>
  <si>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</si>
  <si>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</si>
  <si>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</si>
  <si>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</si>
  <si>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</si>
  <si>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</si>
  <si>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</si>
  <si>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</si>
  <si>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</si>
  <si>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</si>
  <si>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</si>
  <si>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</si>
  <si>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</si>
  <si>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</si>
  <si>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</si>
  <si>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</si>
  <si>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Setsoto(FS191)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</si>
  <si>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</si>
  <si>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</si>
  <si>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Free State: Setsoto(FS191)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</si>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</sst>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33194514</v>
      </c>
      <c r="C5" s="19">
        <v>0</v>
      </c>
      <c r="D5" s="59">
        <v>26809042</v>
      </c>
      <c r="E5" s="60">
        <v>26809042</v>
      </c>
      <c r="F5" s="60">
        <v>1164380</v>
      </c>
      <c r="G5" s="60">
        <v>36949148</v>
      </c>
      <c r="H5" s="60">
        <v>0</v>
      </c>
      <c r="I5" s="60">
        <v>38113528</v>
      </c>
      <c r="J5" s="60">
        <v>0</v>
      </c>
      <c r="K5" s="60">
        <v>-937</v>
      </c>
      <c r="L5" s="60">
        <v>0</v>
      </c>
      <c r="M5" s="60">
        <v>-937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38112591</v>
      </c>
      <c r="W5" s="60">
        <v>20106782</v>
      </c>
      <c r="X5" s="60">
        <v>18005809</v>
      </c>
      <c r="Y5" s="61">
        <v>89.55</v>
      </c>
      <c r="Z5" s="62">
        <v>26809042</v>
      </c>
    </row>
    <row r="6" spans="1:26" ht="13.5">
      <c r="A6" s="58" t="s">
        <v>32</v>
      </c>
      <c r="B6" s="19">
        <v>101730333</v>
      </c>
      <c r="C6" s="19">
        <v>0</v>
      </c>
      <c r="D6" s="59">
        <v>120951755</v>
      </c>
      <c r="E6" s="60">
        <v>120951755</v>
      </c>
      <c r="F6" s="60">
        <v>10041241</v>
      </c>
      <c r="G6" s="60">
        <v>12350743</v>
      </c>
      <c r="H6" s="60">
        <v>7696794</v>
      </c>
      <c r="I6" s="60">
        <v>30088778</v>
      </c>
      <c r="J6" s="60">
        <v>10568699</v>
      </c>
      <c r="K6" s="60">
        <v>9551281</v>
      </c>
      <c r="L6" s="60">
        <v>8929238</v>
      </c>
      <c r="M6" s="60">
        <v>29049218</v>
      </c>
      <c r="N6" s="60">
        <v>9629326</v>
      </c>
      <c r="O6" s="60">
        <v>9261933</v>
      </c>
      <c r="P6" s="60">
        <v>9868899</v>
      </c>
      <c r="Q6" s="60">
        <v>28760158</v>
      </c>
      <c r="R6" s="60">
        <v>0</v>
      </c>
      <c r="S6" s="60">
        <v>0</v>
      </c>
      <c r="T6" s="60">
        <v>0</v>
      </c>
      <c r="U6" s="60">
        <v>0</v>
      </c>
      <c r="V6" s="60">
        <v>87898154</v>
      </c>
      <c r="W6" s="60">
        <v>90713816</v>
      </c>
      <c r="X6" s="60">
        <v>-2815662</v>
      </c>
      <c r="Y6" s="61">
        <v>-3.1</v>
      </c>
      <c r="Z6" s="62">
        <v>120951755</v>
      </c>
    </row>
    <row r="7" spans="1:26" ht="13.5">
      <c r="A7" s="58" t="s">
        <v>33</v>
      </c>
      <c r="B7" s="19">
        <v>2311523</v>
      </c>
      <c r="C7" s="19">
        <v>0</v>
      </c>
      <c r="D7" s="59">
        <v>600000</v>
      </c>
      <c r="E7" s="60">
        <v>600000</v>
      </c>
      <c r="F7" s="60">
        <v>134699</v>
      </c>
      <c r="G7" s="60">
        <v>0</v>
      </c>
      <c r="H7" s="60">
        <v>25364</v>
      </c>
      <c r="I7" s="60">
        <v>160063</v>
      </c>
      <c r="J7" s="60">
        <v>30576</v>
      </c>
      <c r="K7" s="60">
        <v>5234</v>
      </c>
      <c r="L7" s="60">
        <v>0</v>
      </c>
      <c r="M7" s="60">
        <v>35810</v>
      </c>
      <c r="N7" s="60">
        <v>275904</v>
      </c>
      <c r="O7" s="60">
        <v>1581871</v>
      </c>
      <c r="P7" s="60">
        <v>147613</v>
      </c>
      <c r="Q7" s="60">
        <v>2005388</v>
      </c>
      <c r="R7" s="60">
        <v>0</v>
      </c>
      <c r="S7" s="60">
        <v>0</v>
      </c>
      <c r="T7" s="60">
        <v>0</v>
      </c>
      <c r="U7" s="60">
        <v>0</v>
      </c>
      <c r="V7" s="60">
        <v>2201261</v>
      </c>
      <c r="W7" s="60">
        <v>450000</v>
      </c>
      <c r="X7" s="60">
        <v>1751261</v>
      </c>
      <c r="Y7" s="61">
        <v>389.17</v>
      </c>
      <c r="Z7" s="62">
        <v>600000</v>
      </c>
    </row>
    <row r="8" spans="1:26" ht="13.5">
      <c r="A8" s="58" t="s">
        <v>34</v>
      </c>
      <c r="B8" s="19">
        <v>168858000</v>
      </c>
      <c r="C8" s="19">
        <v>0</v>
      </c>
      <c r="D8" s="59">
        <v>172834650</v>
      </c>
      <c r="E8" s="60">
        <v>172834650</v>
      </c>
      <c r="F8" s="60">
        <v>59460515</v>
      </c>
      <c r="G8" s="60">
        <v>0</v>
      </c>
      <c r="H8" s="60">
        <v>490099</v>
      </c>
      <c r="I8" s="60">
        <v>59950614</v>
      </c>
      <c r="J8" s="60">
        <v>1044608</v>
      </c>
      <c r="K8" s="60">
        <v>0</v>
      </c>
      <c r="L8" s="60">
        <v>55006000</v>
      </c>
      <c r="M8" s="60">
        <v>56050608</v>
      </c>
      <c r="N8" s="60">
        <v>6368426</v>
      </c>
      <c r="O8" s="60">
        <v>525000</v>
      </c>
      <c r="P8" s="60">
        <v>42507135</v>
      </c>
      <c r="Q8" s="60">
        <v>49400561</v>
      </c>
      <c r="R8" s="60">
        <v>0</v>
      </c>
      <c r="S8" s="60">
        <v>0</v>
      </c>
      <c r="T8" s="60">
        <v>0</v>
      </c>
      <c r="U8" s="60">
        <v>0</v>
      </c>
      <c r="V8" s="60">
        <v>165401783</v>
      </c>
      <c r="W8" s="60">
        <v>129625988</v>
      </c>
      <c r="X8" s="60">
        <v>35775795</v>
      </c>
      <c r="Y8" s="61">
        <v>27.6</v>
      </c>
      <c r="Z8" s="62">
        <v>172834650</v>
      </c>
    </row>
    <row r="9" spans="1:26" ht="13.5">
      <c r="A9" s="58" t="s">
        <v>35</v>
      </c>
      <c r="B9" s="19">
        <v>33873097</v>
      </c>
      <c r="C9" s="19">
        <v>0</v>
      </c>
      <c r="D9" s="59">
        <v>50746087</v>
      </c>
      <c r="E9" s="60">
        <v>50746087</v>
      </c>
      <c r="F9" s="60">
        <v>271157</v>
      </c>
      <c r="G9" s="60">
        <v>1615203</v>
      </c>
      <c r="H9" s="60">
        <v>1615989</v>
      </c>
      <c r="I9" s="60">
        <v>3502349</v>
      </c>
      <c r="J9" s="60">
        <v>2189084</v>
      </c>
      <c r="K9" s="60">
        <v>1861408</v>
      </c>
      <c r="L9" s="60">
        <v>1777815</v>
      </c>
      <c r="M9" s="60">
        <v>5828307</v>
      </c>
      <c r="N9" s="60">
        <v>1918422</v>
      </c>
      <c r="O9" s="60">
        <v>2522132</v>
      </c>
      <c r="P9" s="60">
        <v>3633008</v>
      </c>
      <c r="Q9" s="60">
        <v>8073562</v>
      </c>
      <c r="R9" s="60">
        <v>0</v>
      </c>
      <c r="S9" s="60">
        <v>0</v>
      </c>
      <c r="T9" s="60">
        <v>0</v>
      </c>
      <c r="U9" s="60">
        <v>0</v>
      </c>
      <c r="V9" s="60">
        <v>17404218</v>
      </c>
      <c r="W9" s="60">
        <v>38059565</v>
      </c>
      <c r="X9" s="60">
        <v>-20655347</v>
      </c>
      <c r="Y9" s="61">
        <v>-54.27</v>
      </c>
      <c r="Z9" s="62">
        <v>50746087</v>
      </c>
    </row>
    <row r="10" spans="1:26" ht="25.5">
      <c r="A10" s="63" t="s">
        <v>277</v>
      </c>
      <c r="B10" s="64">
        <f>SUM(B5:B9)</f>
        <v>339967467</v>
      </c>
      <c r="C10" s="64">
        <f>SUM(C5:C9)</f>
        <v>0</v>
      </c>
      <c r="D10" s="65">
        <f aca="true" t="shared" si="0" ref="D10:Z10">SUM(D5:D9)</f>
        <v>371941534</v>
      </c>
      <c r="E10" s="66">
        <f t="shared" si="0"/>
        <v>371941534</v>
      </c>
      <c r="F10" s="66">
        <f t="shared" si="0"/>
        <v>71071992</v>
      </c>
      <c r="G10" s="66">
        <f t="shared" si="0"/>
        <v>50915094</v>
      </c>
      <c r="H10" s="66">
        <f t="shared" si="0"/>
        <v>9828246</v>
      </c>
      <c r="I10" s="66">
        <f t="shared" si="0"/>
        <v>131815332</v>
      </c>
      <c r="J10" s="66">
        <f t="shared" si="0"/>
        <v>13832967</v>
      </c>
      <c r="K10" s="66">
        <f t="shared" si="0"/>
        <v>11416986</v>
      </c>
      <c r="L10" s="66">
        <f t="shared" si="0"/>
        <v>65713053</v>
      </c>
      <c r="M10" s="66">
        <f t="shared" si="0"/>
        <v>90963006</v>
      </c>
      <c r="N10" s="66">
        <f t="shared" si="0"/>
        <v>18192078</v>
      </c>
      <c r="O10" s="66">
        <f t="shared" si="0"/>
        <v>13890936</v>
      </c>
      <c r="P10" s="66">
        <f t="shared" si="0"/>
        <v>56156655</v>
      </c>
      <c r="Q10" s="66">
        <f t="shared" si="0"/>
        <v>88239669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311018007</v>
      </c>
      <c r="W10" s="66">
        <f t="shared" si="0"/>
        <v>278956151</v>
      </c>
      <c r="X10" s="66">
        <f t="shared" si="0"/>
        <v>32061856</v>
      </c>
      <c r="Y10" s="67">
        <f>+IF(W10&lt;&gt;0,(X10/W10)*100,0)</f>
        <v>11.4935110357183</v>
      </c>
      <c r="Z10" s="68">
        <f t="shared" si="0"/>
        <v>371941534</v>
      </c>
    </row>
    <row r="11" spans="1:26" ht="13.5">
      <c r="A11" s="58" t="s">
        <v>37</v>
      </c>
      <c r="B11" s="19">
        <v>128148255</v>
      </c>
      <c r="C11" s="19">
        <v>0</v>
      </c>
      <c r="D11" s="59">
        <v>123170428</v>
      </c>
      <c r="E11" s="60">
        <v>123170428</v>
      </c>
      <c r="F11" s="60">
        <v>10408814</v>
      </c>
      <c r="G11" s="60">
        <v>10722085</v>
      </c>
      <c r="H11" s="60">
        <v>10005602</v>
      </c>
      <c r="I11" s="60">
        <v>31136501</v>
      </c>
      <c r="J11" s="60">
        <v>10285476</v>
      </c>
      <c r="K11" s="60">
        <v>10175893</v>
      </c>
      <c r="L11" s="60">
        <v>11661170</v>
      </c>
      <c r="M11" s="60">
        <v>32122539</v>
      </c>
      <c r="N11" s="60">
        <v>10556158</v>
      </c>
      <c r="O11" s="60">
        <v>10186818</v>
      </c>
      <c r="P11" s="60">
        <v>10877667</v>
      </c>
      <c r="Q11" s="60">
        <v>31620643</v>
      </c>
      <c r="R11" s="60">
        <v>0</v>
      </c>
      <c r="S11" s="60">
        <v>0</v>
      </c>
      <c r="T11" s="60">
        <v>0</v>
      </c>
      <c r="U11" s="60">
        <v>0</v>
      </c>
      <c r="V11" s="60">
        <v>94879683</v>
      </c>
      <c r="W11" s="60">
        <v>92377821</v>
      </c>
      <c r="X11" s="60">
        <v>2501862</v>
      </c>
      <c r="Y11" s="61">
        <v>2.71</v>
      </c>
      <c r="Z11" s="62">
        <v>123170428</v>
      </c>
    </row>
    <row r="12" spans="1:26" ht="13.5">
      <c r="A12" s="58" t="s">
        <v>38</v>
      </c>
      <c r="B12" s="19">
        <v>11081717</v>
      </c>
      <c r="C12" s="19">
        <v>0</v>
      </c>
      <c r="D12" s="59">
        <v>8943752</v>
      </c>
      <c r="E12" s="60">
        <v>8943752</v>
      </c>
      <c r="F12" s="60">
        <v>708658</v>
      </c>
      <c r="G12" s="60">
        <v>710872</v>
      </c>
      <c r="H12" s="60">
        <v>711521</v>
      </c>
      <c r="I12" s="60">
        <v>2131051</v>
      </c>
      <c r="J12" s="60">
        <v>716880</v>
      </c>
      <c r="K12" s="60">
        <v>718815</v>
      </c>
      <c r="L12" s="60">
        <v>709503</v>
      </c>
      <c r="M12" s="60">
        <v>2145198</v>
      </c>
      <c r="N12" s="60">
        <v>703306</v>
      </c>
      <c r="O12" s="60">
        <v>979672</v>
      </c>
      <c r="P12" s="60">
        <v>1065187</v>
      </c>
      <c r="Q12" s="60">
        <v>2748165</v>
      </c>
      <c r="R12" s="60">
        <v>0</v>
      </c>
      <c r="S12" s="60">
        <v>0</v>
      </c>
      <c r="T12" s="60">
        <v>0</v>
      </c>
      <c r="U12" s="60">
        <v>0</v>
      </c>
      <c r="V12" s="60">
        <v>7024414</v>
      </c>
      <c r="W12" s="60">
        <v>6707814</v>
      </c>
      <c r="X12" s="60">
        <v>316600</v>
      </c>
      <c r="Y12" s="61">
        <v>4.72</v>
      </c>
      <c r="Z12" s="62">
        <v>8943752</v>
      </c>
    </row>
    <row r="13" spans="1:26" ht="13.5">
      <c r="A13" s="58" t="s">
        <v>278</v>
      </c>
      <c r="B13" s="19">
        <v>213474649</v>
      </c>
      <c r="C13" s="19">
        <v>0</v>
      </c>
      <c r="D13" s="59">
        <v>165501084</v>
      </c>
      <c r="E13" s="60">
        <v>165501084</v>
      </c>
      <c r="F13" s="60">
        <v>13742330</v>
      </c>
      <c r="G13" s="60">
        <v>0</v>
      </c>
      <c r="H13" s="60">
        <v>0</v>
      </c>
      <c r="I13" s="60">
        <v>13742330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13742330</v>
      </c>
      <c r="W13" s="60">
        <v>124125813</v>
      </c>
      <c r="X13" s="60">
        <v>-110383483</v>
      </c>
      <c r="Y13" s="61">
        <v>-88.93</v>
      </c>
      <c r="Z13" s="62">
        <v>165501084</v>
      </c>
    </row>
    <row r="14" spans="1:26" ht="13.5">
      <c r="A14" s="58" t="s">
        <v>40</v>
      </c>
      <c r="B14" s="19">
        <v>1265372</v>
      </c>
      <c r="C14" s="19">
        <v>0</v>
      </c>
      <c r="D14" s="59">
        <v>1880000</v>
      </c>
      <c r="E14" s="60">
        <v>1880000</v>
      </c>
      <c r="F14" s="60">
        <v>489</v>
      </c>
      <c r="G14" s="60">
        <v>2917</v>
      </c>
      <c r="H14" s="60">
        <v>4693</v>
      </c>
      <c r="I14" s="60">
        <v>8099</v>
      </c>
      <c r="J14" s="60">
        <v>19817</v>
      </c>
      <c r="K14" s="60">
        <v>5450</v>
      </c>
      <c r="L14" s="60">
        <v>4117</v>
      </c>
      <c r="M14" s="60">
        <v>29384</v>
      </c>
      <c r="N14" s="60">
        <v>3035</v>
      </c>
      <c r="O14" s="60">
        <v>5994</v>
      </c>
      <c r="P14" s="60">
        <v>5316</v>
      </c>
      <c r="Q14" s="60">
        <v>14345</v>
      </c>
      <c r="R14" s="60">
        <v>0</v>
      </c>
      <c r="S14" s="60">
        <v>0</v>
      </c>
      <c r="T14" s="60">
        <v>0</v>
      </c>
      <c r="U14" s="60">
        <v>0</v>
      </c>
      <c r="V14" s="60">
        <v>51828</v>
      </c>
      <c r="W14" s="60">
        <v>1410000</v>
      </c>
      <c r="X14" s="60">
        <v>-1358172</v>
      </c>
      <c r="Y14" s="61">
        <v>-96.32</v>
      </c>
      <c r="Z14" s="62">
        <v>1880000</v>
      </c>
    </row>
    <row r="15" spans="1:26" ht="13.5">
      <c r="A15" s="58" t="s">
        <v>41</v>
      </c>
      <c r="B15" s="19">
        <v>48436867</v>
      </c>
      <c r="C15" s="19">
        <v>0</v>
      </c>
      <c r="D15" s="59">
        <v>54000000</v>
      </c>
      <c r="E15" s="60">
        <v>54000000</v>
      </c>
      <c r="F15" s="60">
        <v>6954920</v>
      </c>
      <c r="G15" s="60">
        <v>7177176</v>
      </c>
      <c r="H15" s="60">
        <v>6135877</v>
      </c>
      <c r="I15" s="60">
        <v>20267973</v>
      </c>
      <c r="J15" s="60">
        <v>3410234</v>
      </c>
      <c r="K15" s="60">
        <v>4482000</v>
      </c>
      <c r="L15" s="60">
        <v>3362969</v>
      </c>
      <c r="M15" s="60">
        <v>11255203</v>
      </c>
      <c r="N15" s="60">
        <v>3241669</v>
      </c>
      <c r="O15" s="60">
        <v>3462003</v>
      </c>
      <c r="P15" s="60">
        <v>3215851</v>
      </c>
      <c r="Q15" s="60">
        <v>9919523</v>
      </c>
      <c r="R15" s="60">
        <v>0</v>
      </c>
      <c r="S15" s="60">
        <v>0</v>
      </c>
      <c r="T15" s="60">
        <v>0</v>
      </c>
      <c r="U15" s="60">
        <v>0</v>
      </c>
      <c r="V15" s="60">
        <v>41442699</v>
      </c>
      <c r="W15" s="60">
        <v>40500000</v>
      </c>
      <c r="X15" s="60">
        <v>942699</v>
      </c>
      <c r="Y15" s="61">
        <v>2.33</v>
      </c>
      <c r="Z15" s="62">
        <v>54000000</v>
      </c>
    </row>
    <row r="16" spans="1:26" ht="13.5">
      <c r="A16" s="69" t="s">
        <v>42</v>
      </c>
      <c r="B16" s="19">
        <v>8132606</v>
      </c>
      <c r="C16" s="19">
        <v>0</v>
      </c>
      <c r="D16" s="59">
        <v>15665000</v>
      </c>
      <c r="E16" s="60">
        <v>15665000</v>
      </c>
      <c r="F16" s="60">
        <v>4350</v>
      </c>
      <c r="G16" s="60">
        <v>22094</v>
      </c>
      <c r="H16" s="60">
        <v>409153</v>
      </c>
      <c r="I16" s="60">
        <v>435597</v>
      </c>
      <c r="J16" s="60">
        <v>313198</v>
      </c>
      <c r="K16" s="60">
        <v>941207</v>
      </c>
      <c r="L16" s="60">
        <v>326169</v>
      </c>
      <c r="M16" s="60">
        <v>1580574</v>
      </c>
      <c r="N16" s="60">
        <v>396666</v>
      </c>
      <c r="O16" s="60">
        <v>444030</v>
      </c>
      <c r="P16" s="60">
        <v>320795</v>
      </c>
      <c r="Q16" s="60">
        <v>1161491</v>
      </c>
      <c r="R16" s="60">
        <v>0</v>
      </c>
      <c r="S16" s="60">
        <v>0</v>
      </c>
      <c r="T16" s="60">
        <v>0</v>
      </c>
      <c r="U16" s="60">
        <v>0</v>
      </c>
      <c r="V16" s="60">
        <v>3177662</v>
      </c>
      <c r="W16" s="60">
        <v>11748750</v>
      </c>
      <c r="X16" s="60">
        <v>-8571088</v>
      </c>
      <c r="Y16" s="61">
        <v>-72.95</v>
      </c>
      <c r="Z16" s="62">
        <v>15665000</v>
      </c>
    </row>
    <row r="17" spans="1:26" ht="13.5">
      <c r="A17" s="58" t="s">
        <v>43</v>
      </c>
      <c r="B17" s="19">
        <v>148940755</v>
      </c>
      <c r="C17" s="19">
        <v>0</v>
      </c>
      <c r="D17" s="59">
        <v>124605731</v>
      </c>
      <c r="E17" s="60">
        <v>124605731</v>
      </c>
      <c r="F17" s="60">
        <v>11242340</v>
      </c>
      <c r="G17" s="60">
        <v>3152367</v>
      </c>
      <c r="H17" s="60">
        <v>6977520</v>
      </c>
      <c r="I17" s="60">
        <v>21372227</v>
      </c>
      <c r="J17" s="60">
        <v>10384038</v>
      </c>
      <c r="K17" s="60">
        <v>6489408</v>
      </c>
      <c r="L17" s="60">
        <v>7677462</v>
      </c>
      <c r="M17" s="60">
        <v>24550908</v>
      </c>
      <c r="N17" s="60">
        <v>6702014</v>
      </c>
      <c r="O17" s="60">
        <v>8004000</v>
      </c>
      <c r="P17" s="60">
        <v>8989662</v>
      </c>
      <c r="Q17" s="60">
        <v>23695676</v>
      </c>
      <c r="R17" s="60">
        <v>0</v>
      </c>
      <c r="S17" s="60">
        <v>0</v>
      </c>
      <c r="T17" s="60">
        <v>0</v>
      </c>
      <c r="U17" s="60">
        <v>0</v>
      </c>
      <c r="V17" s="60">
        <v>69618811</v>
      </c>
      <c r="W17" s="60">
        <v>93454298</v>
      </c>
      <c r="X17" s="60">
        <v>-23835487</v>
      </c>
      <c r="Y17" s="61">
        <v>-25.5</v>
      </c>
      <c r="Z17" s="62">
        <v>124605731</v>
      </c>
    </row>
    <row r="18" spans="1:26" ht="13.5">
      <c r="A18" s="70" t="s">
        <v>44</v>
      </c>
      <c r="B18" s="71">
        <f>SUM(B11:B17)</f>
        <v>559480221</v>
      </c>
      <c r="C18" s="71">
        <f>SUM(C11:C17)</f>
        <v>0</v>
      </c>
      <c r="D18" s="72">
        <f aca="true" t="shared" si="1" ref="D18:Z18">SUM(D11:D17)</f>
        <v>493765995</v>
      </c>
      <c r="E18" s="73">
        <f t="shared" si="1"/>
        <v>493765995</v>
      </c>
      <c r="F18" s="73">
        <f t="shared" si="1"/>
        <v>43061901</v>
      </c>
      <c r="G18" s="73">
        <f t="shared" si="1"/>
        <v>21787511</v>
      </c>
      <c r="H18" s="73">
        <f t="shared" si="1"/>
        <v>24244366</v>
      </c>
      <c r="I18" s="73">
        <f t="shared" si="1"/>
        <v>89093778</v>
      </c>
      <c r="J18" s="73">
        <f t="shared" si="1"/>
        <v>25129643</v>
      </c>
      <c r="K18" s="73">
        <f t="shared" si="1"/>
        <v>22812773</v>
      </c>
      <c r="L18" s="73">
        <f t="shared" si="1"/>
        <v>23741390</v>
      </c>
      <c r="M18" s="73">
        <f t="shared" si="1"/>
        <v>71683806</v>
      </c>
      <c r="N18" s="73">
        <f t="shared" si="1"/>
        <v>21602848</v>
      </c>
      <c r="O18" s="73">
        <f t="shared" si="1"/>
        <v>23082517</v>
      </c>
      <c r="P18" s="73">
        <f t="shared" si="1"/>
        <v>24474478</v>
      </c>
      <c r="Q18" s="73">
        <f t="shared" si="1"/>
        <v>69159843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229937427</v>
      </c>
      <c r="W18" s="73">
        <f t="shared" si="1"/>
        <v>370324496</v>
      </c>
      <c r="X18" s="73">
        <f t="shared" si="1"/>
        <v>-140387069</v>
      </c>
      <c r="Y18" s="67">
        <f>+IF(W18&lt;&gt;0,(X18/W18)*100,0)</f>
        <v>-37.909204094346485</v>
      </c>
      <c r="Z18" s="74">
        <f t="shared" si="1"/>
        <v>493765995</v>
      </c>
    </row>
    <row r="19" spans="1:26" ht="13.5">
      <c r="A19" s="70" t="s">
        <v>45</v>
      </c>
      <c r="B19" s="75">
        <f>+B10-B18</f>
        <v>-219512754</v>
      </c>
      <c r="C19" s="75">
        <f>+C10-C18</f>
        <v>0</v>
      </c>
      <c r="D19" s="76">
        <f aca="true" t="shared" si="2" ref="D19:Z19">+D10-D18</f>
        <v>-121824461</v>
      </c>
      <c r="E19" s="77">
        <f t="shared" si="2"/>
        <v>-121824461</v>
      </c>
      <c r="F19" s="77">
        <f t="shared" si="2"/>
        <v>28010091</v>
      </c>
      <c r="G19" s="77">
        <f t="shared" si="2"/>
        <v>29127583</v>
      </c>
      <c r="H19" s="77">
        <f t="shared" si="2"/>
        <v>-14416120</v>
      </c>
      <c r="I19" s="77">
        <f t="shared" si="2"/>
        <v>42721554</v>
      </c>
      <c r="J19" s="77">
        <f t="shared" si="2"/>
        <v>-11296676</v>
      </c>
      <c r="K19" s="77">
        <f t="shared" si="2"/>
        <v>-11395787</v>
      </c>
      <c r="L19" s="77">
        <f t="shared" si="2"/>
        <v>41971663</v>
      </c>
      <c r="M19" s="77">
        <f t="shared" si="2"/>
        <v>19279200</v>
      </c>
      <c r="N19" s="77">
        <f t="shared" si="2"/>
        <v>-3410770</v>
      </c>
      <c r="O19" s="77">
        <f t="shared" si="2"/>
        <v>-9191581</v>
      </c>
      <c r="P19" s="77">
        <f t="shared" si="2"/>
        <v>31682177</v>
      </c>
      <c r="Q19" s="77">
        <f t="shared" si="2"/>
        <v>19079826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81080580</v>
      </c>
      <c r="W19" s="77">
        <f>IF(E10=E18,0,W10-W18)</f>
        <v>-91368345</v>
      </c>
      <c r="X19" s="77">
        <f t="shared" si="2"/>
        <v>172448925</v>
      </c>
      <c r="Y19" s="78">
        <f>+IF(W19&lt;&gt;0,(X19/W19)*100,0)</f>
        <v>-188.7403399941194</v>
      </c>
      <c r="Z19" s="79">
        <f t="shared" si="2"/>
        <v>-121824461</v>
      </c>
    </row>
    <row r="20" spans="1:26" ht="13.5">
      <c r="A20" s="58" t="s">
        <v>46</v>
      </c>
      <c r="B20" s="19">
        <v>104515394</v>
      </c>
      <c r="C20" s="19">
        <v>0</v>
      </c>
      <c r="D20" s="59">
        <v>68887248</v>
      </c>
      <c r="E20" s="60">
        <v>68887248</v>
      </c>
      <c r="F20" s="60">
        <v>26323000</v>
      </c>
      <c r="G20" s="60">
        <v>0</v>
      </c>
      <c r="H20" s="60">
        <v>3357410</v>
      </c>
      <c r="I20" s="60">
        <v>29680410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29680410</v>
      </c>
      <c r="W20" s="60">
        <v>51665436</v>
      </c>
      <c r="X20" s="60">
        <v>-21985026</v>
      </c>
      <c r="Y20" s="61">
        <v>-42.55</v>
      </c>
      <c r="Z20" s="62">
        <v>68887248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-114997360</v>
      </c>
      <c r="C22" s="86">
        <f>SUM(C19:C21)</f>
        <v>0</v>
      </c>
      <c r="D22" s="87">
        <f aca="true" t="shared" si="3" ref="D22:Z22">SUM(D19:D21)</f>
        <v>-52937213</v>
      </c>
      <c r="E22" s="88">
        <f t="shared" si="3"/>
        <v>-52937213</v>
      </c>
      <c r="F22" s="88">
        <f t="shared" si="3"/>
        <v>54333091</v>
      </c>
      <c r="G22" s="88">
        <f t="shared" si="3"/>
        <v>29127583</v>
      </c>
      <c r="H22" s="88">
        <f t="shared" si="3"/>
        <v>-11058710</v>
      </c>
      <c r="I22" s="88">
        <f t="shared" si="3"/>
        <v>72401964</v>
      </c>
      <c r="J22" s="88">
        <f t="shared" si="3"/>
        <v>-11296676</v>
      </c>
      <c r="K22" s="88">
        <f t="shared" si="3"/>
        <v>-11395787</v>
      </c>
      <c r="L22" s="88">
        <f t="shared" si="3"/>
        <v>41971663</v>
      </c>
      <c r="M22" s="88">
        <f t="shared" si="3"/>
        <v>19279200</v>
      </c>
      <c r="N22" s="88">
        <f t="shared" si="3"/>
        <v>-3410770</v>
      </c>
      <c r="O22" s="88">
        <f t="shared" si="3"/>
        <v>-9191581</v>
      </c>
      <c r="P22" s="88">
        <f t="shared" si="3"/>
        <v>31682177</v>
      </c>
      <c r="Q22" s="88">
        <f t="shared" si="3"/>
        <v>19079826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110760990</v>
      </c>
      <c r="W22" s="88">
        <f t="shared" si="3"/>
        <v>-39702909</v>
      </c>
      <c r="X22" s="88">
        <f t="shared" si="3"/>
        <v>150463899</v>
      </c>
      <c r="Y22" s="89">
        <f>+IF(W22&lt;&gt;0,(X22/W22)*100,0)</f>
        <v>-378.9744952945387</v>
      </c>
      <c r="Z22" s="90">
        <f t="shared" si="3"/>
        <v>-52937213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-114997360</v>
      </c>
      <c r="C24" s="75">
        <f>SUM(C22:C23)</f>
        <v>0</v>
      </c>
      <c r="D24" s="76">
        <f aca="true" t="shared" si="4" ref="D24:Z24">SUM(D22:D23)</f>
        <v>-52937213</v>
      </c>
      <c r="E24" s="77">
        <f t="shared" si="4"/>
        <v>-52937213</v>
      </c>
      <c r="F24" s="77">
        <f t="shared" si="4"/>
        <v>54333091</v>
      </c>
      <c r="G24" s="77">
        <f t="shared" si="4"/>
        <v>29127583</v>
      </c>
      <c r="H24" s="77">
        <f t="shared" si="4"/>
        <v>-11058710</v>
      </c>
      <c r="I24" s="77">
        <f t="shared" si="4"/>
        <v>72401964</v>
      </c>
      <c r="J24" s="77">
        <f t="shared" si="4"/>
        <v>-11296676</v>
      </c>
      <c r="K24" s="77">
        <f t="shared" si="4"/>
        <v>-11395787</v>
      </c>
      <c r="L24" s="77">
        <f t="shared" si="4"/>
        <v>41971663</v>
      </c>
      <c r="M24" s="77">
        <f t="shared" si="4"/>
        <v>19279200</v>
      </c>
      <c r="N24" s="77">
        <f t="shared" si="4"/>
        <v>-3410770</v>
      </c>
      <c r="O24" s="77">
        <f t="shared" si="4"/>
        <v>-9191581</v>
      </c>
      <c r="P24" s="77">
        <f t="shared" si="4"/>
        <v>31682177</v>
      </c>
      <c r="Q24" s="77">
        <f t="shared" si="4"/>
        <v>19079826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110760990</v>
      </c>
      <c r="W24" s="77">
        <f t="shared" si="4"/>
        <v>-39702909</v>
      </c>
      <c r="X24" s="77">
        <f t="shared" si="4"/>
        <v>150463899</v>
      </c>
      <c r="Y24" s="78">
        <f>+IF(W24&lt;&gt;0,(X24/W24)*100,0)</f>
        <v>-378.9744952945387</v>
      </c>
      <c r="Z24" s="79">
        <f t="shared" si="4"/>
        <v>-52937213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71217028</v>
      </c>
      <c r="C27" s="22">
        <v>0</v>
      </c>
      <c r="D27" s="99">
        <v>80108796</v>
      </c>
      <c r="E27" s="100">
        <v>86671710</v>
      </c>
      <c r="F27" s="100">
        <v>114152</v>
      </c>
      <c r="G27" s="100">
        <v>6976218</v>
      </c>
      <c r="H27" s="100">
        <v>7255755</v>
      </c>
      <c r="I27" s="100">
        <v>14346125</v>
      </c>
      <c r="J27" s="100">
        <v>5746036</v>
      </c>
      <c r="K27" s="100">
        <v>5530691</v>
      </c>
      <c r="L27" s="100">
        <v>10662090</v>
      </c>
      <c r="M27" s="100">
        <v>21938817</v>
      </c>
      <c r="N27" s="100">
        <v>5794738</v>
      </c>
      <c r="O27" s="100">
        <v>6618214</v>
      </c>
      <c r="P27" s="100">
        <v>3952182</v>
      </c>
      <c r="Q27" s="100">
        <v>16365134</v>
      </c>
      <c r="R27" s="100">
        <v>0</v>
      </c>
      <c r="S27" s="100">
        <v>0</v>
      </c>
      <c r="T27" s="100">
        <v>0</v>
      </c>
      <c r="U27" s="100">
        <v>0</v>
      </c>
      <c r="V27" s="100">
        <v>52650076</v>
      </c>
      <c r="W27" s="100">
        <v>65003783</v>
      </c>
      <c r="X27" s="100">
        <v>-12353707</v>
      </c>
      <c r="Y27" s="101">
        <v>-19</v>
      </c>
      <c r="Z27" s="102">
        <v>86671710</v>
      </c>
    </row>
    <row r="28" spans="1:26" ht="13.5">
      <c r="A28" s="103" t="s">
        <v>46</v>
      </c>
      <c r="B28" s="19">
        <v>70346994</v>
      </c>
      <c r="C28" s="19">
        <v>0</v>
      </c>
      <c r="D28" s="59">
        <v>70508796</v>
      </c>
      <c r="E28" s="60">
        <v>79976710</v>
      </c>
      <c r="F28" s="60">
        <v>114152</v>
      </c>
      <c r="G28" s="60">
        <v>6976218</v>
      </c>
      <c r="H28" s="60">
        <v>7255755</v>
      </c>
      <c r="I28" s="60">
        <v>14346125</v>
      </c>
      <c r="J28" s="60">
        <v>5746036</v>
      </c>
      <c r="K28" s="60">
        <v>5530691</v>
      </c>
      <c r="L28" s="60">
        <v>10662090</v>
      </c>
      <c r="M28" s="60">
        <v>21938817</v>
      </c>
      <c r="N28" s="60">
        <v>5794738</v>
      </c>
      <c r="O28" s="60">
        <v>6618214</v>
      </c>
      <c r="P28" s="60">
        <v>3952182</v>
      </c>
      <c r="Q28" s="60">
        <v>16365134</v>
      </c>
      <c r="R28" s="60">
        <v>0</v>
      </c>
      <c r="S28" s="60">
        <v>0</v>
      </c>
      <c r="T28" s="60">
        <v>0</v>
      </c>
      <c r="U28" s="60">
        <v>0</v>
      </c>
      <c r="V28" s="60">
        <v>52650076</v>
      </c>
      <c r="W28" s="60">
        <v>59982533</v>
      </c>
      <c r="X28" s="60">
        <v>-7332457</v>
      </c>
      <c r="Y28" s="61">
        <v>-12.22</v>
      </c>
      <c r="Z28" s="62">
        <v>79976710</v>
      </c>
    </row>
    <row r="29" spans="1:26" ht="13.5">
      <c r="A29" s="58" t="s">
        <v>282</v>
      </c>
      <c r="B29" s="19">
        <v>870034</v>
      </c>
      <c r="C29" s="19">
        <v>0</v>
      </c>
      <c r="D29" s="59">
        <v>0</v>
      </c>
      <c r="E29" s="60">
        <v>6695000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5021250</v>
      </c>
      <c r="X29" s="60">
        <v>-5021250</v>
      </c>
      <c r="Y29" s="61">
        <v>-100</v>
      </c>
      <c r="Z29" s="62">
        <v>6695000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9600000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71217028</v>
      </c>
      <c r="C32" s="22">
        <f>SUM(C28:C31)</f>
        <v>0</v>
      </c>
      <c r="D32" s="99">
        <f aca="true" t="shared" si="5" ref="D32:Z32">SUM(D28:D31)</f>
        <v>80108796</v>
      </c>
      <c r="E32" s="100">
        <f t="shared" si="5"/>
        <v>86671710</v>
      </c>
      <c r="F32" s="100">
        <f t="shared" si="5"/>
        <v>114152</v>
      </c>
      <c r="G32" s="100">
        <f t="shared" si="5"/>
        <v>6976218</v>
      </c>
      <c r="H32" s="100">
        <f t="shared" si="5"/>
        <v>7255755</v>
      </c>
      <c r="I32" s="100">
        <f t="shared" si="5"/>
        <v>14346125</v>
      </c>
      <c r="J32" s="100">
        <f t="shared" si="5"/>
        <v>5746036</v>
      </c>
      <c r="K32" s="100">
        <f t="shared" si="5"/>
        <v>5530691</v>
      </c>
      <c r="L32" s="100">
        <f t="shared" si="5"/>
        <v>10662090</v>
      </c>
      <c r="M32" s="100">
        <f t="shared" si="5"/>
        <v>21938817</v>
      </c>
      <c r="N32" s="100">
        <f t="shared" si="5"/>
        <v>5794738</v>
      </c>
      <c r="O32" s="100">
        <f t="shared" si="5"/>
        <v>6618214</v>
      </c>
      <c r="P32" s="100">
        <f t="shared" si="5"/>
        <v>3952182</v>
      </c>
      <c r="Q32" s="100">
        <f t="shared" si="5"/>
        <v>16365134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52650076</v>
      </c>
      <c r="W32" s="100">
        <f t="shared" si="5"/>
        <v>65003783</v>
      </c>
      <c r="X32" s="100">
        <f t="shared" si="5"/>
        <v>-12353707</v>
      </c>
      <c r="Y32" s="101">
        <f>+IF(W32&lt;&gt;0,(X32/W32)*100,0)</f>
        <v>-19.00459700937713</v>
      </c>
      <c r="Z32" s="102">
        <f t="shared" si="5"/>
        <v>86671710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126361275</v>
      </c>
      <c r="C35" s="19">
        <v>0</v>
      </c>
      <c r="D35" s="59">
        <v>71389000</v>
      </c>
      <c r="E35" s="60">
        <v>71389000</v>
      </c>
      <c r="F35" s="60">
        <v>149716960</v>
      </c>
      <c r="G35" s="60">
        <v>137986032</v>
      </c>
      <c r="H35" s="60">
        <v>103557963</v>
      </c>
      <c r="I35" s="60">
        <v>103557963</v>
      </c>
      <c r="J35" s="60">
        <v>116510060</v>
      </c>
      <c r="K35" s="60">
        <v>187742806</v>
      </c>
      <c r="L35" s="60">
        <v>162026796</v>
      </c>
      <c r="M35" s="60">
        <v>162026796</v>
      </c>
      <c r="N35" s="60">
        <v>145880602</v>
      </c>
      <c r="O35" s="60">
        <v>136657865</v>
      </c>
      <c r="P35" s="60">
        <v>175393007</v>
      </c>
      <c r="Q35" s="60">
        <v>175393007</v>
      </c>
      <c r="R35" s="60">
        <v>0</v>
      </c>
      <c r="S35" s="60">
        <v>0</v>
      </c>
      <c r="T35" s="60">
        <v>0</v>
      </c>
      <c r="U35" s="60">
        <v>0</v>
      </c>
      <c r="V35" s="60">
        <v>175393007</v>
      </c>
      <c r="W35" s="60">
        <v>53541750</v>
      </c>
      <c r="X35" s="60">
        <v>121851257</v>
      </c>
      <c r="Y35" s="61">
        <v>227.58</v>
      </c>
      <c r="Z35" s="62">
        <v>71389000</v>
      </c>
    </row>
    <row r="36" spans="1:26" ht="13.5">
      <c r="A36" s="58" t="s">
        <v>57</v>
      </c>
      <c r="B36" s="19">
        <v>3666100299</v>
      </c>
      <c r="C36" s="19">
        <v>0</v>
      </c>
      <c r="D36" s="59">
        <v>2062476000</v>
      </c>
      <c r="E36" s="60">
        <v>2062476000</v>
      </c>
      <c r="F36" s="60">
        <v>2201920137</v>
      </c>
      <c r="G36" s="60">
        <v>3607311873</v>
      </c>
      <c r="H36" s="60">
        <v>3632571988</v>
      </c>
      <c r="I36" s="60">
        <v>3632571988</v>
      </c>
      <c r="J36" s="60">
        <v>3562864349</v>
      </c>
      <c r="K36" s="60">
        <v>3562864349</v>
      </c>
      <c r="L36" s="60">
        <v>3602756160</v>
      </c>
      <c r="M36" s="60">
        <v>3602756160</v>
      </c>
      <c r="N36" s="60">
        <v>3612166342</v>
      </c>
      <c r="O36" s="60">
        <v>3603465219</v>
      </c>
      <c r="P36" s="60">
        <v>3601888508</v>
      </c>
      <c r="Q36" s="60">
        <v>3601888508</v>
      </c>
      <c r="R36" s="60">
        <v>0</v>
      </c>
      <c r="S36" s="60">
        <v>0</v>
      </c>
      <c r="T36" s="60">
        <v>0</v>
      </c>
      <c r="U36" s="60">
        <v>0</v>
      </c>
      <c r="V36" s="60">
        <v>3601888508</v>
      </c>
      <c r="W36" s="60">
        <v>1546857000</v>
      </c>
      <c r="X36" s="60">
        <v>2055031508</v>
      </c>
      <c r="Y36" s="61">
        <v>132.85</v>
      </c>
      <c r="Z36" s="62">
        <v>2062476000</v>
      </c>
    </row>
    <row r="37" spans="1:26" ht="13.5">
      <c r="A37" s="58" t="s">
        <v>58</v>
      </c>
      <c r="B37" s="19">
        <v>69825223</v>
      </c>
      <c r="C37" s="19">
        <v>0</v>
      </c>
      <c r="D37" s="59">
        <v>84038000</v>
      </c>
      <c r="E37" s="60">
        <v>84038000</v>
      </c>
      <c r="F37" s="60">
        <v>67852198</v>
      </c>
      <c r="G37" s="60">
        <v>30590422</v>
      </c>
      <c r="H37" s="60">
        <v>35902593</v>
      </c>
      <c r="I37" s="60">
        <v>35902593</v>
      </c>
      <c r="J37" s="60">
        <v>8631065</v>
      </c>
      <c r="K37" s="60">
        <v>44562695</v>
      </c>
      <c r="L37" s="60">
        <v>33480391</v>
      </c>
      <c r="M37" s="60">
        <v>33480391</v>
      </c>
      <c r="N37" s="60">
        <v>30905969</v>
      </c>
      <c r="O37" s="60">
        <v>22668680</v>
      </c>
      <c r="P37" s="60">
        <v>28144934</v>
      </c>
      <c r="Q37" s="60">
        <v>28144934</v>
      </c>
      <c r="R37" s="60">
        <v>0</v>
      </c>
      <c r="S37" s="60">
        <v>0</v>
      </c>
      <c r="T37" s="60">
        <v>0</v>
      </c>
      <c r="U37" s="60">
        <v>0</v>
      </c>
      <c r="V37" s="60">
        <v>28144934</v>
      </c>
      <c r="W37" s="60">
        <v>63028500</v>
      </c>
      <c r="X37" s="60">
        <v>-34883566</v>
      </c>
      <c r="Y37" s="61">
        <v>-55.35</v>
      </c>
      <c r="Z37" s="62">
        <v>84038000</v>
      </c>
    </row>
    <row r="38" spans="1:26" ht="13.5">
      <c r="A38" s="58" t="s">
        <v>59</v>
      </c>
      <c r="B38" s="19">
        <v>67512059</v>
      </c>
      <c r="C38" s="19">
        <v>0</v>
      </c>
      <c r="D38" s="59">
        <v>22643000</v>
      </c>
      <c r="E38" s="60">
        <v>22643000</v>
      </c>
      <c r="F38" s="60">
        <v>11923643</v>
      </c>
      <c r="G38" s="60">
        <v>70601093</v>
      </c>
      <c r="H38" s="60">
        <v>71315991</v>
      </c>
      <c r="I38" s="60">
        <v>71315991</v>
      </c>
      <c r="J38" s="60">
        <v>71380977</v>
      </c>
      <c r="K38" s="60">
        <v>71008949</v>
      </c>
      <c r="L38" s="60">
        <v>71111054</v>
      </c>
      <c r="M38" s="60">
        <v>71111054</v>
      </c>
      <c r="N38" s="60">
        <v>70601093</v>
      </c>
      <c r="O38" s="60">
        <v>70601093</v>
      </c>
      <c r="P38" s="60">
        <v>70601093</v>
      </c>
      <c r="Q38" s="60">
        <v>70601093</v>
      </c>
      <c r="R38" s="60">
        <v>0</v>
      </c>
      <c r="S38" s="60">
        <v>0</v>
      </c>
      <c r="T38" s="60">
        <v>0</v>
      </c>
      <c r="U38" s="60">
        <v>0</v>
      </c>
      <c r="V38" s="60">
        <v>70601093</v>
      </c>
      <c r="W38" s="60">
        <v>16982250</v>
      </c>
      <c r="X38" s="60">
        <v>53618843</v>
      </c>
      <c r="Y38" s="61">
        <v>315.73</v>
      </c>
      <c r="Z38" s="62">
        <v>22643000</v>
      </c>
    </row>
    <row r="39" spans="1:26" ht="13.5">
      <c r="A39" s="58" t="s">
        <v>60</v>
      </c>
      <c r="B39" s="19">
        <v>3655124292</v>
      </c>
      <c r="C39" s="19">
        <v>0</v>
      </c>
      <c r="D39" s="59">
        <v>2027184000</v>
      </c>
      <c r="E39" s="60">
        <v>2027184000</v>
      </c>
      <c r="F39" s="60">
        <v>2271861256</v>
      </c>
      <c r="G39" s="60">
        <v>3644106390</v>
      </c>
      <c r="H39" s="60">
        <v>3628911367</v>
      </c>
      <c r="I39" s="60">
        <v>3628911367</v>
      </c>
      <c r="J39" s="60">
        <v>3599362367</v>
      </c>
      <c r="K39" s="60">
        <v>3635035511</v>
      </c>
      <c r="L39" s="60">
        <v>3660191511</v>
      </c>
      <c r="M39" s="60">
        <v>3660191511</v>
      </c>
      <c r="N39" s="60">
        <v>3656539882</v>
      </c>
      <c r="O39" s="60">
        <v>3646853311</v>
      </c>
      <c r="P39" s="60">
        <v>3678535488</v>
      </c>
      <c r="Q39" s="60">
        <v>3678535488</v>
      </c>
      <c r="R39" s="60">
        <v>0</v>
      </c>
      <c r="S39" s="60">
        <v>0</v>
      </c>
      <c r="T39" s="60">
        <v>0</v>
      </c>
      <c r="U39" s="60">
        <v>0</v>
      </c>
      <c r="V39" s="60">
        <v>3678535488</v>
      </c>
      <c r="W39" s="60">
        <v>1520388000</v>
      </c>
      <c r="X39" s="60">
        <v>2158147488</v>
      </c>
      <c r="Y39" s="61">
        <v>141.95</v>
      </c>
      <c r="Z39" s="62">
        <v>2027184000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103533114</v>
      </c>
      <c r="C42" s="19">
        <v>0</v>
      </c>
      <c r="D42" s="59">
        <v>118917353</v>
      </c>
      <c r="E42" s="60">
        <v>114128100</v>
      </c>
      <c r="F42" s="60">
        <v>76994464</v>
      </c>
      <c r="G42" s="60">
        <v>-18037960</v>
      </c>
      <c r="H42" s="60">
        <v>-7567479</v>
      </c>
      <c r="I42" s="60">
        <v>51389025</v>
      </c>
      <c r="J42" s="60">
        <v>-19705494</v>
      </c>
      <c r="K42" s="60">
        <v>73953045</v>
      </c>
      <c r="L42" s="60">
        <v>-15978926</v>
      </c>
      <c r="M42" s="60">
        <v>38268625</v>
      </c>
      <c r="N42" s="60">
        <v>-11420784</v>
      </c>
      <c r="O42" s="60">
        <v>-4471953</v>
      </c>
      <c r="P42" s="60">
        <v>33923550</v>
      </c>
      <c r="Q42" s="60">
        <v>18030813</v>
      </c>
      <c r="R42" s="60">
        <v>0</v>
      </c>
      <c r="S42" s="60">
        <v>0</v>
      </c>
      <c r="T42" s="60">
        <v>0</v>
      </c>
      <c r="U42" s="60">
        <v>0</v>
      </c>
      <c r="V42" s="60">
        <v>107688463</v>
      </c>
      <c r="W42" s="60">
        <v>152874250</v>
      </c>
      <c r="X42" s="60">
        <v>-45185787</v>
      </c>
      <c r="Y42" s="61">
        <v>-29.56</v>
      </c>
      <c r="Z42" s="62">
        <v>114128100</v>
      </c>
    </row>
    <row r="43" spans="1:26" ht="13.5">
      <c r="A43" s="58" t="s">
        <v>63</v>
      </c>
      <c r="B43" s="19">
        <v>-91343425</v>
      </c>
      <c r="C43" s="19">
        <v>0</v>
      </c>
      <c r="D43" s="59">
        <v>-80105000</v>
      </c>
      <c r="E43" s="60">
        <v>-86672000</v>
      </c>
      <c r="F43" s="60">
        <v>-114152</v>
      </c>
      <c r="G43" s="60">
        <v>-8141026</v>
      </c>
      <c r="H43" s="60">
        <v>-78582</v>
      </c>
      <c r="I43" s="60">
        <v>-8333760</v>
      </c>
      <c r="J43" s="60">
        <v>220911</v>
      </c>
      <c r="K43" s="60">
        <v>-6304988</v>
      </c>
      <c r="L43" s="60">
        <v>-11585000</v>
      </c>
      <c r="M43" s="60">
        <v>-17669077</v>
      </c>
      <c r="N43" s="60">
        <v>-6606002</v>
      </c>
      <c r="O43" s="60">
        <v>-6618000</v>
      </c>
      <c r="P43" s="60">
        <v>-4505487</v>
      </c>
      <c r="Q43" s="60">
        <v>-17729489</v>
      </c>
      <c r="R43" s="60">
        <v>0</v>
      </c>
      <c r="S43" s="60">
        <v>0</v>
      </c>
      <c r="T43" s="60">
        <v>0</v>
      </c>
      <c r="U43" s="60">
        <v>0</v>
      </c>
      <c r="V43" s="60">
        <v>-43732326</v>
      </c>
      <c r="W43" s="60">
        <v>-53263837</v>
      </c>
      <c r="X43" s="60">
        <v>9531511</v>
      </c>
      <c r="Y43" s="61">
        <v>-17.89</v>
      </c>
      <c r="Z43" s="62">
        <v>-86672000</v>
      </c>
    </row>
    <row r="44" spans="1:26" ht="13.5">
      <c r="A44" s="58" t="s">
        <v>64</v>
      </c>
      <c r="B44" s="19">
        <v>-2093445</v>
      </c>
      <c r="C44" s="19">
        <v>0</v>
      </c>
      <c r="D44" s="59">
        <v>-972000</v>
      </c>
      <c r="E44" s="60">
        <v>-460000</v>
      </c>
      <c r="F44" s="60">
        <v>-17521</v>
      </c>
      <c r="G44" s="60">
        <v>-143464</v>
      </c>
      <c r="H44" s="60">
        <v>-50001</v>
      </c>
      <c r="I44" s="60">
        <v>-210986</v>
      </c>
      <c r="J44" s="60">
        <v>-48963</v>
      </c>
      <c r="K44" s="60">
        <v>-71584</v>
      </c>
      <c r="L44" s="60">
        <v>-240565</v>
      </c>
      <c r="M44" s="60">
        <v>-361112</v>
      </c>
      <c r="N44" s="60">
        <v>-80380</v>
      </c>
      <c r="O44" s="60">
        <v>-51412</v>
      </c>
      <c r="P44" s="60">
        <v>-54200</v>
      </c>
      <c r="Q44" s="60">
        <v>-185992</v>
      </c>
      <c r="R44" s="60">
        <v>0</v>
      </c>
      <c r="S44" s="60">
        <v>0</v>
      </c>
      <c r="T44" s="60">
        <v>0</v>
      </c>
      <c r="U44" s="60">
        <v>0</v>
      </c>
      <c r="V44" s="60">
        <v>-758090</v>
      </c>
      <c r="W44" s="60">
        <v>-572098</v>
      </c>
      <c r="X44" s="60">
        <v>-185992</v>
      </c>
      <c r="Y44" s="61">
        <v>32.51</v>
      </c>
      <c r="Z44" s="62">
        <v>-460000</v>
      </c>
    </row>
    <row r="45" spans="1:26" ht="13.5">
      <c r="A45" s="70" t="s">
        <v>65</v>
      </c>
      <c r="B45" s="22">
        <v>16887354</v>
      </c>
      <c r="C45" s="22">
        <v>0</v>
      </c>
      <c r="D45" s="99">
        <v>37840354</v>
      </c>
      <c r="E45" s="100">
        <v>49487596</v>
      </c>
      <c r="F45" s="100">
        <v>97486914</v>
      </c>
      <c r="G45" s="100">
        <v>71164464</v>
      </c>
      <c r="H45" s="100">
        <v>63468402</v>
      </c>
      <c r="I45" s="100">
        <v>63468402</v>
      </c>
      <c r="J45" s="100">
        <v>43934856</v>
      </c>
      <c r="K45" s="100">
        <v>111511329</v>
      </c>
      <c r="L45" s="100">
        <v>83706838</v>
      </c>
      <c r="M45" s="100">
        <v>83706838</v>
      </c>
      <c r="N45" s="100">
        <v>65599672</v>
      </c>
      <c r="O45" s="100">
        <v>54458307</v>
      </c>
      <c r="P45" s="100">
        <v>83822170</v>
      </c>
      <c r="Q45" s="100">
        <v>83822170</v>
      </c>
      <c r="R45" s="100">
        <v>0</v>
      </c>
      <c r="S45" s="100">
        <v>0</v>
      </c>
      <c r="T45" s="100">
        <v>0</v>
      </c>
      <c r="U45" s="100">
        <v>0</v>
      </c>
      <c r="V45" s="100">
        <v>83822170</v>
      </c>
      <c r="W45" s="100">
        <v>121529811</v>
      </c>
      <c r="X45" s="100">
        <v>-37707641</v>
      </c>
      <c r="Y45" s="101">
        <v>-31.03</v>
      </c>
      <c r="Z45" s="102">
        <v>49487596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15367561</v>
      </c>
      <c r="C49" s="52">
        <v>0</v>
      </c>
      <c r="D49" s="129">
        <v>8743868</v>
      </c>
      <c r="E49" s="54">
        <v>7869731</v>
      </c>
      <c r="F49" s="54">
        <v>0</v>
      </c>
      <c r="G49" s="54">
        <v>0</v>
      </c>
      <c r="H49" s="54">
        <v>0</v>
      </c>
      <c r="I49" s="54">
        <v>7576512</v>
      </c>
      <c r="J49" s="54">
        <v>0</v>
      </c>
      <c r="K49" s="54">
        <v>0</v>
      </c>
      <c r="L49" s="54">
        <v>0</v>
      </c>
      <c r="M49" s="54">
        <v>8038893</v>
      </c>
      <c r="N49" s="54">
        <v>0</v>
      </c>
      <c r="O49" s="54">
        <v>0</v>
      </c>
      <c r="P49" s="54">
        <v>0</v>
      </c>
      <c r="Q49" s="54">
        <v>7314861</v>
      </c>
      <c r="R49" s="54">
        <v>0</v>
      </c>
      <c r="S49" s="54">
        <v>0</v>
      </c>
      <c r="T49" s="54">
        <v>0</v>
      </c>
      <c r="U49" s="54">
        <v>0</v>
      </c>
      <c r="V49" s="54">
        <v>30031841</v>
      </c>
      <c r="W49" s="54">
        <v>151347272</v>
      </c>
      <c r="X49" s="54">
        <v>236290539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118721</v>
      </c>
      <c r="C51" s="52">
        <v>0</v>
      </c>
      <c r="D51" s="129">
        <v>409764</v>
      </c>
      <c r="E51" s="54">
        <v>-128864</v>
      </c>
      <c r="F51" s="54">
        <v>0</v>
      </c>
      <c r="G51" s="54">
        <v>0</v>
      </c>
      <c r="H51" s="54">
        <v>0</v>
      </c>
      <c r="I51" s="54">
        <v>3070</v>
      </c>
      <c r="J51" s="54">
        <v>0</v>
      </c>
      <c r="K51" s="54">
        <v>0</v>
      </c>
      <c r="L51" s="54">
        <v>0</v>
      </c>
      <c r="M51" s="54">
        <v>50000</v>
      </c>
      <c r="N51" s="54">
        <v>0</v>
      </c>
      <c r="O51" s="54">
        <v>0</v>
      </c>
      <c r="P51" s="54">
        <v>0</v>
      </c>
      <c r="Q51" s="54">
        <v>2933</v>
      </c>
      <c r="R51" s="54">
        <v>0</v>
      </c>
      <c r="S51" s="54">
        <v>0</v>
      </c>
      <c r="T51" s="54">
        <v>0</v>
      </c>
      <c r="U51" s="54">
        <v>0</v>
      </c>
      <c r="V51" s="54">
        <v>-14662</v>
      </c>
      <c r="W51" s="54">
        <v>213011</v>
      </c>
      <c r="X51" s="54">
        <v>653973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58.117269504493116</v>
      </c>
      <c r="C58" s="5">
        <f>IF(C67=0,0,+(C76/C67)*100)</f>
        <v>0</v>
      </c>
      <c r="D58" s="6">
        <f aca="true" t="shared" si="6" ref="D58:Z58">IF(D67=0,0,+(D76/D67)*100)</f>
        <v>71.17058099148824</v>
      </c>
      <c r="E58" s="7">
        <f t="shared" si="6"/>
        <v>51.25995244046976</v>
      </c>
      <c r="F58" s="7">
        <f t="shared" si="6"/>
        <v>51.180046157192</v>
      </c>
      <c r="G58" s="7">
        <f t="shared" si="6"/>
        <v>12.883118603819534</v>
      </c>
      <c r="H58" s="7">
        <f t="shared" si="6"/>
        <v>192.38511210776008</v>
      </c>
      <c r="I58" s="7">
        <f t="shared" si="6"/>
        <v>42.08134271548297</v>
      </c>
      <c r="J58" s="7">
        <f t="shared" si="6"/>
        <v>63.80719473484642</v>
      </c>
      <c r="K58" s="7">
        <f t="shared" si="6"/>
        <v>100.14325261465046</v>
      </c>
      <c r="L58" s="7">
        <f t="shared" si="6"/>
        <v>98.71412408085232</v>
      </c>
      <c r="M58" s="7">
        <f t="shared" si="6"/>
        <v>86.65549398599406</v>
      </c>
      <c r="N58" s="7">
        <f t="shared" si="6"/>
        <v>103.6608692977768</v>
      </c>
      <c r="O58" s="7">
        <f t="shared" si="6"/>
        <v>87.4735092499584</v>
      </c>
      <c r="P58" s="7">
        <f t="shared" si="6"/>
        <v>65.78193571420564</v>
      </c>
      <c r="Q58" s="7">
        <f t="shared" si="6"/>
        <v>85.40297831305132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63.48562412479761</v>
      </c>
      <c r="W58" s="7">
        <f t="shared" si="6"/>
        <v>55.715201969652114</v>
      </c>
      <c r="X58" s="7">
        <f t="shared" si="6"/>
        <v>0</v>
      </c>
      <c r="Y58" s="7">
        <f t="shared" si="6"/>
        <v>0</v>
      </c>
      <c r="Z58" s="8">
        <f t="shared" si="6"/>
        <v>51.25995244046976</v>
      </c>
    </row>
    <row r="59" spans="1:26" ht="13.5">
      <c r="A59" s="37" t="s">
        <v>31</v>
      </c>
      <c r="B59" s="9">
        <f aca="true" t="shared" si="7" ref="B59:Z66">IF(B68=0,0,+(B77/B68)*100)</f>
        <v>104.5410124094602</v>
      </c>
      <c r="C59" s="9">
        <f t="shared" si="7"/>
        <v>0</v>
      </c>
      <c r="D59" s="2">
        <f t="shared" si="7"/>
        <v>79.9998746691508</v>
      </c>
      <c r="E59" s="10">
        <f t="shared" si="7"/>
        <v>104.44237433027259</v>
      </c>
      <c r="F59" s="10">
        <f t="shared" si="7"/>
        <v>100</v>
      </c>
      <c r="G59" s="10">
        <f t="shared" si="7"/>
        <v>2.4067483233984177</v>
      </c>
      <c r="H59" s="10">
        <f t="shared" si="7"/>
        <v>0</v>
      </c>
      <c r="I59" s="10">
        <f t="shared" si="7"/>
        <v>34.205589679339056</v>
      </c>
      <c r="J59" s="10">
        <f t="shared" si="7"/>
        <v>0</v>
      </c>
      <c r="K59" s="10">
        <f t="shared" si="7"/>
        <v>-279540.1280683031</v>
      </c>
      <c r="L59" s="10">
        <f t="shared" si="7"/>
        <v>0</v>
      </c>
      <c r="M59" s="10">
        <f t="shared" si="7"/>
        <v>-864575.7737459978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75.8106212196384</v>
      </c>
      <c r="W59" s="10">
        <f t="shared" si="7"/>
        <v>121.54123916994773</v>
      </c>
      <c r="X59" s="10">
        <f t="shared" si="7"/>
        <v>0</v>
      </c>
      <c r="Y59" s="10">
        <f t="shared" si="7"/>
        <v>0</v>
      </c>
      <c r="Z59" s="11">
        <f t="shared" si="7"/>
        <v>104.44237433027259</v>
      </c>
    </row>
    <row r="60" spans="1:26" ht="13.5">
      <c r="A60" s="38" t="s">
        <v>32</v>
      </c>
      <c r="B60" s="12">
        <f t="shared" si="7"/>
        <v>59.2415135414921</v>
      </c>
      <c r="C60" s="12">
        <f t="shared" si="7"/>
        <v>0</v>
      </c>
      <c r="D60" s="3">
        <f t="shared" si="7"/>
        <v>69.99996982267848</v>
      </c>
      <c r="E60" s="13">
        <f t="shared" si="7"/>
        <v>47.70075473481141</v>
      </c>
      <c r="F60" s="13">
        <f t="shared" si="7"/>
        <v>45.51889552297371</v>
      </c>
      <c r="G60" s="13">
        <f t="shared" si="7"/>
        <v>45.736811137597144</v>
      </c>
      <c r="H60" s="13">
        <f t="shared" si="7"/>
        <v>86.76681485823838</v>
      </c>
      <c r="I60" s="13">
        <f t="shared" si="7"/>
        <v>56.159678535299776</v>
      </c>
      <c r="J60" s="13">
        <f t="shared" si="7"/>
        <v>62.23599517783599</v>
      </c>
      <c r="K60" s="13">
        <f t="shared" si="7"/>
        <v>89.07461732096459</v>
      </c>
      <c r="L60" s="13">
        <f t="shared" si="7"/>
        <v>67.9133650598181</v>
      </c>
      <c r="M60" s="13">
        <f t="shared" si="7"/>
        <v>72.80556743386344</v>
      </c>
      <c r="N60" s="13">
        <f t="shared" si="7"/>
        <v>82.30257237110884</v>
      </c>
      <c r="O60" s="13">
        <f t="shared" si="7"/>
        <v>75.87399952040249</v>
      </c>
      <c r="P60" s="13">
        <f t="shared" si="7"/>
        <v>62.28107106983261</v>
      </c>
      <c r="Q60" s="13">
        <f t="shared" si="7"/>
        <v>73.3620378580674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67.2895212338589</v>
      </c>
      <c r="W60" s="13">
        <f t="shared" si="7"/>
        <v>51.95372718138407</v>
      </c>
      <c r="X60" s="13">
        <f t="shared" si="7"/>
        <v>0</v>
      </c>
      <c r="Y60" s="13">
        <f t="shared" si="7"/>
        <v>0</v>
      </c>
      <c r="Z60" s="14">
        <f t="shared" si="7"/>
        <v>47.70075473481141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69.99994446553926</v>
      </c>
      <c r="E61" s="13">
        <f t="shared" si="7"/>
        <v>50.00007874289211</v>
      </c>
      <c r="F61" s="13">
        <f t="shared" si="7"/>
        <v>105.07231456146049</v>
      </c>
      <c r="G61" s="13">
        <f t="shared" si="7"/>
        <v>59.26313485815818</v>
      </c>
      <c r="H61" s="13">
        <f t="shared" si="7"/>
        <v>229.9053140378936</v>
      </c>
      <c r="I61" s="13">
        <f t="shared" si="7"/>
        <v>100.43346398023468</v>
      </c>
      <c r="J61" s="13">
        <f t="shared" si="7"/>
        <v>106.0188764456129</v>
      </c>
      <c r="K61" s="13">
        <f t="shared" si="7"/>
        <v>121.06016186897115</v>
      </c>
      <c r="L61" s="13">
        <f t="shared" si="7"/>
        <v>67.0070250974194</v>
      </c>
      <c r="M61" s="13">
        <f t="shared" si="7"/>
        <v>97.9413356645998</v>
      </c>
      <c r="N61" s="13">
        <f t="shared" si="7"/>
        <v>112.43208014373155</v>
      </c>
      <c r="O61" s="13">
        <f t="shared" si="7"/>
        <v>105.33775994298664</v>
      </c>
      <c r="P61" s="13">
        <f t="shared" si="7"/>
        <v>91.52068438142737</v>
      </c>
      <c r="Q61" s="13">
        <f t="shared" si="7"/>
        <v>102.64694928705178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100.37933101786822</v>
      </c>
      <c r="W61" s="13">
        <f t="shared" si="7"/>
        <v>62.71698584632717</v>
      </c>
      <c r="X61" s="13">
        <f t="shared" si="7"/>
        <v>0</v>
      </c>
      <c r="Y61" s="13">
        <f t="shared" si="7"/>
        <v>0</v>
      </c>
      <c r="Z61" s="14">
        <f t="shared" si="7"/>
        <v>50.00007874289211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70.00000036457953</v>
      </c>
      <c r="E62" s="13">
        <f t="shared" si="7"/>
        <v>40.00020853949547</v>
      </c>
      <c r="F62" s="13">
        <f t="shared" si="7"/>
        <v>19.98390737079759</v>
      </c>
      <c r="G62" s="13">
        <f t="shared" si="7"/>
        <v>34.839329788800114</v>
      </c>
      <c r="H62" s="13">
        <f t="shared" si="7"/>
        <v>13.352922359619193</v>
      </c>
      <c r="I62" s="13">
        <f t="shared" si="7"/>
        <v>21.728806450232618</v>
      </c>
      <c r="J62" s="13">
        <f t="shared" si="7"/>
        <v>26.00585822416908</v>
      </c>
      <c r="K62" s="13">
        <f t="shared" si="7"/>
        <v>87.57656196130604</v>
      </c>
      <c r="L62" s="13">
        <f t="shared" si="7"/>
        <v>26.623333046849524</v>
      </c>
      <c r="M62" s="13">
        <f t="shared" si="7"/>
        <v>46.264422496918684</v>
      </c>
      <c r="N62" s="13">
        <f t="shared" si="7"/>
        <v>72.03584224773604</v>
      </c>
      <c r="O62" s="13">
        <f t="shared" si="7"/>
        <v>62.4295941580285</v>
      </c>
      <c r="P62" s="13">
        <f t="shared" si="7"/>
        <v>27.75855094610994</v>
      </c>
      <c r="Q62" s="13">
        <f t="shared" si="7"/>
        <v>54.93914878777532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40.24958084309309</v>
      </c>
      <c r="W62" s="13">
        <f t="shared" si="7"/>
        <v>36.69213975762655</v>
      </c>
      <c r="X62" s="13">
        <f t="shared" si="7"/>
        <v>0</v>
      </c>
      <c r="Y62" s="13">
        <f t="shared" si="7"/>
        <v>0</v>
      </c>
      <c r="Z62" s="14">
        <f t="shared" si="7"/>
        <v>40.00020853949547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70.00000131194048</v>
      </c>
      <c r="E63" s="13">
        <f t="shared" si="7"/>
        <v>40.001065295671374</v>
      </c>
      <c r="F63" s="13">
        <f t="shared" si="7"/>
        <v>10.371252933404921</v>
      </c>
      <c r="G63" s="13">
        <f t="shared" si="7"/>
        <v>17.684822213661214</v>
      </c>
      <c r="H63" s="13">
        <f t="shared" si="7"/>
        <v>30.8250128276078</v>
      </c>
      <c r="I63" s="13">
        <f t="shared" si="7"/>
        <v>18.806018029762388</v>
      </c>
      <c r="J63" s="13">
        <f t="shared" si="7"/>
        <v>26.684634842959877</v>
      </c>
      <c r="K63" s="13">
        <f t="shared" si="7"/>
        <v>26.11838308738305</v>
      </c>
      <c r="L63" s="13">
        <f t="shared" si="7"/>
        <v>18.40142183604453</v>
      </c>
      <c r="M63" s="13">
        <f t="shared" si="7"/>
        <v>23.781769815286204</v>
      </c>
      <c r="N63" s="13">
        <f t="shared" si="7"/>
        <v>36.57433611375628</v>
      </c>
      <c r="O63" s="13">
        <f t="shared" si="7"/>
        <v>31.19122534787</v>
      </c>
      <c r="P63" s="13">
        <f t="shared" si="7"/>
        <v>23.899895332049017</v>
      </c>
      <c r="Q63" s="13">
        <f t="shared" si="7"/>
        <v>30.605017495849644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24.02259830138309</v>
      </c>
      <c r="W63" s="13">
        <f t="shared" si="7"/>
        <v>33.68750768578432</v>
      </c>
      <c r="X63" s="13">
        <f t="shared" si="7"/>
        <v>0</v>
      </c>
      <c r="Y63" s="13">
        <f t="shared" si="7"/>
        <v>0</v>
      </c>
      <c r="Z63" s="14">
        <f t="shared" si="7"/>
        <v>40.001065295671374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69.99998162112688</v>
      </c>
      <c r="E64" s="13">
        <f t="shared" si="7"/>
        <v>35.99920001777738</v>
      </c>
      <c r="F64" s="13">
        <f t="shared" si="7"/>
        <v>13.30040264632493</v>
      </c>
      <c r="G64" s="13">
        <f t="shared" si="7"/>
        <v>22.383723835364545</v>
      </c>
      <c r="H64" s="13">
        <f t="shared" si="7"/>
        <v>35.265169961534134</v>
      </c>
      <c r="I64" s="13">
        <f t="shared" si="7"/>
        <v>22.72666885466269</v>
      </c>
      <c r="J64" s="13">
        <f t="shared" si="7"/>
        <v>20.750393055692324</v>
      </c>
      <c r="K64" s="13">
        <f t="shared" si="7"/>
        <v>33.506972431996736</v>
      </c>
      <c r="L64" s="13">
        <f t="shared" si="7"/>
        <v>21.237163214929712</v>
      </c>
      <c r="M64" s="13">
        <f t="shared" si="7"/>
        <v>25.13243357822485</v>
      </c>
      <c r="N64" s="13">
        <f t="shared" si="7"/>
        <v>37.698191566534646</v>
      </c>
      <c r="O64" s="13">
        <f t="shared" si="7"/>
        <v>26.3267042547421</v>
      </c>
      <c r="P64" s="13">
        <f t="shared" si="7"/>
        <v>17.044588839946638</v>
      </c>
      <c r="Q64" s="13">
        <f t="shared" si="7"/>
        <v>27.112386572682034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24.839478870777544</v>
      </c>
      <c r="W64" s="13">
        <f t="shared" si="7"/>
        <v>32.33001268550688</v>
      </c>
      <c r="X64" s="13">
        <f t="shared" si="7"/>
        <v>0</v>
      </c>
      <c r="Y64" s="13">
        <f t="shared" si="7"/>
        <v>0</v>
      </c>
      <c r="Z64" s="14">
        <f t="shared" si="7"/>
        <v>35.99920001777738</v>
      </c>
    </row>
    <row r="65" spans="1:26" ht="13.5">
      <c r="A65" s="39" t="s">
        <v>107</v>
      </c>
      <c r="B65" s="12">
        <f t="shared" si="7"/>
        <v>31426.494759347133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68</v>
      </c>
      <c r="E66" s="16">
        <f t="shared" si="7"/>
        <v>18.084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12.056000000000001</v>
      </c>
      <c r="X66" s="16">
        <f t="shared" si="7"/>
        <v>0</v>
      </c>
      <c r="Y66" s="16">
        <f t="shared" si="7"/>
        <v>0</v>
      </c>
      <c r="Z66" s="17">
        <f t="shared" si="7"/>
        <v>18.084</v>
      </c>
    </row>
    <row r="67" spans="1:26" ht="13.5" hidden="1">
      <c r="A67" s="41" t="s">
        <v>285</v>
      </c>
      <c r="B67" s="24">
        <v>163408348</v>
      </c>
      <c r="C67" s="24"/>
      <c r="D67" s="25">
        <v>177760797</v>
      </c>
      <c r="E67" s="26">
        <v>177760797</v>
      </c>
      <c r="F67" s="26">
        <v>11205621</v>
      </c>
      <c r="G67" s="26">
        <v>50749428</v>
      </c>
      <c r="H67" s="26">
        <v>9180319</v>
      </c>
      <c r="I67" s="26">
        <v>71135368</v>
      </c>
      <c r="J67" s="26">
        <v>12115582</v>
      </c>
      <c r="K67" s="26">
        <v>11111141</v>
      </c>
      <c r="L67" s="26">
        <v>10528232</v>
      </c>
      <c r="M67" s="26">
        <v>33754955</v>
      </c>
      <c r="N67" s="26">
        <v>11217445</v>
      </c>
      <c r="O67" s="26">
        <v>10972698</v>
      </c>
      <c r="P67" s="26">
        <v>11596030</v>
      </c>
      <c r="Q67" s="26">
        <v>33786173</v>
      </c>
      <c r="R67" s="26"/>
      <c r="S67" s="26"/>
      <c r="T67" s="26"/>
      <c r="U67" s="26"/>
      <c r="V67" s="26">
        <v>138676496</v>
      </c>
      <c r="W67" s="26">
        <v>133320599</v>
      </c>
      <c r="X67" s="26"/>
      <c r="Y67" s="25"/>
      <c r="Z67" s="27">
        <v>177760797</v>
      </c>
    </row>
    <row r="68" spans="1:26" ht="13.5" hidden="1">
      <c r="A68" s="37" t="s">
        <v>31</v>
      </c>
      <c r="B68" s="19">
        <v>33194514</v>
      </c>
      <c r="C68" s="19"/>
      <c r="D68" s="20">
        <v>26809042</v>
      </c>
      <c r="E68" s="21">
        <v>26809042</v>
      </c>
      <c r="F68" s="21">
        <v>1164380</v>
      </c>
      <c r="G68" s="21">
        <v>36949148</v>
      </c>
      <c r="H68" s="21"/>
      <c r="I68" s="21">
        <v>38113528</v>
      </c>
      <c r="J68" s="21"/>
      <c r="K68" s="21">
        <v>-937</v>
      </c>
      <c r="L68" s="21"/>
      <c r="M68" s="21">
        <v>-937</v>
      </c>
      <c r="N68" s="21"/>
      <c r="O68" s="21"/>
      <c r="P68" s="21"/>
      <c r="Q68" s="21"/>
      <c r="R68" s="21"/>
      <c r="S68" s="21"/>
      <c r="T68" s="21"/>
      <c r="U68" s="21"/>
      <c r="V68" s="21">
        <v>38112591</v>
      </c>
      <c r="W68" s="21">
        <v>20106782</v>
      </c>
      <c r="X68" s="21"/>
      <c r="Y68" s="20"/>
      <c r="Z68" s="23">
        <v>26809042</v>
      </c>
    </row>
    <row r="69" spans="1:26" ht="13.5" hidden="1">
      <c r="A69" s="38" t="s">
        <v>32</v>
      </c>
      <c r="B69" s="19">
        <v>101730333</v>
      </c>
      <c r="C69" s="19"/>
      <c r="D69" s="20">
        <v>120951755</v>
      </c>
      <c r="E69" s="21">
        <v>120951755</v>
      </c>
      <c r="F69" s="21">
        <v>10041241</v>
      </c>
      <c r="G69" s="21">
        <v>12350743</v>
      </c>
      <c r="H69" s="21">
        <v>7696794</v>
      </c>
      <c r="I69" s="21">
        <v>30088778</v>
      </c>
      <c r="J69" s="21">
        <v>10568699</v>
      </c>
      <c r="K69" s="21">
        <v>9551281</v>
      </c>
      <c r="L69" s="21">
        <v>8929238</v>
      </c>
      <c r="M69" s="21">
        <v>29049218</v>
      </c>
      <c r="N69" s="21">
        <v>9629326</v>
      </c>
      <c r="O69" s="21">
        <v>9261933</v>
      </c>
      <c r="P69" s="21">
        <v>9868899</v>
      </c>
      <c r="Q69" s="21">
        <v>28760158</v>
      </c>
      <c r="R69" s="21"/>
      <c r="S69" s="21"/>
      <c r="T69" s="21"/>
      <c r="U69" s="21"/>
      <c r="V69" s="21">
        <v>87898154</v>
      </c>
      <c r="W69" s="21">
        <v>90713817</v>
      </c>
      <c r="X69" s="21"/>
      <c r="Y69" s="20"/>
      <c r="Z69" s="23">
        <v>120951755</v>
      </c>
    </row>
    <row r="70" spans="1:26" ht="13.5" hidden="1">
      <c r="A70" s="39" t="s">
        <v>103</v>
      </c>
      <c r="B70" s="19">
        <v>53457490</v>
      </c>
      <c r="C70" s="19"/>
      <c r="D70" s="20">
        <v>60322905</v>
      </c>
      <c r="E70" s="21">
        <v>60322905</v>
      </c>
      <c r="F70" s="21">
        <v>3632740</v>
      </c>
      <c r="G70" s="21">
        <v>7297319</v>
      </c>
      <c r="H70" s="21">
        <v>2190293</v>
      </c>
      <c r="I70" s="21">
        <v>13120352</v>
      </c>
      <c r="J70" s="21">
        <v>4634453</v>
      </c>
      <c r="K70" s="21">
        <v>4518593</v>
      </c>
      <c r="L70" s="21">
        <v>4587125</v>
      </c>
      <c r="M70" s="21">
        <v>13740171</v>
      </c>
      <c r="N70" s="21">
        <v>4856275</v>
      </c>
      <c r="O70" s="21">
        <v>4293730</v>
      </c>
      <c r="P70" s="21">
        <v>5309320</v>
      </c>
      <c r="Q70" s="21">
        <v>14459325</v>
      </c>
      <c r="R70" s="21"/>
      <c r="S70" s="21"/>
      <c r="T70" s="21"/>
      <c r="U70" s="21"/>
      <c r="V70" s="21">
        <v>41319848</v>
      </c>
      <c r="W70" s="21">
        <v>45242179</v>
      </c>
      <c r="X70" s="21"/>
      <c r="Y70" s="20"/>
      <c r="Z70" s="23">
        <v>60322905</v>
      </c>
    </row>
    <row r="71" spans="1:26" ht="13.5" hidden="1">
      <c r="A71" s="39" t="s">
        <v>104</v>
      </c>
      <c r="B71" s="19">
        <v>20536078</v>
      </c>
      <c r="C71" s="19"/>
      <c r="D71" s="20">
        <v>27428857</v>
      </c>
      <c r="E71" s="21">
        <v>27428857</v>
      </c>
      <c r="F71" s="21">
        <v>2785126</v>
      </c>
      <c r="G71" s="21">
        <v>2092236</v>
      </c>
      <c r="H71" s="21">
        <v>2694706</v>
      </c>
      <c r="I71" s="21">
        <v>7572068</v>
      </c>
      <c r="J71" s="21">
        <v>3173658</v>
      </c>
      <c r="K71" s="21">
        <v>2363935</v>
      </c>
      <c r="L71" s="21">
        <v>1698758</v>
      </c>
      <c r="M71" s="21">
        <v>7236351</v>
      </c>
      <c r="N71" s="21">
        <v>2173636</v>
      </c>
      <c r="O71" s="21">
        <v>2385633</v>
      </c>
      <c r="P71" s="21">
        <v>2024659</v>
      </c>
      <c r="Q71" s="21">
        <v>6583928</v>
      </c>
      <c r="R71" s="21"/>
      <c r="S71" s="21"/>
      <c r="T71" s="21"/>
      <c r="U71" s="21"/>
      <c r="V71" s="21">
        <v>21392347</v>
      </c>
      <c r="W71" s="21">
        <v>20571643</v>
      </c>
      <c r="X71" s="21"/>
      <c r="Y71" s="20"/>
      <c r="Z71" s="23">
        <v>27428857</v>
      </c>
    </row>
    <row r="72" spans="1:26" ht="13.5" hidden="1">
      <c r="A72" s="39" t="s">
        <v>105</v>
      </c>
      <c r="B72" s="19">
        <v>12623030</v>
      </c>
      <c r="C72" s="19"/>
      <c r="D72" s="20">
        <v>15244594</v>
      </c>
      <c r="E72" s="21">
        <v>15244594</v>
      </c>
      <c r="F72" s="21">
        <v>1657630</v>
      </c>
      <c r="G72" s="21">
        <v>1360172</v>
      </c>
      <c r="H72" s="21">
        <v>1290186</v>
      </c>
      <c r="I72" s="21">
        <v>4307988</v>
      </c>
      <c r="J72" s="21">
        <v>1267797</v>
      </c>
      <c r="K72" s="21">
        <v>1223418</v>
      </c>
      <c r="L72" s="21">
        <v>1215330</v>
      </c>
      <c r="M72" s="21">
        <v>3706545</v>
      </c>
      <c r="N72" s="21">
        <v>1196101</v>
      </c>
      <c r="O72" s="21">
        <v>1185141</v>
      </c>
      <c r="P72" s="21">
        <v>1168457</v>
      </c>
      <c r="Q72" s="21">
        <v>3549699</v>
      </c>
      <c r="R72" s="21"/>
      <c r="S72" s="21"/>
      <c r="T72" s="21"/>
      <c r="U72" s="21"/>
      <c r="V72" s="21">
        <v>11564232</v>
      </c>
      <c r="W72" s="21">
        <v>11433446</v>
      </c>
      <c r="X72" s="21"/>
      <c r="Y72" s="20"/>
      <c r="Z72" s="23">
        <v>15244594</v>
      </c>
    </row>
    <row r="73" spans="1:26" ht="13.5" hidden="1">
      <c r="A73" s="39" t="s">
        <v>106</v>
      </c>
      <c r="B73" s="19">
        <v>14921965</v>
      </c>
      <c r="C73" s="19"/>
      <c r="D73" s="20">
        <v>17955399</v>
      </c>
      <c r="E73" s="21">
        <v>17955399</v>
      </c>
      <c r="F73" s="21">
        <v>1965745</v>
      </c>
      <c r="G73" s="21">
        <v>1601016</v>
      </c>
      <c r="H73" s="21">
        <v>1521609</v>
      </c>
      <c r="I73" s="21">
        <v>5088370</v>
      </c>
      <c r="J73" s="21">
        <v>1492791</v>
      </c>
      <c r="K73" s="21">
        <v>1445335</v>
      </c>
      <c r="L73" s="21">
        <v>1428025</v>
      </c>
      <c r="M73" s="21">
        <v>4366151</v>
      </c>
      <c r="N73" s="21">
        <v>1403314</v>
      </c>
      <c r="O73" s="21">
        <v>1397429</v>
      </c>
      <c r="P73" s="21">
        <v>1366463</v>
      </c>
      <c r="Q73" s="21">
        <v>4167206</v>
      </c>
      <c r="R73" s="21"/>
      <c r="S73" s="21"/>
      <c r="T73" s="21"/>
      <c r="U73" s="21"/>
      <c r="V73" s="21">
        <v>13621727</v>
      </c>
      <c r="W73" s="21">
        <v>13466549</v>
      </c>
      <c r="X73" s="21"/>
      <c r="Y73" s="20"/>
      <c r="Z73" s="23">
        <v>17955399</v>
      </c>
    </row>
    <row r="74" spans="1:26" ht="13.5" hidden="1">
      <c r="A74" s="39" t="s">
        <v>107</v>
      </c>
      <c r="B74" s="19">
        <v>191770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28483501</v>
      </c>
      <c r="C75" s="28"/>
      <c r="D75" s="29">
        <v>30000000</v>
      </c>
      <c r="E75" s="30">
        <v>30000000</v>
      </c>
      <c r="F75" s="30"/>
      <c r="G75" s="30">
        <v>1449537</v>
      </c>
      <c r="H75" s="30">
        <v>1483525</v>
      </c>
      <c r="I75" s="30">
        <v>2933062</v>
      </c>
      <c r="J75" s="30">
        <v>1546883</v>
      </c>
      <c r="K75" s="30">
        <v>1560797</v>
      </c>
      <c r="L75" s="30">
        <v>1598994</v>
      </c>
      <c r="M75" s="30">
        <v>4706674</v>
      </c>
      <c r="N75" s="30">
        <v>1588119</v>
      </c>
      <c r="O75" s="30">
        <v>1710765</v>
      </c>
      <c r="P75" s="30">
        <v>1727131</v>
      </c>
      <c r="Q75" s="30">
        <v>5026015</v>
      </c>
      <c r="R75" s="30"/>
      <c r="S75" s="30"/>
      <c r="T75" s="30"/>
      <c r="U75" s="30"/>
      <c r="V75" s="30">
        <v>12665751</v>
      </c>
      <c r="W75" s="30">
        <v>22500000</v>
      </c>
      <c r="X75" s="30"/>
      <c r="Y75" s="29"/>
      <c r="Z75" s="31">
        <v>30000000</v>
      </c>
    </row>
    <row r="76" spans="1:26" ht="13.5" hidden="1">
      <c r="A76" s="42" t="s">
        <v>286</v>
      </c>
      <c r="B76" s="32">
        <v>94968470</v>
      </c>
      <c r="C76" s="32"/>
      <c r="D76" s="33">
        <v>126513392</v>
      </c>
      <c r="E76" s="34">
        <v>91120100</v>
      </c>
      <c r="F76" s="34">
        <v>5735042</v>
      </c>
      <c r="G76" s="34">
        <v>6538109</v>
      </c>
      <c r="H76" s="34">
        <v>17661567</v>
      </c>
      <c r="I76" s="34">
        <v>29934718</v>
      </c>
      <c r="J76" s="34">
        <v>7730613</v>
      </c>
      <c r="K76" s="34">
        <v>11127058</v>
      </c>
      <c r="L76" s="34">
        <v>10392852</v>
      </c>
      <c r="M76" s="34">
        <v>29250523</v>
      </c>
      <c r="N76" s="34">
        <v>11628101</v>
      </c>
      <c r="O76" s="34">
        <v>9598204</v>
      </c>
      <c r="P76" s="34">
        <v>7628093</v>
      </c>
      <c r="Q76" s="34">
        <v>28854398</v>
      </c>
      <c r="R76" s="34"/>
      <c r="S76" s="34"/>
      <c r="T76" s="34"/>
      <c r="U76" s="34"/>
      <c r="V76" s="34">
        <v>88039639</v>
      </c>
      <c r="W76" s="34">
        <v>74279841</v>
      </c>
      <c r="X76" s="34"/>
      <c r="Y76" s="33"/>
      <c r="Z76" s="35">
        <v>91120100</v>
      </c>
    </row>
    <row r="77" spans="1:26" ht="13.5" hidden="1">
      <c r="A77" s="37" t="s">
        <v>31</v>
      </c>
      <c r="B77" s="19">
        <v>34701881</v>
      </c>
      <c r="C77" s="19"/>
      <c r="D77" s="20">
        <v>21447200</v>
      </c>
      <c r="E77" s="21">
        <v>28000000</v>
      </c>
      <c r="F77" s="21">
        <v>1164380</v>
      </c>
      <c r="G77" s="21">
        <v>889273</v>
      </c>
      <c r="H77" s="21">
        <v>10983304</v>
      </c>
      <c r="I77" s="21">
        <v>13036957</v>
      </c>
      <c r="J77" s="21">
        <v>1153078</v>
      </c>
      <c r="K77" s="21">
        <v>2619291</v>
      </c>
      <c r="L77" s="21">
        <v>4328706</v>
      </c>
      <c r="M77" s="21">
        <v>8101075</v>
      </c>
      <c r="N77" s="21">
        <v>3702918</v>
      </c>
      <c r="O77" s="21">
        <v>2570805</v>
      </c>
      <c r="P77" s="21">
        <v>1481637</v>
      </c>
      <c r="Q77" s="21">
        <v>7755360</v>
      </c>
      <c r="R77" s="21"/>
      <c r="S77" s="21"/>
      <c r="T77" s="21"/>
      <c r="U77" s="21"/>
      <c r="V77" s="21">
        <v>28893392</v>
      </c>
      <c r="W77" s="21">
        <v>24438032</v>
      </c>
      <c r="X77" s="21"/>
      <c r="Y77" s="20"/>
      <c r="Z77" s="23">
        <v>28000000</v>
      </c>
    </row>
    <row r="78" spans="1:26" ht="13.5" hidden="1">
      <c r="A78" s="38" t="s">
        <v>32</v>
      </c>
      <c r="B78" s="19">
        <v>60266589</v>
      </c>
      <c r="C78" s="19"/>
      <c r="D78" s="20">
        <v>84666192</v>
      </c>
      <c r="E78" s="21">
        <v>57694900</v>
      </c>
      <c r="F78" s="21">
        <v>4570662</v>
      </c>
      <c r="G78" s="21">
        <v>5648836</v>
      </c>
      <c r="H78" s="21">
        <v>6678263</v>
      </c>
      <c r="I78" s="21">
        <v>16897761</v>
      </c>
      <c r="J78" s="21">
        <v>6577535</v>
      </c>
      <c r="K78" s="21">
        <v>8507767</v>
      </c>
      <c r="L78" s="21">
        <v>6064146</v>
      </c>
      <c r="M78" s="21">
        <v>21149448</v>
      </c>
      <c r="N78" s="21">
        <v>7925183</v>
      </c>
      <c r="O78" s="21">
        <v>7027399</v>
      </c>
      <c r="P78" s="21">
        <v>6146456</v>
      </c>
      <c r="Q78" s="21">
        <v>21099038</v>
      </c>
      <c r="R78" s="21"/>
      <c r="S78" s="21"/>
      <c r="T78" s="21"/>
      <c r="U78" s="21"/>
      <c r="V78" s="21">
        <v>59146247</v>
      </c>
      <c r="W78" s="21">
        <v>47129209</v>
      </c>
      <c r="X78" s="21"/>
      <c r="Y78" s="20"/>
      <c r="Z78" s="23">
        <v>57694900</v>
      </c>
    </row>
    <row r="79" spans="1:26" ht="13.5" hidden="1">
      <c r="A79" s="39" t="s">
        <v>103</v>
      </c>
      <c r="B79" s="19"/>
      <c r="C79" s="19"/>
      <c r="D79" s="20">
        <v>42226000</v>
      </c>
      <c r="E79" s="21">
        <v>30161500</v>
      </c>
      <c r="F79" s="21">
        <v>3817004</v>
      </c>
      <c r="G79" s="21">
        <v>4324620</v>
      </c>
      <c r="H79" s="21">
        <v>5035600</v>
      </c>
      <c r="I79" s="21">
        <v>13177224</v>
      </c>
      <c r="J79" s="21">
        <v>4913395</v>
      </c>
      <c r="K79" s="21">
        <v>5470216</v>
      </c>
      <c r="L79" s="21">
        <v>3073696</v>
      </c>
      <c r="M79" s="21">
        <v>13457307</v>
      </c>
      <c r="N79" s="21">
        <v>5460011</v>
      </c>
      <c r="O79" s="21">
        <v>4522919</v>
      </c>
      <c r="P79" s="21">
        <v>4859126</v>
      </c>
      <c r="Q79" s="21">
        <v>14842056</v>
      </c>
      <c r="R79" s="21"/>
      <c r="S79" s="21"/>
      <c r="T79" s="21"/>
      <c r="U79" s="21"/>
      <c r="V79" s="21">
        <v>41476587</v>
      </c>
      <c r="W79" s="21">
        <v>28374531</v>
      </c>
      <c r="X79" s="21"/>
      <c r="Y79" s="20"/>
      <c r="Z79" s="23">
        <v>30161500</v>
      </c>
    </row>
    <row r="80" spans="1:26" ht="13.5" hidden="1">
      <c r="A80" s="39" t="s">
        <v>104</v>
      </c>
      <c r="B80" s="19"/>
      <c r="C80" s="19"/>
      <c r="D80" s="20">
        <v>19200200</v>
      </c>
      <c r="E80" s="21">
        <v>10971600</v>
      </c>
      <c r="F80" s="21">
        <v>556577</v>
      </c>
      <c r="G80" s="21">
        <v>728921</v>
      </c>
      <c r="H80" s="21">
        <v>359822</v>
      </c>
      <c r="I80" s="21">
        <v>1645320</v>
      </c>
      <c r="J80" s="21">
        <v>825337</v>
      </c>
      <c r="K80" s="21">
        <v>2070253</v>
      </c>
      <c r="L80" s="21">
        <v>452266</v>
      </c>
      <c r="M80" s="21">
        <v>3347856</v>
      </c>
      <c r="N80" s="21">
        <v>1565797</v>
      </c>
      <c r="O80" s="21">
        <v>1489341</v>
      </c>
      <c r="P80" s="21">
        <v>562016</v>
      </c>
      <c r="Q80" s="21">
        <v>3617154</v>
      </c>
      <c r="R80" s="21"/>
      <c r="S80" s="21"/>
      <c r="T80" s="21"/>
      <c r="U80" s="21"/>
      <c r="V80" s="21">
        <v>8610330</v>
      </c>
      <c r="W80" s="21">
        <v>7548176</v>
      </c>
      <c r="X80" s="21"/>
      <c r="Y80" s="20"/>
      <c r="Z80" s="23">
        <v>10971600</v>
      </c>
    </row>
    <row r="81" spans="1:26" ht="13.5" hidden="1">
      <c r="A81" s="39" t="s">
        <v>105</v>
      </c>
      <c r="B81" s="19"/>
      <c r="C81" s="19"/>
      <c r="D81" s="20">
        <v>10671216</v>
      </c>
      <c r="E81" s="21">
        <v>6098000</v>
      </c>
      <c r="F81" s="21">
        <v>171917</v>
      </c>
      <c r="G81" s="21">
        <v>240544</v>
      </c>
      <c r="H81" s="21">
        <v>397700</v>
      </c>
      <c r="I81" s="21">
        <v>810161</v>
      </c>
      <c r="J81" s="21">
        <v>338307</v>
      </c>
      <c r="K81" s="21">
        <v>319537</v>
      </c>
      <c r="L81" s="21">
        <v>223638</v>
      </c>
      <c r="M81" s="21">
        <v>881482</v>
      </c>
      <c r="N81" s="21">
        <v>437466</v>
      </c>
      <c r="O81" s="21">
        <v>369660</v>
      </c>
      <c r="P81" s="21">
        <v>279260</v>
      </c>
      <c r="Q81" s="21">
        <v>1086386</v>
      </c>
      <c r="R81" s="21"/>
      <c r="S81" s="21"/>
      <c r="T81" s="21"/>
      <c r="U81" s="21"/>
      <c r="V81" s="21">
        <v>2778029</v>
      </c>
      <c r="W81" s="21">
        <v>3851643</v>
      </c>
      <c r="X81" s="21"/>
      <c r="Y81" s="20"/>
      <c r="Z81" s="23">
        <v>6098000</v>
      </c>
    </row>
    <row r="82" spans="1:26" ht="13.5" hidden="1">
      <c r="A82" s="39" t="s">
        <v>106</v>
      </c>
      <c r="B82" s="19"/>
      <c r="C82" s="19"/>
      <c r="D82" s="20">
        <v>12568776</v>
      </c>
      <c r="E82" s="21">
        <v>6463800</v>
      </c>
      <c r="F82" s="21">
        <v>261452</v>
      </c>
      <c r="G82" s="21">
        <v>358367</v>
      </c>
      <c r="H82" s="21">
        <v>536598</v>
      </c>
      <c r="I82" s="21">
        <v>1156417</v>
      </c>
      <c r="J82" s="21">
        <v>309760</v>
      </c>
      <c r="K82" s="21">
        <v>484288</v>
      </c>
      <c r="L82" s="21">
        <v>303272</v>
      </c>
      <c r="M82" s="21">
        <v>1097320</v>
      </c>
      <c r="N82" s="21">
        <v>529024</v>
      </c>
      <c r="O82" s="21">
        <v>367897</v>
      </c>
      <c r="P82" s="21">
        <v>232908</v>
      </c>
      <c r="Q82" s="21">
        <v>1129829</v>
      </c>
      <c r="R82" s="21"/>
      <c r="S82" s="21"/>
      <c r="T82" s="21"/>
      <c r="U82" s="21"/>
      <c r="V82" s="21">
        <v>3383566</v>
      </c>
      <c r="W82" s="21">
        <v>4353737</v>
      </c>
      <c r="X82" s="21"/>
      <c r="Y82" s="20"/>
      <c r="Z82" s="23">
        <v>6463800</v>
      </c>
    </row>
    <row r="83" spans="1:26" ht="13.5" hidden="1">
      <c r="A83" s="39" t="s">
        <v>107</v>
      </c>
      <c r="B83" s="19">
        <v>60266589</v>
      </c>
      <c r="C83" s="19"/>
      <c r="D83" s="20"/>
      <c r="E83" s="21">
        <v>4000000</v>
      </c>
      <c r="F83" s="21">
        <v>-236288</v>
      </c>
      <c r="G83" s="21">
        <v>-3616</v>
      </c>
      <c r="H83" s="21">
        <v>348543</v>
      </c>
      <c r="I83" s="21">
        <v>108639</v>
      </c>
      <c r="J83" s="21">
        <v>190736</v>
      </c>
      <c r="K83" s="21">
        <v>163473</v>
      </c>
      <c r="L83" s="21">
        <v>2011274</v>
      </c>
      <c r="M83" s="21">
        <v>2365483</v>
      </c>
      <c r="N83" s="21">
        <v>-67115</v>
      </c>
      <c r="O83" s="21">
        <v>277582</v>
      </c>
      <c r="P83" s="21">
        <v>213146</v>
      </c>
      <c r="Q83" s="21">
        <v>423613</v>
      </c>
      <c r="R83" s="21"/>
      <c r="S83" s="21"/>
      <c r="T83" s="21"/>
      <c r="U83" s="21"/>
      <c r="V83" s="21">
        <v>2897735</v>
      </c>
      <c r="W83" s="21">
        <v>3001122</v>
      </c>
      <c r="X83" s="21"/>
      <c r="Y83" s="20"/>
      <c r="Z83" s="23">
        <v>4000000</v>
      </c>
    </row>
    <row r="84" spans="1:26" ht="13.5" hidden="1">
      <c r="A84" s="40" t="s">
        <v>110</v>
      </c>
      <c r="B84" s="28"/>
      <c r="C84" s="28"/>
      <c r="D84" s="29">
        <v>20400000</v>
      </c>
      <c r="E84" s="30">
        <v>5425200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2712600</v>
      </c>
      <c r="X84" s="30"/>
      <c r="Y84" s="29"/>
      <c r="Z84" s="31">
        <v>5425200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127799928</v>
      </c>
      <c r="D5" s="153">
        <f>SUM(D6:D8)</f>
        <v>0</v>
      </c>
      <c r="E5" s="154">
        <f t="shared" si="0"/>
        <v>128301572</v>
      </c>
      <c r="F5" s="100">
        <f t="shared" si="0"/>
        <v>128301572</v>
      </c>
      <c r="G5" s="100">
        <f t="shared" si="0"/>
        <v>28865404</v>
      </c>
      <c r="H5" s="100">
        <f t="shared" si="0"/>
        <v>38471501</v>
      </c>
      <c r="I5" s="100">
        <f t="shared" si="0"/>
        <v>1610396</v>
      </c>
      <c r="J5" s="100">
        <f t="shared" si="0"/>
        <v>68947301</v>
      </c>
      <c r="K5" s="100">
        <f t="shared" si="0"/>
        <v>1911612</v>
      </c>
      <c r="L5" s="100">
        <f t="shared" si="0"/>
        <v>1795743</v>
      </c>
      <c r="M5" s="100">
        <f t="shared" si="0"/>
        <v>56731840</v>
      </c>
      <c r="N5" s="100">
        <f t="shared" si="0"/>
        <v>60439195</v>
      </c>
      <c r="O5" s="100">
        <f t="shared" si="0"/>
        <v>2092240</v>
      </c>
      <c r="P5" s="100">
        <f t="shared" si="0"/>
        <v>3334293</v>
      </c>
      <c r="Q5" s="100">
        <f t="shared" si="0"/>
        <v>43200893</v>
      </c>
      <c r="R5" s="100">
        <f t="shared" si="0"/>
        <v>48627426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178013922</v>
      </c>
      <c r="X5" s="100">
        <f t="shared" si="0"/>
        <v>96226180</v>
      </c>
      <c r="Y5" s="100">
        <f t="shared" si="0"/>
        <v>81787742</v>
      </c>
      <c r="Z5" s="137">
        <f>+IF(X5&lt;&gt;0,+(Y5/X5)*100,0)</f>
        <v>84.995312086586</v>
      </c>
      <c r="AA5" s="153">
        <f>SUM(AA6:AA8)</f>
        <v>128301572</v>
      </c>
    </row>
    <row r="6" spans="1:27" ht="13.5">
      <c r="A6" s="138" t="s">
        <v>75</v>
      </c>
      <c r="B6" s="136"/>
      <c r="C6" s="155">
        <v>58955488</v>
      </c>
      <c r="D6" s="155"/>
      <c r="E6" s="156">
        <v>58688650</v>
      </c>
      <c r="F6" s="60">
        <v>58688650</v>
      </c>
      <c r="G6" s="60">
        <v>27374146</v>
      </c>
      <c r="H6" s="60">
        <v>2779</v>
      </c>
      <c r="I6" s="60">
        <v>26108</v>
      </c>
      <c r="J6" s="60">
        <v>27403033</v>
      </c>
      <c r="K6" s="60">
        <v>15780</v>
      </c>
      <c r="L6" s="60">
        <v>37354</v>
      </c>
      <c r="M6" s="60">
        <v>55012134</v>
      </c>
      <c r="N6" s="60">
        <v>55065268</v>
      </c>
      <c r="O6" s="60">
        <v>21769</v>
      </c>
      <c r="P6" s="60">
        <v>8921</v>
      </c>
      <c r="Q6" s="60">
        <v>41275387</v>
      </c>
      <c r="R6" s="60">
        <v>41306077</v>
      </c>
      <c r="S6" s="60"/>
      <c r="T6" s="60"/>
      <c r="U6" s="60"/>
      <c r="V6" s="60"/>
      <c r="W6" s="60">
        <v>123774378</v>
      </c>
      <c r="X6" s="60">
        <v>44016488</v>
      </c>
      <c r="Y6" s="60">
        <v>79757890</v>
      </c>
      <c r="Z6" s="140">
        <v>181.2</v>
      </c>
      <c r="AA6" s="155">
        <v>58688650</v>
      </c>
    </row>
    <row r="7" spans="1:27" ht="13.5">
      <c r="A7" s="138" t="s">
        <v>76</v>
      </c>
      <c r="B7" s="136"/>
      <c r="C7" s="157">
        <v>67145171</v>
      </c>
      <c r="D7" s="157"/>
      <c r="E7" s="158">
        <v>61125176</v>
      </c>
      <c r="F7" s="159">
        <v>61125176</v>
      </c>
      <c r="G7" s="159">
        <v>1319573</v>
      </c>
      <c r="H7" s="159">
        <v>38464149</v>
      </c>
      <c r="I7" s="159">
        <v>1578140</v>
      </c>
      <c r="J7" s="159">
        <v>41361862</v>
      </c>
      <c r="K7" s="159">
        <v>1889382</v>
      </c>
      <c r="L7" s="159">
        <v>1698949</v>
      </c>
      <c r="M7" s="159">
        <v>1715690</v>
      </c>
      <c r="N7" s="159">
        <v>5304021</v>
      </c>
      <c r="O7" s="159">
        <v>1983301</v>
      </c>
      <c r="P7" s="159">
        <v>3295676</v>
      </c>
      <c r="Q7" s="159">
        <v>1894891</v>
      </c>
      <c r="R7" s="159">
        <v>7173868</v>
      </c>
      <c r="S7" s="159"/>
      <c r="T7" s="159"/>
      <c r="U7" s="159"/>
      <c r="V7" s="159"/>
      <c r="W7" s="159">
        <v>53839751</v>
      </c>
      <c r="X7" s="159">
        <v>45843882</v>
      </c>
      <c r="Y7" s="159">
        <v>7995869</v>
      </c>
      <c r="Z7" s="141">
        <v>17.44</v>
      </c>
      <c r="AA7" s="157">
        <v>61125176</v>
      </c>
    </row>
    <row r="8" spans="1:27" ht="13.5">
      <c r="A8" s="138" t="s">
        <v>77</v>
      </c>
      <c r="B8" s="136"/>
      <c r="C8" s="155">
        <v>1699269</v>
      </c>
      <c r="D8" s="155"/>
      <c r="E8" s="156">
        <v>8487746</v>
      </c>
      <c r="F8" s="60">
        <v>8487746</v>
      </c>
      <c r="G8" s="60">
        <v>171685</v>
      </c>
      <c r="H8" s="60">
        <v>4573</v>
      </c>
      <c r="I8" s="60">
        <v>6148</v>
      </c>
      <c r="J8" s="60">
        <v>182406</v>
      </c>
      <c r="K8" s="60">
        <v>6450</v>
      </c>
      <c r="L8" s="60">
        <v>59440</v>
      </c>
      <c r="M8" s="60">
        <v>4016</v>
      </c>
      <c r="N8" s="60">
        <v>69906</v>
      </c>
      <c r="O8" s="60">
        <v>87170</v>
      </c>
      <c r="P8" s="60">
        <v>29696</v>
      </c>
      <c r="Q8" s="60">
        <v>30615</v>
      </c>
      <c r="R8" s="60">
        <v>147481</v>
      </c>
      <c r="S8" s="60"/>
      <c r="T8" s="60"/>
      <c r="U8" s="60"/>
      <c r="V8" s="60"/>
      <c r="W8" s="60">
        <v>399793</v>
      </c>
      <c r="X8" s="60">
        <v>6365810</v>
      </c>
      <c r="Y8" s="60">
        <v>-5966017</v>
      </c>
      <c r="Z8" s="140">
        <v>-93.72</v>
      </c>
      <c r="AA8" s="155">
        <v>8487746</v>
      </c>
    </row>
    <row r="9" spans="1:27" ht="13.5">
      <c r="A9" s="135" t="s">
        <v>78</v>
      </c>
      <c r="B9" s="136"/>
      <c r="C9" s="153">
        <f aca="true" t="shared" si="1" ref="C9:Y9">SUM(C10:C14)</f>
        <v>1360389</v>
      </c>
      <c r="D9" s="153">
        <f>SUM(D10:D14)</f>
        <v>0</v>
      </c>
      <c r="E9" s="154">
        <f t="shared" si="1"/>
        <v>5236952</v>
      </c>
      <c r="F9" s="100">
        <f t="shared" si="1"/>
        <v>5236952</v>
      </c>
      <c r="G9" s="100">
        <f t="shared" si="1"/>
        <v>75580</v>
      </c>
      <c r="H9" s="100">
        <f t="shared" si="1"/>
        <v>92718</v>
      </c>
      <c r="I9" s="100">
        <f t="shared" si="1"/>
        <v>3431592</v>
      </c>
      <c r="J9" s="100">
        <f t="shared" si="1"/>
        <v>3599890</v>
      </c>
      <c r="K9" s="100">
        <f t="shared" si="1"/>
        <v>304197</v>
      </c>
      <c r="L9" s="100">
        <f t="shared" si="1"/>
        <v>69822</v>
      </c>
      <c r="M9" s="100">
        <f t="shared" si="1"/>
        <v>41768</v>
      </c>
      <c r="N9" s="100">
        <f t="shared" si="1"/>
        <v>415787</v>
      </c>
      <c r="O9" s="100">
        <f t="shared" si="1"/>
        <v>81848</v>
      </c>
      <c r="P9" s="100">
        <f t="shared" si="1"/>
        <v>92072</v>
      </c>
      <c r="Q9" s="100">
        <f t="shared" si="1"/>
        <v>864526</v>
      </c>
      <c r="R9" s="100">
        <f t="shared" si="1"/>
        <v>1038446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5054123</v>
      </c>
      <c r="X9" s="100">
        <f t="shared" si="1"/>
        <v>3927714</v>
      </c>
      <c r="Y9" s="100">
        <f t="shared" si="1"/>
        <v>1126409</v>
      </c>
      <c r="Z9" s="137">
        <f>+IF(X9&lt;&gt;0,+(Y9/X9)*100,0)</f>
        <v>28.678488301337623</v>
      </c>
      <c r="AA9" s="153">
        <f>SUM(AA10:AA14)</f>
        <v>5236952</v>
      </c>
    </row>
    <row r="10" spans="1:27" ht="13.5">
      <c r="A10" s="138" t="s">
        <v>79</v>
      </c>
      <c r="B10" s="136"/>
      <c r="C10" s="155">
        <v>314416</v>
      </c>
      <c r="D10" s="155"/>
      <c r="E10" s="156">
        <v>384500</v>
      </c>
      <c r="F10" s="60">
        <v>384500</v>
      </c>
      <c r="G10" s="60">
        <v>32492</v>
      </c>
      <c r="H10" s="60">
        <v>31759</v>
      </c>
      <c r="I10" s="60">
        <v>25367</v>
      </c>
      <c r="J10" s="60">
        <v>89618</v>
      </c>
      <c r="K10" s="60">
        <v>55308</v>
      </c>
      <c r="L10" s="60">
        <v>25988</v>
      </c>
      <c r="M10" s="60">
        <v>19020</v>
      </c>
      <c r="N10" s="60">
        <v>100316</v>
      </c>
      <c r="O10" s="60">
        <v>40853</v>
      </c>
      <c r="P10" s="60">
        <v>27167</v>
      </c>
      <c r="Q10" s="60">
        <v>30102</v>
      </c>
      <c r="R10" s="60">
        <v>98122</v>
      </c>
      <c r="S10" s="60"/>
      <c r="T10" s="60"/>
      <c r="U10" s="60"/>
      <c r="V10" s="60"/>
      <c r="W10" s="60">
        <v>288056</v>
      </c>
      <c r="X10" s="60">
        <v>288375</v>
      </c>
      <c r="Y10" s="60">
        <v>-319</v>
      </c>
      <c r="Z10" s="140">
        <v>-0.11</v>
      </c>
      <c r="AA10" s="155">
        <v>384500</v>
      </c>
    </row>
    <row r="11" spans="1:27" ht="13.5">
      <c r="A11" s="138" t="s">
        <v>80</v>
      </c>
      <c r="B11" s="136"/>
      <c r="C11" s="155">
        <v>44827</v>
      </c>
      <c r="D11" s="155"/>
      <c r="E11" s="156">
        <v>4076452</v>
      </c>
      <c r="F11" s="60">
        <v>4076452</v>
      </c>
      <c r="G11" s="60">
        <v>3957</v>
      </c>
      <c r="H11" s="60">
        <v>532</v>
      </c>
      <c r="I11" s="60"/>
      <c r="J11" s="60">
        <v>4489</v>
      </c>
      <c r="K11" s="60">
        <v>1443</v>
      </c>
      <c r="L11" s="60">
        <v>6744</v>
      </c>
      <c r="M11" s="60">
        <v>202</v>
      </c>
      <c r="N11" s="60">
        <v>8389</v>
      </c>
      <c r="O11" s="60">
        <v>571</v>
      </c>
      <c r="P11" s="60"/>
      <c r="Q11" s="60">
        <v>3672</v>
      </c>
      <c r="R11" s="60">
        <v>4243</v>
      </c>
      <c r="S11" s="60"/>
      <c r="T11" s="60"/>
      <c r="U11" s="60"/>
      <c r="V11" s="60"/>
      <c r="W11" s="60">
        <v>17121</v>
      </c>
      <c r="X11" s="60">
        <v>3057339</v>
      </c>
      <c r="Y11" s="60">
        <v>-3040218</v>
      </c>
      <c r="Z11" s="140">
        <v>-99.44</v>
      </c>
      <c r="AA11" s="155">
        <v>4076452</v>
      </c>
    </row>
    <row r="12" spans="1:27" ht="13.5">
      <c r="A12" s="138" t="s">
        <v>81</v>
      </c>
      <c r="B12" s="136"/>
      <c r="C12" s="155">
        <v>823401</v>
      </c>
      <c r="D12" s="155"/>
      <c r="E12" s="156">
        <v>270000</v>
      </c>
      <c r="F12" s="60">
        <v>270000</v>
      </c>
      <c r="G12" s="60">
        <v>39131</v>
      </c>
      <c r="H12" s="60">
        <v>54891</v>
      </c>
      <c r="I12" s="60">
        <v>30154</v>
      </c>
      <c r="J12" s="60">
        <v>124176</v>
      </c>
      <c r="K12" s="60">
        <v>19949</v>
      </c>
      <c r="L12" s="60">
        <v>27494</v>
      </c>
      <c r="M12" s="60">
        <v>16951</v>
      </c>
      <c r="N12" s="60">
        <v>64394</v>
      </c>
      <c r="O12" s="60">
        <v>29249</v>
      </c>
      <c r="P12" s="60">
        <v>24082</v>
      </c>
      <c r="Q12" s="60">
        <v>724950</v>
      </c>
      <c r="R12" s="60">
        <v>778281</v>
      </c>
      <c r="S12" s="60"/>
      <c r="T12" s="60"/>
      <c r="U12" s="60"/>
      <c r="V12" s="60"/>
      <c r="W12" s="60">
        <v>966851</v>
      </c>
      <c r="X12" s="60">
        <v>202500</v>
      </c>
      <c r="Y12" s="60">
        <v>764351</v>
      </c>
      <c r="Z12" s="140">
        <v>377.46</v>
      </c>
      <c r="AA12" s="155">
        <v>270000</v>
      </c>
    </row>
    <row r="13" spans="1:27" ht="13.5">
      <c r="A13" s="138" t="s">
        <v>82</v>
      </c>
      <c r="B13" s="136"/>
      <c r="C13" s="155">
        <v>177745</v>
      </c>
      <c r="D13" s="155"/>
      <c r="E13" s="156">
        <v>506000</v>
      </c>
      <c r="F13" s="60">
        <v>506000</v>
      </c>
      <c r="G13" s="60"/>
      <c r="H13" s="60">
        <v>5536</v>
      </c>
      <c r="I13" s="60">
        <v>3376071</v>
      </c>
      <c r="J13" s="60">
        <v>3381607</v>
      </c>
      <c r="K13" s="60">
        <v>227497</v>
      </c>
      <c r="L13" s="60">
        <v>9596</v>
      </c>
      <c r="M13" s="60">
        <v>5595</v>
      </c>
      <c r="N13" s="60">
        <v>242688</v>
      </c>
      <c r="O13" s="60">
        <v>11175</v>
      </c>
      <c r="P13" s="60">
        <v>40823</v>
      </c>
      <c r="Q13" s="60">
        <v>105802</v>
      </c>
      <c r="R13" s="60">
        <v>157800</v>
      </c>
      <c r="S13" s="60"/>
      <c r="T13" s="60"/>
      <c r="U13" s="60"/>
      <c r="V13" s="60"/>
      <c r="W13" s="60">
        <v>3782095</v>
      </c>
      <c r="X13" s="60">
        <v>379500</v>
      </c>
      <c r="Y13" s="60">
        <v>3402595</v>
      </c>
      <c r="Z13" s="140">
        <v>896.6</v>
      </c>
      <c r="AA13" s="155">
        <v>506000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24824712</v>
      </c>
      <c r="D15" s="153">
        <f>SUM(D16:D18)</f>
        <v>0</v>
      </c>
      <c r="E15" s="154">
        <f t="shared" si="2"/>
        <v>25892640</v>
      </c>
      <c r="F15" s="100">
        <f t="shared" si="2"/>
        <v>25892640</v>
      </c>
      <c r="G15" s="100">
        <f t="shared" si="2"/>
        <v>26323000</v>
      </c>
      <c r="H15" s="100">
        <f t="shared" si="2"/>
        <v>0</v>
      </c>
      <c r="I15" s="100">
        <f t="shared" si="2"/>
        <v>0</v>
      </c>
      <c r="J15" s="100">
        <f t="shared" si="2"/>
        <v>26323000</v>
      </c>
      <c r="K15" s="100">
        <f t="shared" si="2"/>
        <v>700000</v>
      </c>
      <c r="L15" s="100">
        <f t="shared" si="2"/>
        <v>0</v>
      </c>
      <c r="M15" s="100">
        <f t="shared" si="2"/>
        <v>0</v>
      </c>
      <c r="N15" s="100">
        <f t="shared" si="2"/>
        <v>700000</v>
      </c>
      <c r="O15" s="100">
        <f t="shared" si="2"/>
        <v>1550</v>
      </c>
      <c r="P15" s="100">
        <f t="shared" si="2"/>
        <v>525000</v>
      </c>
      <c r="Q15" s="100">
        <f t="shared" si="2"/>
        <v>0</v>
      </c>
      <c r="R15" s="100">
        <f t="shared" si="2"/>
        <v>526550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27549550</v>
      </c>
      <c r="X15" s="100">
        <f t="shared" si="2"/>
        <v>19419480</v>
      </c>
      <c r="Y15" s="100">
        <f t="shared" si="2"/>
        <v>8130070</v>
      </c>
      <c r="Z15" s="137">
        <f>+IF(X15&lt;&gt;0,+(Y15/X15)*100,0)</f>
        <v>41.86553913905007</v>
      </c>
      <c r="AA15" s="153">
        <f>SUM(AA16:AA18)</f>
        <v>25892640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26323000</v>
      </c>
      <c r="H16" s="60"/>
      <c r="I16" s="60"/>
      <c r="J16" s="60">
        <v>26323000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26323000</v>
      </c>
      <c r="X16" s="60"/>
      <c r="Y16" s="60">
        <v>26323000</v>
      </c>
      <c r="Z16" s="140">
        <v>0</v>
      </c>
      <c r="AA16" s="155"/>
    </row>
    <row r="17" spans="1:27" ht="13.5">
      <c r="A17" s="138" t="s">
        <v>86</v>
      </c>
      <c r="B17" s="136"/>
      <c r="C17" s="155">
        <v>24824712</v>
      </c>
      <c r="D17" s="155"/>
      <c r="E17" s="156">
        <v>25892640</v>
      </c>
      <c r="F17" s="60">
        <v>25892640</v>
      </c>
      <c r="G17" s="60"/>
      <c r="H17" s="60"/>
      <c r="I17" s="60"/>
      <c r="J17" s="60"/>
      <c r="K17" s="60">
        <v>700000</v>
      </c>
      <c r="L17" s="60"/>
      <c r="M17" s="60"/>
      <c r="N17" s="60">
        <v>700000</v>
      </c>
      <c r="O17" s="60">
        <v>1550</v>
      </c>
      <c r="P17" s="60">
        <v>525000</v>
      </c>
      <c r="Q17" s="60"/>
      <c r="R17" s="60">
        <v>526550</v>
      </c>
      <c r="S17" s="60"/>
      <c r="T17" s="60"/>
      <c r="U17" s="60"/>
      <c r="V17" s="60"/>
      <c r="W17" s="60">
        <v>1226550</v>
      </c>
      <c r="X17" s="60">
        <v>19419480</v>
      </c>
      <c r="Y17" s="60">
        <v>-18192930</v>
      </c>
      <c r="Z17" s="140">
        <v>-93.68</v>
      </c>
      <c r="AA17" s="155">
        <v>25892640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290497832</v>
      </c>
      <c r="D19" s="153">
        <f>SUM(D20:D23)</f>
        <v>0</v>
      </c>
      <c r="E19" s="154">
        <f t="shared" si="3"/>
        <v>281397618</v>
      </c>
      <c r="F19" s="100">
        <f t="shared" si="3"/>
        <v>281397618</v>
      </c>
      <c r="G19" s="100">
        <f t="shared" si="3"/>
        <v>42131008</v>
      </c>
      <c r="H19" s="100">
        <f t="shared" si="3"/>
        <v>12350875</v>
      </c>
      <c r="I19" s="100">
        <f t="shared" si="3"/>
        <v>8143668</v>
      </c>
      <c r="J19" s="100">
        <f t="shared" si="3"/>
        <v>62625551</v>
      </c>
      <c r="K19" s="100">
        <f t="shared" si="3"/>
        <v>10917158</v>
      </c>
      <c r="L19" s="100">
        <f t="shared" si="3"/>
        <v>9551421</v>
      </c>
      <c r="M19" s="100">
        <f t="shared" si="3"/>
        <v>8939445</v>
      </c>
      <c r="N19" s="100">
        <f t="shared" si="3"/>
        <v>29408024</v>
      </c>
      <c r="O19" s="100">
        <f t="shared" si="3"/>
        <v>16016440</v>
      </c>
      <c r="P19" s="100">
        <f t="shared" si="3"/>
        <v>9939571</v>
      </c>
      <c r="Q19" s="100">
        <f t="shared" si="3"/>
        <v>12091236</v>
      </c>
      <c r="R19" s="100">
        <f t="shared" si="3"/>
        <v>38047247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130080822</v>
      </c>
      <c r="X19" s="100">
        <f t="shared" si="3"/>
        <v>211048214</v>
      </c>
      <c r="Y19" s="100">
        <f t="shared" si="3"/>
        <v>-80967392</v>
      </c>
      <c r="Z19" s="137">
        <f>+IF(X19&lt;&gt;0,+(Y19/X19)*100,0)</f>
        <v>-38.36440520648045</v>
      </c>
      <c r="AA19" s="153">
        <f>SUM(AA20:AA23)</f>
        <v>281397618</v>
      </c>
    </row>
    <row r="20" spans="1:27" ht="13.5">
      <c r="A20" s="138" t="s">
        <v>89</v>
      </c>
      <c r="B20" s="136"/>
      <c r="C20" s="155">
        <v>96437053</v>
      </c>
      <c r="D20" s="155"/>
      <c r="E20" s="156">
        <v>103848791</v>
      </c>
      <c r="F20" s="60">
        <v>103848791</v>
      </c>
      <c r="G20" s="60">
        <v>10197602</v>
      </c>
      <c r="H20" s="60">
        <v>7297319</v>
      </c>
      <c r="I20" s="60">
        <v>2146778</v>
      </c>
      <c r="J20" s="60">
        <v>19641699</v>
      </c>
      <c r="K20" s="60">
        <v>4638259</v>
      </c>
      <c r="L20" s="60">
        <v>4518593</v>
      </c>
      <c r="M20" s="60">
        <v>4596123</v>
      </c>
      <c r="N20" s="60">
        <v>13752975</v>
      </c>
      <c r="O20" s="60">
        <v>4873602</v>
      </c>
      <c r="P20" s="60">
        <v>4294842</v>
      </c>
      <c r="Q20" s="60">
        <v>5319136</v>
      </c>
      <c r="R20" s="60">
        <v>14487580</v>
      </c>
      <c r="S20" s="60"/>
      <c r="T20" s="60"/>
      <c r="U20" s="60"/>
      <c r="V20" s="60"/>
      <c r="W20" s="60">
        <v>47882254</v>
      </c>
      <c r="X20" s="60">
        <v>77886593</v>
      </c>
      <c r="Y20" s="60">
        <v>-30004339</v>
      </c>
      <c r="Z20" s="140">
        <v>-38.52</v>
      </c>
      <c r="AA20" s="155">
        <v>103848791</v>
      </c>
    </row>
    <row r="21" spans="1:27" ht="13.5">
      <c r="A21" s="138" t="s">
        <v>90</v>
      </c>
      <c r="B21" s="136"/>
      <c r="C21" s="155">
        <v>55973106</v>
      </c>
      <c r="D21" s="155"/>
      <c r="E21" s="156">
        <v>74902958</v>
      </c>
      <c r="F21" s="60">
        <v>74902958</v>
      </c>
      <c r="G21" s="60">
        <v>12866347</v>
      </c>
      <c r="H21" s="60">
        <v>2092236</v>
      </c>
      <c r="I21" s="60">
        <v>3184805</v>
      </c>
      <c r="J21" s="60">
        <v>18143388</v>
      </c>
      <c r="K21" s="60">
        <v>3518266</v>
      </c>
      <c r="L21" s="60">
        <v>2363935</v>
      </c>
      <c r="M21" s="60">
        <v>1699967</v>
      </c>
      <c r="N21" s="60">
        <v>7582168</v>
      </c>
      <c r="O21" s="60">
        <v>3543378</v>
      </c>
      <c r="P21" s="60">
        <v>3061924</v>
      </c>
      <c r="Q21" s="60">
        <v>3277794</v>
      </c>
      <c r="R21" s="60">
        <v>9883096</v>
      </c>
      <c r="S21" s="60"/>
      <c r="T21" s="60"/>
      <c r="U21" s="60"/>
      <c r="V21" s="60"/>
      <c r="W21" s="60">
        <v>35608652</v>
      </c>
      <c r="X21" s="60">
        <v>56177219</v>
      </c>
      <c r="Y21" s="60">
        <v>-20568567</v>
      </c>
      <c r="Z21" s="140">
        <v>-36.61</v>
      </c>
      <c r="AA21" s="155">
        <v>74902958</v>
      </c>
    </row>
    <row r="22" spans="1:27" ht="13.5">
      <c r="A22" s="138" t="s">
        <v>91</v>
      </c>
      <c r="B22" s="136"/>
      <c r="C22" s="157">
        <v>111111992</v>
      </c>
      <c r="D22" s="157"/>
      <c r="E22" s="158">
        <v>58641704</v>
      </c>
      <c r="F22" s="159">
        <v>58641704</v>
      </c>
      <c r="G22" s="159">
        <v>10058647</v>
      </c>
      <c r="H22" s="159">
        <v>1360172</v>
      </c>
      <c r="I22" s="159">
        <v>1290371</v>
      </c>
      <c r="J22" s="159">
        <v>12709190</v>
      </c>
      <c r="K22" s="159">
        <v>1267842</v>
      </c>
      <c r="L22" s="159">
        <v>1223558</v>
      </c>
      <c r="M22" s="159">
        <v>1215330</v>
      </c>
      <c r="N22" s="159">
        <v>3706730</v>
      </c>
      <c r="O22" s="159">
        <v>6196146</v>
      </c>
      <c r="P22" s="159">
        <v>1185323</v>
      </c>
      <c r="Q22" s="159">
        <v>2127817</v>
      </c>
      <c r="R22" s="159">
        <v>9509286</v>
      </c>
      <c r="S22" s="159"/>
      <c r="T22" s="159"/>
      <c r="U22" s="159"/>
      <c r="V22" s="159"/>
      <c r="W22" s="159">
        <v>25925206</v>
      </c>
      <c r="X22" s="159">
        <v>43981278</v>
      </c>
      <c r="Y22" s="159">
        <v>-18056072</v>
      </c>
      <c r="Z22" s="141">
        <v>-41.05</v>
      </c>
      <c r="AA22" s="157">
        <v>58641704</v>
      </c>
    </row>
    <row r="23" spans="1:27" ht="13.5">
      <c r="A23" s="138" t="s">
        <v>92</v>
      </c>
      <c r="B23" s="136"/>
      <c r="C23" s="155">
        <v>26975681</v>
      </c>
      <c r="D23" s="155"/>
      <c r="E23" s="156">
        <v>44004165</v>
      </c>
      <c r="F23" s="60">
        <v>44004165</v>
      </c>
      <c r="G23" s="60">
        <v>9008412</v>
      </c>
      <c r="H23" s="60">
        <v>1601148</v>
      </c>
      <c r="I23" s="60">
        <v>1521714</v>
      </c>
      <c r="J23" s="60">
        <v>12131274</v>
      </c>
      <c r="K23" s="60">
        <v>1492791</v>
      </c>
      <c r="L23" s="60">
        <v>1445335</v>
      </c>
      <c r="M23" s="60">
        <v>1428025</v>
      </c>
      <c r="N23" s="60">
        <v>4366151</v>
      </c>
      <c r="O23" s="60">
        <v>1403314</v>
      </c>
      <c r="P23" s="60">
        <v>1397482</v>
      </c>
      <c r="Q23" s="60">
        <v>1366489</v>
      </c>
      <c r="R23" s="60">
        <v>4167285</v>
      </c>
      <c r="S23" s="60"/>
      <c r="T23" s="60"/>
      <c r="U23" s="60"/>
      <c r="V23" s="60"/>
      <c r="W23" s="60">
        <v>20664710</v>
      </c>
      <c r="X23" s="60">
        <v>33003124</v>
      </c>
      <c r="Y23" s="60">
        <v>-12338414</v>
      </c>
      <c r="Z23" s="140">
        <v>-37.39</v>
      </c>
      <c r="AA23" s="155">
        <v>44004165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444482861</v>
      </c>
      <c r="D25" s="168">
        <f>+D5+D9+D15+D19+D24</f>
        <v>0</v>
      </c>
      <c r="E25" s="169">
        <f t="shared" si="4"/>
        <v>440828782</v>
      </c>
      <c r="F25" s="73">
        <f t="shared" si="4"/>
        <v>440828782</v>
      </c>
      <c r="G25" s="73">
        <f t="shared" si="4"/>
        <v>97394992</v>
      </c>
      <c r="H25" s="73">
        <f t="shared" si="4"/>
        <v>50915094</v>
      </c>
      <c r="I25" s="73">
        <f t="shared" si="4"/>
        <v>13185656</v>
      </c>
      <c r="J25" s="73">
        <f t="shared" si="4"/>
        <v>161495742</v>
      </c>
      <c r="K25" s="73">
        <f t="shared" si="4"/>
        <v>13832967</v>
      </c>
      <c r="L25" s="73">
        <f t="shared" si="4"/>
        <v>11416986</v>
      </c>
      <c r="M25" s="73">
        <f t="shared" si="4"/>
        <v>65713053</v>
      </c>
      <c r="N25" s="73">
        <f t="shared" si="4"/>
        <v>90963006</v>
      </c>
      <c r="O25" s="73">
        <f t="shared" si="4"/>
        <v>18192078</v>
      </c>
      <c r="P25" s="73">
        <f t="shared" si="4"/>
        <v>13890936</v>
      </c>
      <c r="Q25" s="73">
        <f t="shared" si="4"/>
        <v>56156655</v>
      </c>
      <c r="R25" s="73">
        <f t="shared" si="4"/>
        <v>88239669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340698417</v>
      </c>
      <c r="X25" s="73">
        <f t="shared" si="4"/>
        <v>330621588</v>
      </c>
      <c r="Y25" s="73">
        <f t="shared" si="4"/>
        <v>10076829</v>
      </c>
      <c r="Z25" s="170">
        <f>+IF(X25&lt;&gt;0,+(Y25/X25)*100,0)</f>
        <v>3.047843627198355</v>
      </c>
      <c r="AA25" s="168">
        <f>+AA5+AA9+AA15+AA19+AA24</f>
        <v>440828782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115961219</v>
      </c>
      <c r="D28" s="153">
        <f>SUM(D29:D31)</f>
        <v>0</v>
      </c>
      <c r="E28" s="154">
        <f t="shared" si="5"/>
        <v>149183025</v>
      </c>
      <c r="F28" s="100">
        <f t="shared" si="5"/>
        <v>149183025</v>
      </c>
      <c r="G28" s="100">
        <f t="shared" si="5"/>
        <v>9607538</v>
      </c>
      <c r="H28" s="100">
        <f t="shared" si="5"/>
        <v>5631724</v>
      </c>
      <c r="I28" s="100">
        <f t="shared" si="5"/>
        <v>8645667</v>
      </c>
      <c r="J28" s="100">
        <f t="shared" si="5"/>
        <v>23884929</v>
      </c>
      <c r="K28" s="100">
        <f t="shared" si="5"/>
        <v>12948756</v>
      </c>
      <c r="L28" s="100">
        <f t="shared" si="5"/>
        <v>9532630</v>
      </c>
      <c r="M28" s="100">
        <f t="shared" si="5"/>
        <v>9658404</v>
      </c>
      <c r="N28" s="100">
        <f t="shared" si="5"/>
        <v>32139790</v>
      </c>
      <c r="O28" s="100">
        <f t="shared" si="5"/>
        <v>8082189</v>
      </c>
      <c r="P28" s="100">
        <f t="shared" si="5"/>
        <v>9246364</v>
      </c>
      <c r="Q28" s="100">
        <f t="shared" si="5"/>
        <v>11672111</v>
      </c>
      <c r="R28" s="100">
        <f t="shared" si="5"/>
        <v>29000664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85025383</v>
      </c>
      <c r="X28" s="100">
        <f t="shared" si="5"/>
        <v>111887269</v>
      </c>
      <c r="Y28" s="100">
        <f t="shared" si="5"/>
        <v>-26861886</v>
      </c>
      <c r="Z28" s="137">
        <f>+IF(X28&lt;&gt;0,+(Y28/X28)*100,0)</f>
        <v>-24.00799147220226</v>
      </c>
      <c r="AA28" s="153">
        <f>SUM(AA29:AA31)</f>
        <v>149183025</v>
      </c>
    </row>
    <row r="29" spans="1:27" ht="13.5">
      <c r="A29" s="138" t="s">
        <v>75</v>
      </c>
      <c r="B29" s="136"/>
      <c r="C29" s="155">
        <v>69410019</v>
      </c>
      <c r="D29" s="155"/>
      <c r="E29" s="156">
        <v>56497137</v>
      </c>
      <c r="F29" s="60">
        <v>56497137</v>
      </c>
      <c r="G29" s="60">
        <v>2988310</v>
      </c>
      <c r="H29" s="60">
        <v>2191905</v>
      </c>
      <c r="I29" s="60">
        <v>3256668</v>
      </c>
      <c r="J29" s="60">
        <v>8436883</v>
      </c>
      <c r="K29" s="60">
        <v>4776792</v>
      </c>
      <c r="L29" s="60">
        <v>3734332</v>
      </c>
      <c r="M29" s="60">
        <v>3746513</v>
      </c>
      <c r="N29" s="60">
        <v>12257637</v>
      </c>
      <c r="O29" s="60">
        <v>3015067</v>
      </c>
      <c r="P29" s="60">
        <v>3954889</v>
      </c>
      <c r="Q29" s="60">
        <v>4749966</v>
      </c>
      <c r="R29" s="60">
        <v>11719922</v>
      </c>
      <c r="S29" s="60"/>
      <c r="T29" s="60"/>
      <c r="U29" s="60"/>
      <c r="V29" s="60"/>
      <c r="W29" s="60">
        <v>32414442</v>
      </c>
      <c r="X29" s="60">
        <v>42372853</v>
      </c>
      <c r="Y29" s="60">
        <v>-9958411</v>
      </c>
      <c r="Z29" s="140">
        <v>-23.5</v>
      </c>
      <c r="AA29" s="155">
        <v>56497137</v>
      </c>
    </row>
    <row r="30" spans="1:27" ht="13.5">
      <c r="A30" s="138" t="s">
        <v>76</v>
      </c>
      <c r="B30" s="136"/>
      <c r="C30" s="157">
        <v>18779046</v>
      </c>
      <c r="D30" s="157"/>
      <c r="E30" s="158">
        <v>35672635</v>
      </c>
      <c r="F30" s="159">
        <v>35672635</v>
      </c>
      <c r="G30" s="159">
        <v>2566739</v>
      </c>
      <c r="H30" s="159">
        <v>1353747</v>
      </c>
      <c r="I30" s="159">
        <v>3374095</v>
      </c>
      <c r="J30" s="159">
        <v>7294581</v>
      </c>
      <c r="K30" s="159">
        <v>4853649</v>
      </c>
      <c r="L30" s="159">
        <v>2820806</v>
      </c>
      <c r="M30" s="159">
        <v>2917481</v>
      </c>
      <c r="N30" s="159">
        <v>10591936</v>
      </c>
      <c r="O30" s="159">
        <v>2437067</v>
      </c>
      <c r="P30" s="159">
        <v>2541772</v>
      </c>
      <c r="Q30" s="159">
        <v>2345651</v>
      </c>
      <c r="R30" s="159">
        <v>7324490</v>
      </c>
      <c r="S30" s="159"/>
      <c r="T30" s="159"/>
      <c r="U30" s="159"/>
      <c r="V30" s="159"/>
      <c r="W30" s="159">
        <v>25211007</v>
      </c>
      <c r="X30" s="159">
        <v>26754476</v>
      </c>
      <c r="Y30" s="159">
        <v>-1543469</v>
      </c>
      <c r="Z30" s="141">
        <v>-5.77</v>
      </c>
      <c r="AA30" s="157">
        <v>35672635</v>
      </c>
    </row>
    <row r="31" spans="1:27" ht="13.5">
      <c r="A31" s="138" t="s">
        <v>77</v>
      </c>
      <c r="B31" s="136"/>
      <c r="C31" s="155">
        <v>27772154</v>
      </c>
      <c r="D31" s="155"/>
      <c r="E31" s="156">
        <v>57013253</v>
      </c>
      <c r="F31" s="60">
        <v>57013253</v>
      </c>
      <c r="G31" s="60">
        <v>4052489</v>
      </c>
      <c r="H31" s="60">
        <v>2086072</v>
      </c>
      <c r="I31" s="60">
        <v>2014904</v>
      </c>
      <c r="J31" s="60">
        <v>8153465</v>
      </c>
      <c r="K31" s="60">
        <v>3318315</v>
      </c>
      <c r="L31" s="60">
        <v>2977492</v>
      </c>
      <c r="M31" s="60">
        <v>2994410</v>
      </c>
      <c r="N31" s="60">
        <v>9290217</v>
      </c>
      <c r="O31" s="60">
        <v>2630055</v>
      </c>
      <c r="P31" s="60">
        <v>2749703</v>
      </c>
      <c r="Q31" s="60">
        <v>4576494</v>
      </c>
      <c r="R31" s="60">
        <v>9956252</v>
      </c>
      <c r="S31" s="60"/>
      <c r="T31" s="60"/>
      <c r="U31" s="60"/>
      <c r="V31" s="60"/>
      <c r="W31" s="60">
        <v>27399934</v>
      </c>
      <c r="X31" s="60">
        <v>42759940</v>
      </c>
      <c r="Y31" s="60">
        <v>-15360006</v>
      </c>
      <c r="Z31" s="140">
        <v>-35.92</v>
      </c>
      <c r="AA31" s="155">
        <v>57013253</v>
      </c>
    </row>
    <row r="32" spans="1:27" ht="13.5">
      <c r="A32" s="135" t="s">
        <v>78</v>
      </c>
      <c r="B32" s="136"/>
      <c r="C32" s="153">
        <f aca="true" t="shared" si="6" ref="C32:Y32">SUM(C33:C37)</f>
        <v>41371643</v>
      </c>
      <c r="D32" s="153">
        <f>SUM(D33:D37)</f>
        <v>0</v>
      </c>
      <c r="E32" s="154">
        <f t="shared" si="6"/>
        <v>38447011</v>
      </c>
      <c r="F32" s="100">
        <f t="shared" si="6"/>
        <v>38447011</v>
      </c>
      <c r="G32" s="100">
        <f t="shared" si="6"/>
        <v>3647366</v>
      </c>
      <c r="H32" s="100">
        <f t="shared" si="6"/>
        <v>2410175</v>
      </c>
      <c r="I32" s="100">
        <f t="shared" si="6"/>
        <v>2878803</v>
      </c>
      <c r="J32" s="100">
        <f t="shared" si="6"/>
        <v>8936344</v>
      </c>
      <c r="K32" s="100">
        <f t="shared" si="6"/>
        <v>2294538</v>
      </c>
      <c r="L32" s="100">
        <f t="shared" si="6"/>
        <v>2481975</v>
      </c>
      <c r="M32" s="100">
        <f t="shared" si="6"/>
        <v>2528924</v>
      </c>
      <c r="N32" s="100">
        <f t="shared" si="6"/>
        <v>7305437</v>
      </c>
      <c r="O32" s="100">
        <f t="shared" si="6"/>
        <v>2551211</v>
      </c>
      <c r="P32" s="100">
        <f t="shared" si="6"/>
        <v>2420439</v>
      </c>
      <c r="Q32" s="100">
        <f t="shared" si="6"/>
        <v>2866925</v>
      </c>
      <c r="R32" s="100">
        <f t="shared" si="6"/>
        <v>7838575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24080356</v>
      </c>
      <c r="X32" s="100">
        <f t="shared" si="6"/>
        <v>28835258</v>
      </c>
      <c r="Y32" s="100">
        <f t="shared" si="6"/>
        <v>-4754902</v>
      </c>
      <c r="Z32" s="137">
        <f>+IF(X32&lt;&gt;0,+(Y32/X32)*100,0)</f>
        <v>-16.489888871464235</v>
      </c>
      <c r="AA32" s="153">
        <f>SUM(AA33:AA37)</f>
        <v>38447011</v>
      </c>
    </row>
    <row r="33" spans="1:27" ht="13.5">
      <c r="A33" s="138" t="s">
        <v>79</v>
      </c>
      <c r="B33" s="136"/>
      <c r="C33" s="155">
        <v>5968772</v>
      </c>
      <c r="D33" s="155"/>
      <c r="E33" s="156">
        <v>9307419</v>
      </c>
      <c r="F33" s="60">
        <v>9307419</v>
      </c>
      <c r="G33" s="60">
        <v>984476</v>
      </c>
      <c r="H33" s="60">
        <v>697117</v>
      </c>
      <c r="I33" s="60">
        <v>469550</v>
      </c>
      <c r="J33" s="60">
        <v>2151143</v>
      </c>
      <c r="K33" s="60">
        <v>523705</v>
      </c>
      <c r="L33" s="60">
        <v>517154</v>
      </c>
      <c r="M33" s="60">
        <v>513860</v>
      </c>
      <c r="N33" s="60">
        <v>1554719</v>
      </c>
      <c r="O33" s="60">
        <v>459592</v>
      </c>
      <c r="P33" s="60">
        <v>541633</v>
      </c>
      <c r="Q33" s="60">
        <v>1039189</v>
      </c>
      <c r="R33" s="60">
        <v>2040414</v>
      </c>
      <c r="S33" s="60"/>
      <c r="T33" s="60"/>
      <c r="U33" s="60"/>
      <c r="V33" s="60"/>
      <c r="W33" s="60">
        <v>5746276</v>
      </c>
      <c r="X33" s="60">
        <v>6980564</v>
      </c>
      <c r="Y33" s="60">
        <v>-1234288</v>
      </c>
      <c r="Z33" s="140">
        <v>-17.68</v>
      </c>
      <c r="AA33" s="155">
        <v>9307419</v>
      </c>
    </row>
    <row r="34" spans="1:27" ht="13.5">
      <c r="A34" s="138" t="s">
        <v>80</v>
      </c>
      <c r="B34" s="136"/>
      <c r="C34" s="155">
        <v>21021582</v>
      </c>
      <c r="D34" s="155"/>
      <c r="E34" s="156">
        <v>12690457</v>
      </c>
      <c r="F34" s="60">
        <v>12690457</v>
      </c>
      <c r="G34" s="60">
        <v>947913</v>
      </c>
      <c r="H34" s="60">
        <v>656030</v>
      </c>
      <c r="I34" s="60">
        <v>645913</v>
      </c>
      <c r="J34" s="60">
        <v>2249856</v>
      </c>
      <c r="K34" s="60">
        <v>678677</v>
      </c>
      <c r="L34" s="60">
        <v>597750</v>
      </c>
      <c r="M34" s="60">
        <v>750479</v>
      </c>
      <c r="N34" s="60">
        <v>2026906</v>
      </c>
      <c r="O34" s="60">
        <v>716441</v>
      </c>
      <c r="P34" s="60">
        <v>776637</v>
      </c>
      <c r="Q34" s="60">
        <v>641713</v>
      </c>
      <c r="R34" s="60">
        <v>2134791</v>
      </c>
      <c r="S34" s="60"/>
      <c r="T34" s="60"/>
      <c r="U34" s="60"/>
      <c r="V34" s="60"/>
      <c r="W34" s="60">
        <v>6411553</v>
      </c>
      <c r="X34" s="60">
        <v>9517843</v>
      </c>
      <c r="Y34" s="60">
        <v>-3106290</v>
      </c>
      <c r="Z34" s="140">
        <v>-32.64</v>
      </c>
      <c r="AA34" s="155">
        <v>12690457</v>
      </c>
    </row>
    <row r="35" spans="1:27" ht="13.5">
      <c r="A35" s="138" t="s">
        <v>81</v>
      </c>
      <c r="B35" s="136"/>
      <c r="C35" s="155">
        <v>8248953</v>
      </c>
      <c r="D35" s="155"/>
      <c r="E35" s="156">
        <v>10208024</v>
      </c>
      <c r="F35" s="60">
        <v>10208024</v>
      </c>
      <c r="G35" s="60">
        <v>1218217</v>
      </c>
      <c r="H35" s="60">
        <v>724301</v>
      </c>
      <c r="I35" s="60">
        <v>1129045</v>
      </c>
      <c r="J35" s="60">
        <v>3071563</v>
      </c>
      <c r="K35" s="60">
        <v>744579</v>
      </c>
      <c r="L35" s="60">
        <v>831710</v>
      </c>
      <c r="M35" s="60">
        <v>875109</v>
      </c>
      <c r="N35" s="60">
        <v>2451398</v>
      </c>
      <c r="O35" s="60">
        <v>736651</v>
      </c>
      <c r="P35" s="60">
        <v>772701</v>
      </c>
      <c r="Q35" s="60">
        <v>871994</v>
      </c>
      <c r="R35" s="60">
        <v>2381346</v>
      </c>
      <c r="S35" s="60"/>
      <c r="T35" s="60"/>
      <c r="U35" s="60"/>
      <c r="V35" s="60"/>
      <c r="W35" s="60">
        <v>7904307</v>
      </c>
      <c r="X35" s="60">
        <v>7656018</v>
      </c>
      <c r="Y35" s="60">
        <v>248289</v>
      </c>
      <c r="Z35" s="140">
        <v>3.24</v>
      </c>
      <c r="AA35" s="155">
        <v>10208024</v>
      </c>
    </row>
    <row r="36" spans="1:27" ht="13.5">
      <c r="A36" s="138" t="s">
        <v>82</v>
      </c>
      <c r="B36" s="136"/>
      <c r="C36" s="155">
        <v>6132336</v>
      </c>
      <c r="D36" s="155"/>
      <c r="E36" s="156">
        <v>6241111</v>
      </c>
      <c r="F36" s="60">
        <v>6241111</v>
      </c>
      <c r="G36" s="60">
        <v>496760</v>
      </c>
      <c r="H36" s="60">
        <v>332727</v>
      </c>
      <c r="I36" s="60">
        <v>634295</v>
      </c>
      <c r="J36" s="60">
        <v>1463782</v>
      </c>
      <c r="K36" s="60">
        <v>347577</v>
      </c>
      <c r="L36" s="60">
        <v>535361</v>
      </c>
      <c r="M36" s="60">
        <v>389476</v>
      </c>
      <c r="N36" s="60">
        <v>1272414</v>
      </c>
      <c r="O36" s="60">
        <v>638527</v>
      </c>
      <c r="P36" s="60">
        <v>329468</v>
      </c>
      <c r="Q36" s="60">
        <v>314029</v>
      </c>
      <c r="R36" s="60">
        <v>1282024</v>
      </c>
      <c r="S36" s="60"/>
      <c r="T36" s="60"/>
      <c r="U36" s="60"/>
      <c r="V36" s="60"/>
      <c r="W36" s="60">
        <v>4018220</v>
      </c>
      <c r="X36" s="60">
        <v>4680833</v>
      </c>
      <c r="Y36" s="60">
        <v>-662613</v>
      </c>
      <c r="Z36" s="140">
        <v>-14.16</v>
      </c>
      <c r="AA36" s="155">
        <v>6241111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14366531</v>
      </c>
      <c r="D38" s="153">
        <f>SUM(D39:D41)</f>
        <v>0</v>
      </c>
      <c r="E38" s="154">
        <f t="shared" si="7"/>
        <v>40661094</v>
      </c>
      <c r="F38" s="100">
        <f t="shared" si="7"/>
        <v>40661094</v>
      </c>
      <c r="G38" s="100">
        <f t="shared" si="7"/>
        <v>3586418</v>
      </c>
      <c r="H38" s="100">
        <f t="shared" si="7"/>
        <v>1422682</v>
      </c>
      <c r="I38" s="100">
        <f t="shared" si="7"/>
        <v>1361347</v>
      </c>
      <c r="J38" s="100">
        <f t="shared" si="7"/>
        <v>6370447</v>
      </c>
      <c r="K38" s="100">
        <f t="shared" si="7"/>
        <v>1009850</v>
      </c>
      <c r="L38" s="100">
        <f t="shared" si="7"/>
        <v>1425079</v>
      </c>
      <c r="M38" s="100">
        <f t="shared" si="7"/>
        <v>2148199</v>
      </c>
      <c r="N38" s="100">
        <f t="shared" si="7"/>
        <v>4583128</v>
      </c>
      <c r="O38" s="100">
        <f t="shared" si="7"/>
        <v>1211169</v>
      </c>
      <c r="P38" s="100">
        <f t="shared" si="7"/>
        <v>2661385</v>
      </c>
      <c r="Q38" s="100">
        <f t="shared" si="7"/>
        <v>1678187</v>
      </c>
      <c r="R38" s="100">
        <f t="shared" si="7"/>
        <v>5550741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16504316</v>
      </c>
      <c r="X38" s="100">
        <f t="shared" si="7"/>
        <v>30495821</v>
      </c>
      <c r="Y38" s="100">
        <f t="shared" si="7"/>
        <v>-13991505</v>
      </c>
      <c r="Z38" s="137">
        <f>+IF(X38&lt;&gt;0,+(Y38/X38)*100,0)</f>
        <v>-45.88007320740766</v>
      </c>
      <c r="AA38" s="153">
        <f>SUM(AA39:AA41)</f>
        <v>40661094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593137</v>
      </c>
      <c r="H39" s="60"/>
      <c r="I39" s="60"/>
      <c r="J39" s="60">
        <v>593137</v>
      </c>
      <c r="K39" s="60"/>
      <c r="L39" s="60"/>
      <c r="M39" s="60"/>
      <c r="N39" s="60"/>
      <c r="O39" s="60"/>
      <c r="P39" s="60"/>
      <c r="Q39" s="60">
        <v>45940</v>
      </c>
      <c r="R39" s="60">
        <v>45940</v>
      </c>
      <c r="S39" s="60"/>
      <c r="T39" s="60"/>
      <c r="U39" s="60"/>
      <c r="V39" s="60"/>
      <c r="W39" s="60">
        <v>639077</v>
      </c>
      <c r="X39" s="60"/>
      <c r="Y39" s="60">
        <v>639077</v>
      </c>
      <c r="Z39" s="140">
        <v>0</v>
      </c>
      <c r="AA39" s="155"/>
    </row>
    <row r="40" spans="1:27" ht="13.5">
      <c r="A40" s="138" t="s">
        <v>86</v>
      </c>
      <c r="B40" s="136"/>
      <c r="C40" s="155">
        <v>14366531</v>
      </c>
      <c r="D40" s="155"/>
      <c r="E40" s="156">
        <v>40661094</v>
      </c>
      <c r="F40" s="60">
        <v>40661094</v>
      </c>
      <c r="G40" s="60">
        <v>2993281</v>
      </c>
      <c r="H40" s="60">
        <v>1422682</v>
      </c>
      <c r="I40" s="60">
        <v>1361347</v>
      </c>
      <c r="J40" s="60">
        <v>5777310</v>
      </c>
      <c r="K40" s="60">
        <v>1009850</v>
      </c>
      <c r="L40" s="60">
        <v>1425079</v>
      </c>
      <c r="M40" s="60">
        <v>2148199</v>
      </c>
      <c r="N40" s="60">
        <v>4583128</v>
      </c>
      <c r="O40" s="60">
        <v>1211169</v>
      </c>
      <c r="P40" s="60">
        <v>2661385</v>
      </c>
      <c r="Q40" s="60">
        <v>1632247</v>
      </c>
      <c r="R40" s="60">
        <v>5504801</v>
      </c>
      <c r="S40" s="60"/>
      <c r="T40" s="60"/>
      <c r="U40" s="60"/>
      <c r="V40" s="60"/>
      <c r="W40" s="60">
        <v>15865239</v>
      </c>
      <c r="X40" s="60">
        <v>30495821</v>
      </c>
      <c r="Y40" s="60">
        <v>-14630582</v>
      </c>
      <c r="Z40" s="140">
        <v>-47.98</v>
      </c>
      <c r="AA40" s="155">
        <v>40661094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387780828</v>
      </c>
      <c r="D42" s="153">
        <f>SUM(D43:D46)</f>
        <v>0</v>
      </c>
      <c r="E42" s="154">
        <f t="shared" si="8"/>
        <v>265474865</v>
      </c>
      <c r="F42" s="100">
        <f t="shared" si="8"/>
        <v>265474865</v>
      </c>
      <c r="G42" s="100">
        <f t="shared" si="8"/>
        <v>26220579</v>
      </c>
      <c r="H42" s="100">
        <f t="shared" si="8"/>
        <v>12322930</v>
      </c>
      <c r="I42" s="100">
        <f t="shared" si="8"/>
        <v>11358549</v>
      </c>
      <c r="J42" s="100">
        <f t="shared" si="8"/>
        <v>49902058</v>
      </c>
      <c r="K42" s="100">
        <f t="shared" si="8"/>
        <v>8876499</v>
      </c>
      <c r="L42" s="100">
        <f t="shared" si="8"/>
        <v>9373089</v>
      </c>
      <c r="M42" s="100">
        <f t="shared" si="8"/>
        <v>9405863</v>
      </c>
      <c r="N42" s="100">
        <f t="shared" si="8"/>
        <v>27655451</v>
      </c>
      <c r="O42" s="100">
        <f t="shared" si="8"/>
        <v>9758279</v>
      </c>
      <c r="P42" s="100">
        <f t="shared" si="8"/>
        <v>8754329</v>
      </c>
      <c r="Q42" s="100">
        <f t="shared" si="8"/>
        <v>8257255</v>
      </c>
      <c r="R42" s="100">
        <f t="shared" si="8"/>
        <v>26769863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104327372</v>
      </c>
      <c r="X42" s="100">
        <f t="shared" si="8"/>
        <v>199106149</v>
      </c>
      <c r="Y42" s="100">
        <f t="shared" si="8"/>
        <v>-94778777</v>
      </c>
      <c r="Z42" s="137">
        <f>+IF(X42&lt;&gt;0,+(Y42/X42)*100,0)</f>
        <v>-47.60213457797328</v>
      </c>
      <c r="AA42" s="153">
        <f>SUM(AA43:AA46)</f>
        <v>265474865</v>
      </c>
    </row>
    <row r="43" spans="1:27" ht="13.5">
      <c r="A43" s="138" t="s">
        <v>89</v>
      </c>
      <c r="B43" s="136"/>
      <c r="C43" s="155">
        <v>59422082</v>
      </c>
      <c r="D43" s="155"/>
      <c r="E43" s="156">
        <v>80802963</v>
      </c>
      <c r="F43" s="60">
        <v>80802963</v>
      </c>
      <c r="G43" s="60">
        <v>12139721</v>
      </c>
      <c r="H43" s="60">
        <v>7843714</v>
      </c>
      <c r="I43" s="60">
        <v>6685023</v>
      </c>
      <c r="J43" s="60">
        <v>26668458</v>
      </c>
      <c r="K43" s="60">
        <v>4116885</v>
      </c>
      <c r="L43" s="60">
        <v>5092227</v>
      </c>
      <c r="M43" s="60">
        <v>4095180</v>
      </c>
      <c r="N43" s="60">
        <v>13304292</v>
      </c>
      <c r="O43" s="60">
        <v>3839542</v>
      </c>
      <c r="P43" s="60">
        <v>4126666</v>
      </c>
      <c r="Q43" s="60">
        <v>3801653</v>
      </c>
      <c r="R43" s="60">
        <v>11767861</v>
      </c>
      <c r="S43" s="60"/>
      <c r="T43" s="60"/>
      <c r="U43" s="60"/>
      <c r="V43" s="60"/>
      <c r="W43" s="60">
        <v>51740611</v>
      </c>
      <c r="X43" s="60">
        <v>60602222</v>
      </c>
      <c r="Y43" s="60">
        <v>-8861611</v>
      </c>
      <c r="Z43" s="140">
        <v>-14.62</v>
      </c>
      <c r="AA43" s="155">
        <v>80802963</v>
      </c>
    </row>
    <row r="44" spans="1:27" ht="13.5">
      <c r="A44" s="138" t="s">
        <v>90</v>
      </c>
      <c r="B44" s="136"/>
      <c r="C44" s="155">
        <v>249398676</v>
      </c>
      <c r="D44" s="155"/>
      <c r="E44" s="156">
        <v>58153781</v>
      </c>
      <c r="F44" s="60">
        <v>58153781</v>
      </c>
      <c r="G44" s="60">
        <v>4339495</v>
      </c>
      <c r="H44" s="60">
        <v>1602583</v>
      </c>
      <c r="I44" s="60">
        <v>1992313</v>
      </c>
      <c r="J44" s="60">
        <v>7934391</v>
      </c>
      <c r="K44" s="60">
        <v>1571322</v>
      </c>
      <c r="L44" s="60">
        <v>1475311</v>
      </c>
      <c r="M44" s="60">
        <v>1521724</v>
      </c>
      <c r="N44" s="60">
        <v>4568357</v>
      </c>
      <c r="O44" s="60">
        <v>2318187</v>
      </c>
      <c r="P44" s="60">
        <v>2028183</v>
      </c>
      <c r="Q44" s="60">
        <v>1857067</v>
      </c>
      <c r="R44" s="60">
        <v>6203437</v>
      </c>
      <c r="S44" s="60"/>
      <c r="T44" s="60"/>
      <c r="U44" s="60"/>
      <c r="V44" s="60"/>
      <c r="W44" s="60">
        <v>18706185</v>
      </c>
      <c r="X44" s="60">
        <v>43615336</v>
      </c>
      <c r="Y44" s="60">
        <v>-24909151</v>
      </c>
      <c r="Z44" s="140">
        <v>-57.11</v>
      </c>
      <c r="AA44" s="155">
        <v>58153781</v>
      </c>
    </row>
    <row r="45" spans="1:27" ht="13.5">
      <c r="A45" s="138" t="s">
        <v>91</v>
      </c>
      <c r="B45" s="136"/>
      <c r="C45" s="157">
        <v>35212400</v>
      </c>
      <c r="D45" s="157"/>
      <c r="E45" s="158">
        <v>71260776</v>
      </c>
      <c r="F45" s="159">
        <v>71260776</v>
      </c>
      <c r="G45" s="159">
        <v>5742798</v>
      </c>
      <c r="H45" s="159">
        <v>1267201</v>
      </c>
      <c r="I45" s="159">
        <v>1175401</v>
      </c>
      <c r="J45" s="159">
        <v>8185400</v>
      </c>
      <c r="K45" s="159">
        <v>1693232</v>
      </c>
      <c r="L45" s="159">
        <v>1314059</v>
      </c>
      <c r="M45" s="159">
        <v>1814688</v>
      </c>
      <c r="N45" s="159">
        <v>4821979</v>
      </c>
      <c r="O45" s="159">
        <v>2035943</v>
      </c>
      <c r="P45" s="159">
        <v>1201531</v>
      </c>
      <c r="Q45" s="159">
        <v>1131704</v>
      </c>
      <c r="R45" s="159">
        <v>4369178</v>
      </c>
      <c r="S45" s="159"/>
      <c r="T45" s="159"/>
      <c r="U45" s="159"/>
      <c r="V45" s="159"/>
      <c r="W45" s="159">
        <v>17376557</v>
      </c>
      <c r="X45" s="159">
        <v>53445582</v>
      </c>
      <c r="Y45" s="159">
        <v>-36069025</v>
      </c>
      <c r="Z45" s="141">
        <v>-67.49</v>
      </c>
      <c r="AA45" s="157">
        <v>71260776</v>
      </c>
    </row>
    <row r="46" spans="1:27" ht="13.5">
      <c r="A46" s="138" t="s">
        <v>92</v>
      </c>
      <c r="B46" s="136"/>
      <c r="C46" s="155">
        <v>43747670</v>
      </c>
      <c r="D46" s="155"/>
      <c r="E46" s="156">
        <v>55257345</v>
      </c>
      <c r="F46" s="60">
        <v>55257345</v>
      </c>
      <c r="G46" s="60">
        <v>3998565</v>
      </c>
      <c r="H46" s="60">
        <v>1609432</v>
      </c>
      <c r="I46" s="60">
        <v>1505812</v>
      </c>
      <c r="J46" s="60">
        <v>7113809</v>
      </c>
      <c r="K46" s="60">
        <v>1495060</v>
      </c>
      <c r="L46" s="60">
        <v>1491492</v>
      </c>
      <c r="M46" s="60">
        <v>1974271</v>
      </c>
      <c r="N46" s="60">
        <v>4960823</v>
      </c>
      <c r="O46" s="60">
        <v>1564607</v>
      </c>
      <c r="P46" s="60">
        <v>1397949</v>
      </c>
      <c r="Q46" s="60">
        <v>1466831</v>
      </c>
      <c r="R46" s="60">
        <v>4429387</v>
      </c>
      <c r="S46" s="60"/>
      <c r="T46" s="60"/>
      <c r="U46" s="60"/>
      <c r="V46" s="60"/>
      <c r="W46" s="60">
        <v>16504019</v>
      </c>
      <c r="X46" s="60">
        <v>41443009</v>
      </c>
      <c r="Y46" s="60">
        <v>-24938990</v>
      </c>
      <c r="Z46" s="140">
        <v>-60.18</v>
      </c>
      <c r="AA46" s="155">
        <v>55257345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559480221</v>
      </c>
      <c r="D48" s="168">
        <f>+D28+D32+D38+D42+D47</f>
        <v>0</v>
      </c>
      <c r="E48" s="169">
        <f t="shared" si="9"/>
        <v>493765995</v>
      </c>
      <c r="F48" s="73">
        <f t="shared" si="9"/>
        <v>493765995</v>
      </c>
      <c r="G48" s="73">
        <f t="shared" si="9"/>
        <v>43061901</v>
      </c>
      <c r="H48" s="73">
        <f t="shared" si="9"/>
        <v>21787511</v>
      </c>
      <c r="I48" s="73">
        <f t="shared" si="9"/>
        <v>24244366</v>
      </c>
      <c r="J48" s="73">
        <f t="shared" si="9"/>
        <v>89093778</v>
      </c>
      <c r="K48" s="73">
        <f t="shared" si="9"/>
        <v>25129643</v>
      </c>
      <c r="L48" s="73">
        <f t="shared" si="9"/>
        <v>22812773</v>
      </c>
      <c r="M48" s="73">
        <f t="shared" si="9"/>
        <v>23741390</v>
      </c>
      <c r="N48" s="73">
        <f t="shared" si="9"/>
        <v>71683806</v>
      </c>
      <c r="O48" s="73">
        <f t="shared" si="9"/>
        <v>21602848</v>
      </c>
      <c r="P48" s="73">
        <f t="shared" si="9"/>
        <v>23082517</v>
      </c>
      <c r="Q48" s="73">
        <f t="shared" si="9"/>
        <v>24474478</v>
      </c>
      <c r="R48" s="73">
        <f t="shared" si="9"/>
        <v>69159843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229937427</v>
      </c>
      <c r="X48" s="73">
        <f t="shared" si="9"/>
        <v>370324497</v>
      </c>
      <c r="Y48" s="73">
        <f t="shared" si="9"/>
        <v>-140387070</v>
      </c>
      <c r="Z48" s="170">
        <f>+IF(X48&lt;&gt;0,+(Y48/X48)*100,0)</f>
        <v>-37.9092042620124</v>
      </c>
      <c r="AA48" s="168">
        <f>+AA28+AA32+AA38+AA42+AA47</f>
        <v>493765995</v>
      </c>
    </row>
    <row r="49" spans="1:27" ht="13.5">
      <c r="A49" s="148" t="s">
        <v>49</v>
      </c>
      <c r="B49" s="149"/>
      <c r="C49" s="171">
        <f aca="true" t="shared" si="10" ref="C49:Y49">+C25-C48</f>
        <v>-114997360</v>
      </c>
      <c r="D49" s="171">
        <f>+D25-D48</f>
        <v>0</v>
      </c>
      <c r="E49" s="172">
        <f t="shared" si="10"/>
        <v>-52937213</v>
      </c>
      <c r="F49" s="173">
        <f t="shared" si="10"/>
        <v>-52937213</v>
      </c>
      <c r="G49" s="173">
        <f t="shared" si="10"/>
        <v>54333091</v>
      </c>
      <c r="H49" s="173">
        <f t="shared" si="10"/>
        <v>29127583</v>
      </c>
      <c r="I49" s="173">
        <f t="shared" si="10"/>
        <v>-11058710</v>
      </c>
      <c r="J49" s="173">
        <f t="shared" si="10"/>
        <v>72401964</v>
      </c>
      <c r="K49" s="173">
        <f t="shared" si="10"/>
        <v>-11296676</v>
      </c>
      <c r="L49" s="173">
        <f t="shared" si="10"/>
        <v>-11395787</v>
      </c>
      <c r="M49" s="173">
        <f t="shared" si="10"/>
        <v>41971663</v>
      </c>
      <c r="N49" s="173">
        <f t="shared" si="10"/>
        <v>19279200</v>
      </c>
      <c r="O49" s="173">
        <f t="shared" si="10"/>
        <v>-3410770</v>
      </c>
      <c r="P49" s="173">
        <f t="shared" si="10"/>
        <v>-9191581</v>
      </c>
      <c r="Q49" s="173">
        <f t="shared" si="10"/>
        <v>31682177</v>
      </c>
      <c r="R49" s="173">
        <f t="shared" si="10"/>
        <v>19079826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110760990</v>
      </c>
      <c r="X49" s="173">
        <f>IF(F25=F48,0,X25-X48)</f>
        <v>-39702909</v>
      </c>
      <c r="Y49" s="173">
        <f t="shared" si="10"/>
        <v>150463899</v>
      </c>
      <c r="Z49" s="174">
        <f>+IF(X49&lt;&gt;0,+(Y49/X49)*100,0)</f>
        <v>-378.9744952945387</v>
      </c>
      <c r="AA49" s="171">
        <f>+AA25-AA48</f>
        <v>-52937213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33194514</v>
      </c>
      <c r="D5" s="155">
        <v>0</v>
      </c>
      <c r="E5" s="156">
        <v>26809042</v>
      </c>
      <c r="F5" s="60">
        <v>26809042</v>
      </c>
      <c r="G5" s="60">
        <v>1164380</v>
      </c>
      <c r="H5" s="60">
        <v>36949148</v>
      </c>
      <c r="I5" s="60">
        <v>0</v>
      </c>
      <c r="J5" s="60">
        <v>38113528</v>
      </c>
      <c r="K5" s="60">
        <v>0</v>
      </c>
      <c r="L5" s="60">
        <v>-937</v>
      </c>
      <c r="M5" s="60">
        <v>0</v>
      </c>
      <c r="N5" s="60">
        <v>-937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38112591</v>
      </c>
      <c r="X5" s="60">
        <v>20106782</v>
      </c>
      <c r="Y5" s="60">
        <v>18005809</v>
      </c>
      <c r="Z5" s="140">
        <v>89.55</v>
      </c>
      <c r="AA5" s="155">
        <v>26809042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53457490</v>
      </c>
      <c r="D7" s="155">
        <v>0</v>
      </c>
      <c r="E7" s="156">
        <v>60322905</v>
      </c>
      <c r="F7" s="60">
        <v>60322905</v>
      </c>
      <c r="G7" s="60">
        <v>3632740</v>
      </c>
      <c r="H7" s="60">
        <v>7297319</v>
      </c>
      <c r="I7" s="60">
        <v>2190293</v>
      </c>
      <c r="J7" s="60">
        <v>13120352</v>
      </c>
      <c r="K7" s="60">
        <v>4634453</v>
      </c>
      <c r="L7" s="60">
        <v>4518593</v>
      </c>
      <c r="M7" s="60">
        <v>4587125</v>
      </c>
      <c r="N7" s="60">
        <v>13740171</v>
      </c>
      <c r="O7" s="60">
        <v>4856275</v>
      </c>
      <c r="P7" s="60">
        <v>4293730</v>
      </c>
      <c r="Q7" s="60">
        <v>5309320</v>
      </c>
      <c r="R7" s="60">
        <v>14459325</v>
      </c>
      <c r="S7" s="60">
        <v>0</v>
      </c>
      <c r="T7" s="60">
        <v>0</v>
      </c>
      <c r="U7" s="60">
        <v>0</v>
      </c>
      <c r="V7" s="60">
        <v>0</v>
      </c>
      <c r="W7" s="60">
        <v>41319848</v>
      </c>
      <c r="X7" s="60">
        <v>45242179</v>
      </c>
      <c r="Y7" s="60">
        <v>-3922331</v>
      </c>
      <c r="Z7" s="140">
        <v>-8.67</v>
      </c>
      <c r="AA7" s="155">
        <v>60322905</v>
      </c>
    </row>
    <row r="8" spans="1:27" ht="13.5">
      <c r="A8" s="183" t="s">
        <v>104</v>
      </c>
      <c r="B8" s="182"/>
      <c r="C8" s="155">
        <v>20536078</v>
      </c>
      <c r="D8" s="155">
        <v>0</v>
      </c>
      <c r="E8" s="156">
        <v>27428857</v>
      </c>
      <c r="F8" s="60">
        <v>27428857</v>
      </c>
      <c r="G8" s="60">
        <v>2785126</v>
      </c>
      <c r="H8" s="60">
        <v>2092236</v>
      </c>
      <c r="I8" s="60">
        <v>2694706</v>
      </c>
      <c r="J8" s="60">
        <v>7572068</v>
      </c>
      <c r="K8" s="60">
        <v>3173658</v>
      </c>
      <c r="L8" s="60">
        <v>2363935</v>
      </c>
      <c r="M8" s="60">
        <v>1698758</v>
      </c>
      <c r="N8" s="60">
        <v>7236351</v>
      </c>
      <c r="O8" s="60">
        <v>2173636</v>
      </c>
      <c r="P8" s="60">
        <v>2385633</v>
      </c>
      <c r="Q8" s="60">
        <v>2024659</v>
      </c>
      <c r="R8" s="60">
        <v>6583928</v>
      </c>
      <c r="S8" s="60">
        <v>0</v>
      </c>
      <c r="T8" s="60">
        <v>0</v>
      </c>
      <c r="U8" s="60">
        <v>0</v>
      </c>
      <c r="V8" s="60">
        <v>0</v>
      </c>
      <c r="W8" s="60">
        <v>21392347</v>
      </c>
      <c r="X8" s="60">
        <v>20571643</v>
      </c>
      <c r="Y8" s="60">
        <v>820704</v>
      </c>
      <c r="Z8" s="140">
        <v>3.99</v>
      </c>
      <c r="AA8" s="155">
        <v>27428857</v>
      </c>
    </row>
    <row r="9" spans="1:27" ht="13.5">
      <c r="A9" s="183" t="s">
        <v>105</v>
      </c>
      <c r="B9" s="182"/>
      <c r="C9" s="155">
        <v>12623030</v>
      </c>
      <c r="D9" s="155">
        <v>0</v>
      </c>
      <c r="E9" s="156">
        <v>15244594</v>
      </c>
      <c r="F9" s="60">
        <v>15244594</v>
      </c>
      <c r="G9" s="60">
        <v>1657630</v>
      </c>
      <c r="H9" s="60">
        <v>1360172</v>
      </c>
      <c r="I9" s="60">
        <v>1290186</v>
      </c>
      <c r="J9" s="60">
        <v>4307988</v>
      </c>
      <c r="K9" s="60">
        <v>1267797</v>
      </c>
      <c r="L9" s="60">
        <v>1223418</v>
      </c>
      <c r="M9" s="60">
        <v>1215330</v>
      </c>
      <c r="N9" s="60">
        <v>3706545</v>
      </c>
      <c r="O9" s="60">
        <v>1196101</v>
      </c>
      <c r="P9" s="60">
        <v>1185141</v>
      </c>
      <c r="Q9" s="60">
        <v>1168457</v>
      </c>
      <c r="R9" s="60">
        <v>3549699</v>
      </c>
      <c r="S9" s="60">
        <v>0</v>
      </c>
      <c r="T9" s="60">
        <v>0</v>
      </c>
      <c r="U9" s="60">
        <v>0</v>
      </c>
      <c r="V9" s="60">
        <v>0</v>
      </c>
      <c r="W9" s="60">
        <v>11564232</v>
      </c>
      <c r="X9" s="60">
        <v>11433446</v>
      </c>
      <c r="Y9" s="60">
        <v>130786</v>
      </c>
      <c r="Z9" s="140">
        <v>1.14</v>
      </c>
      <c r="AA9" s="155">
        <v>15244594</v>
      </c>
    </row>
    <row r="10" spans="1:27" ht="13.5">
      <c r="A10" s="183" t="s">
        <v>106</v>
      </c>
      <c r="B10" s="182"/>
      <c r="C10" s="155">
        <v>14921965</v>
      </c>
      <c r="D10" s="155">
        <v>0</v>
      </c>
      <c r="E10" s="156">
        <v>17955399</v>
      </c>
      <c r="F10" s="54">
        <v>17955399</v>
      </c>
      <c r="G10" s="54">
        <v>1965745</v>
      </c>
      <c r="H10" s="54">
        <v>1601016</v>
      </c>
      <c r="I10" s="54">
        <v>1521609</v>
      </c>
      <c r="J10" s="54">
        <v>5088370</v>
      </c>
      <c r="K10" s="54">
        <v>1492791</v>
      </c>
      <c r="L10" s="54">
        <v>1445335</v>
      </c>
      <c r="M10" s="54">
        <v>1428025</v>
      </c>
      <c r="N10" s="54">
        <v>4366151</v>
      </c>
      <c r="O10" s="54">
        <v>1403314</v>
      </c>
      <c r="P10" s="54">
        <v>1397429</v>
      </c>
      <c r="Q10" s="54">
        <v>1366463</v>
      </c>
      <c r="R10" s="54">
        <v>4167206</v>
      </c>
      <c r="S10" s="54">
        <v>0</v>
      </c>
      <c r="T10" s="54">
        <v>0</v>
      </c>
      <c r="U10" s="54">
        <v>0</v>
      </c>
      <c r="V10" s="54">
        <v>0</v>
      </c>
      <c r="W10" s="54">
        <v>13621727</v>
      </c>
      <c r="X10" s="54">
        <v>13466549</v>
      </c>
      <c r="Y10" s="54">
        <v>155178</v>
      </c>
      <c r="Z10" s="184">
        <v>1.15</v>
      </c>
      <c r="AA10" s="130">
        <v>17955399</v>
      </c>
    </row>
    <row r="11" spans="1:27" ht="13.5">
      <c r="A11" s="183" t="s">
        <v>107</v>
      </c>
      <c r="B11" s="185"/>
      <c r="C11" s="155">
        <v>191770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88315</v>
      </c>
      <c r="D12" s="155">
        <v>0</v>
      </c>
      <c r="E12" s="156">
        <v>752400</v>
      </c>
      <c r="F12" s="60">
        <v>752400</v>
      </c>
      <c r="G12" s="60">
        <v>0</v>
      </c>
      <c r="H12" s="60">
        <v>9267</v>
      </c>
      <c r="I12" s="60">
        <v>12314</v>
      </c>
      <c r="J12" s="60">
        <v>21581</v>
      </c>
      <c r="K12" s="60">
        <v>17972</v>
      </c>
      <c r="L12" s="60">
        <v>13988</v>
      </c>
      <c r="M12" s="60">
        <v>8528</v>
      </c>
      <c r="N12" s="60">
        <v>40488</v>
      </c>
      <c r="O12" s="60">
        <v>100726</v>
      </c>
      <c r="P12" s="60">
        <v>64979</v>
      </c>
      <c r="Q12" s="60">
        <v>132481</v>
      </c>
      <c r="R12" s="60">
        <v>298186</v>
      </c>
      <c r="S12" s="60">
        <v>0</v>
      </c>
      <c r="T12" s="60">
        <v>0</v>
      </c>
      <c r="U12" s="60">
        <v>0</v>
      </c>
      <c r="V12" s="60">
        <v>0</v>
      </c>
      <c r="W12" s="60">
        <v>360255</v>
      </c>
      <c r="X12" s="60">
        <v>564300</v>
      </c>
      <c r="Y12" s="60">
        <v>-204045</v>
      </c>
      <c r="Z12" s="140">
        <v>-36.16</v>
      </c>
      <c r="AA12" s="155">
        <v>752400</v>
      </c>
    </row>
    <row r="13" spans="1:27" ht="13.5">
      <c r="A13" s="181" t="s">
        <v>109</v>
      </c>
      <c r="B13" s="185"/>
      <c r="C13" s="155">
        <v>2311523</v>
      </c>
      <c r="D13" s="155">
        <v>0</v>
      </c>
      <c r="E13" s="156">
        <v>600000</v>
      </c>
      <c r="F13" s="60">
        <v>600000</v>
      </c>
      <c r="G13" s="60">
        <v>134699</v>
      </c>
      <c r="H13" s="60">
        <v>0</v>
      </c>
      <c r="I13" s="60">
        <v>25364</v>
      </c>
      <c r="J13" s="60">
        <v>160063</v>
      </c>
      <c r="K13" s="60">
        <v>30576</v>
      </c>
      <c r="L13" s="60">
        <v>5234</v>
      </c>
      <c r="M13" s="60">
        <v>0</v>
      </c>
      <c r="N13" s="60">
        <v>35810</v>
      </c>
      <c r="O13" s="60">
        <v>275904</v>
      </c>
      <c r="P13" s="60">
        <v>1581871</v>
      </c>
      <c r="Q13" s="60">
        <v>147613</v>
      </c>
      <c r="R13" s="60">
        <v>2005388</v>
      </c>
      <c r="S13" s="60">
        <v>0</v>
      </c>
      <c r="T13" s="60">
        <v>0</v>
      </c>
      <c r="U13" s="60">
        <v>0</v>
      </c>
      <c r="V13" s="60">
        <v>0</v>
      </c>
      <c r="W13" s="60">
        <v>2201261</v>
      </c>
      <c r="X13" s="60">
        <v>450000</v>
      </c>
      <c r="Y13" s="60">
        <v>1751261</v>
      </c>
      <c r="Z13" s="140">
        <v>389.17</v>
      </c>
      <c r="AA13" s="155">
        <v>600000</v>
      </c>
    </row>
    <row r="14" spans="1:27" ht="13.5">
      <c r="A14" s="181" t="s">
        <v>110</v>
      </c>
      <c r="B14" s="185"/>
      <c r="C14" s="155">
        <v>28483501</v>
      </c>
      <c r="D14" s="155">
        <v>0</v>
      </c>
      <c r="E14" s="156">
        <v>30000000</v>
      </c>
      <c r="F14" s="60">
        <v>30000000</v>
      </c>
      <c r="G14" s="60">
        <v>0</v>
      </c>
      <c r="H14" s="60">
        <v>1449537</v>
      </c>
      <c r="I14" s="60">
        <v>1483525</v>
      </c>
      <c r="J14" s="60">
        <v>2933062</v>
      </c>
      <c r="K14" s="60">
        <v>1546883</v>
      </c>
      <c r="L14" s="60">
        <v>1560797</v>
      </c>
      <c r="M14" s="60">
        <v>1598994</v>
      </c>
      <c r="N14" s="60">
        <v>4706674</v>
      </c>
      <c r="O14" s="60">
        <v>1588119</v>
      </c>
      <c r="P14" s="60">
        <v>1710765</v>
      </c>
      <c r="Q14" s="60">
        <v>1727131</v>
      </c>
      <c r="R14" s="60">
        <v>5026015</v>
      </c>
      <c r="S14" s="60">
        <v>0</v>
      </c>
      <c r="T14" s="60">
        <v>0</v>
      </c>
      <c r="U14" s="60">
        <v>0</v>
      </c>
      <c r="V14" s="60">
        <v>0</v>
      </c>
      <c r="W14" s="60">
        <v>12665751</v>
      </c>
      <c r="X14" s="60">
        <v>22500000</v>
      </c>
      <c r="Y14" s="60">
        <v>-9834249</v>
      </c>
      <c r="Z14" s="140">
        <v>-43.71</v>
      </c>
      <c r="AA14" s="155">
        <v>30000000</v>
      </c>
    </row>
    <row r="15" spans="1:27" ht="13.5">
      <c r="A15" s="181" t="s">
        <v>111</v>
      </c>
      <c r="B15" s="185"/>
      <c r="C15" s="155">
        <v>28114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29974</v>
      </c>
      <c r="L15" s="60">
        <v>0</v>
      </c>
      <c r="M15" s="60">
        <v>0</v>
      </c>
      <c r="N15" s="60">
        <v>29974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29974</v>
      </c>
      <c r="X15" s="60">
        <v>0</v>
      </c>
      <c r="Y15" s="60">
        <v>29974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470298</v>
      </c>
      <c r="D16" s="155">
        <v>0</v>
      </c>
      <c r="E16" s="156">
        <v>270000</v>
      </c>
      <c r="F16" s="60">
        <v>270000</v>
      </c>
      <c r="G16" s="60">
        <v>38773</v>
      </c>
      <c r="H16" s="60">
        <v>54995</v>
      </c>
      <c r="I16" s="60">
        <v>28610</v>
      </c>
      <c r="J16" s="60">
        <v>122378</v>
      </c>
      <c r="K16" s="60">
        <v>29901</v>
      </c>
      <c r="L16" s="60">
        <v>27305</v>
      </c>
      <c r="M16" s="60">
        <v>16738</v>
      </c>
      <c r="N16" s="60">
        <v>73944</v>
      </c>
      <c r="O16" s="60">
        <v>38318</v>
      </c>
      <c r="P16" s="60">
        <v>23696</v>
      </c>
      <c r="Q16" s="60">
        <v>723305</v>
      </c>
      <c r="R16" s="60">
        <v>785319</v>
      </c>
      <c r="S16" s="60">
        <v>0</v>
      </c>
      <c r="T16" s="60">
        <v>0</v>
      </c>
      <c r="U16" s="60">
        <v>0</v>
      </c>
      <c r="V16" s="60">
        <v>0</v>
      </c>
      <c r="W16" s="60">
        <v>981641</v>
      </c>
      <c r="X16" s="60">
        <v>202500</v>
      </c>
      <c r="Y16" s="60">
        <v>779141</v>
      </c>
      <c r="Z16" s="140">
        <v>384.76</v>
      </c>
      <c r="AA16" s="155">
        <v>270000</v>
      </c>
    </row>
    <row r="17" spans="1:27" ht="13.5">
      <c r="A17" s="181" t="s">
        <v>113</v>
      </c>
      <c r="B17" s="185"/>
      <c r="C17" s="155">
        <v>7849</v>
      </c>
      <c r="D17" s="155">
        <v>0</v>
      </c>
      <c r="E17" s="156">
        <v>12000</v>
      </c>
      <c r="F17" s="60">
        <v>12000</v>
      </c>
      <c r="G17" s="60">
        <v>0</v>
      </c>
      <c r="H17" s="60">
        <v>2658</v>
      </c>
      <c r="I17" s="60">
        <v>0</v>
      </c>
      <c r="J17" s="60">
        <v>2658</v>
      </c>
      <c r="K17" s="60">
        <v>1491</v>
      </c>
      <c r="L17" s="60">
        <v>0</v>
      </c>
      <c r="M17" s="60">
        <v>921</v>
      </c>
      <c r="N17" s="60">
        <v>2412</v>
      </c>
      <c r="O17" s="60">
        <v>0</v>
      </c>
      <c r="P17" s="60">
        <v>307</v>
      </c>
      <c r="Q17" s="60">
        <v>0</v>
      </c>
      <c r="R17" s="60">
        <v>307</v>
      </c>
      <c r="S17" s="60">
        <v>0</v>
      </c>
      <c r="T17" s="60">
        <v>0</v>
      </c>
      <c r="U17" s="60">
        <v>0</v>
      </c>
      <c r="V17" s="60">
        <v>0</v>
      </c>
      <c r="W17" s="60">
        <v>5377</v>
      </c>
      <c r="X17" s="60">
        <v>9000</v>
      </c>
      <c r="Y17" s="60">
        <v>-3623</v>
      </c>
      <c r="Z17" s="140">
        <v>-40.26</v>
      </c>
      <c r="AA17" s="155">
        <v>12000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97323</v>
      </c>
      <c r="H18" s="60">
        <v>0</v>
      </c>
      <c r="I18" s="60">
        <v>0</v>
      </c>
      <c r="J18" s="60">
        <v>97323</v>
      </c>
      <c r="K18" s="60">
        <v>0</v>
      </c>
      <c r="L18" s="60">
        <v>17186</v>
      </c>
      <c r="M18" s="60">
        <v>0</v>
      </c>
      <c r="N18" s="60">
        <v>17186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114509</v>
      </c>
      <c r="X18" s="60">
        <v>0</v>
      </c>
      <c r="Y18" s="60">
        <v>114509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168858000</v>
      </c>
      <c r="D19" s="155">
        <v>0</v>
      </c>
      <c r="E19" s="156">
        <v>172834650</v>
      </c>
      <c r="F19" s="60">
        <v>172834650</v>
      </c>
      <c r="G19" s="60">
        <v>59460515</v>
      </c>
      <c r="H19" s="60">
        <v>0</v>
      </c>
      <c r="I19" s="60">
        <v>490099</v>
      </c>
      <c r="J19" s="60">
        <v>59950614</v>
      </c>
      <c r="K19" s="60">
        <v>1044608</v>
      </c>
      <c r="L19" s="60">
        <v>0</v>
      </c>
      <c r="M19" s="60">
        <v>55006000</v>
      </c>
      <c r="N19" s="60">
        <v>56050608</v>
      </c>
      <c r="O19" s="60">
        <v>6368426</v>
      </c>
      <c r="P19" s="60">
        <v>525000</v>
      </c>
      <c r="Q19" s="60">
        <v>42507135</v>
      </c>
      <c r="R19" s="60">
        <v>49400561</v>
      </c>
      <c r="S19" s="60">
        <v>0</v>
      </c>
      <c r="T19" s="60">
        <v>0</v>
      </c>
      <c r="U19" s="60">
        <v>0</v>
      </c>
      <c r="V19" s="60">
        <v>0</v>
      </c>
      <c r="W19" s="60">
        <v>165401783</v>
      </c>
      <c r="X19" s="60">
        <v>129625988</v>
      </c>
      <c r="Y19" s="60">
        <v>35775795</v>
      </c>
      <c r="Z19" s="140">
        <v>27.6</v>
      </c>
      <c r="AA19" s="155">
        <v>172834650</v>
      </c>
    </row>
    <row r="20" spans="1:27" ht="13.5">
      <c r="A20" s="181" t="s">
        <v>35</v>
      </c>
      <c r="B20" s="185"/>
      <c r="C20" s="155">
        <v>4795020</v>
      </c>
      <c r="D20" s="155">
        <v>0</v>
      </c>
      <c r="E20" s="156">
        <v>19711687</v>
      </c>
      <c r="F20" s="54">
        <v>19711687</v>
      </c>
      <c r="G20" s="54">
        <v>135061</v>
      </c>
      <c r="H20" s="54">
        <v>98746</v>
      </c>
      <c r="I20" s="54">
        <v>91540</v>
      </c>
      <c r="J20" s="54">
        <v>325347</v>
      </c>
      <c r="K20" s="54">
        <v>562863</v>
      </c>
      <c r="L20" s="54">
        <v>242132</v>
      </c>
      <c r="M20" s="54">
        <v>152634</v>
      </c>
      <c r="N20" s="54">
        <v>957629</v>
      </c>
      <c r="O20" s="54">
        <v>191259</v>
      </c>
      <c r="P20" s="54">
        <v>722385</v>
      </c>
      <c r="Q20" s="54">
        <v>1050091</v>
      </c>
      <c r="R20" s="54">
        <v>1963735</v>
      </c>
      <c r="S20" s="54">
        <v>0</v>
      </c>
      <c r="T20" s="54">
        <v>0</v>
      </c>
      <c r="U20" s="54">
        <v>0</v>
      </c>
      <c r="V20" s="54">
        <v>0</v>
      </c>
      <c r="W20" s="54">
        <v>3246711</v>
      </c>
      <c r="X20" s="54">
        <v>14783765</v>
      </c>
      <c r="Y20" s="54">
        <v>-11537054</v>
      </c>
      <c r="Z20" s="184">
        <v>-78.04</v>
      </c>
      <c r="AA20" s="130">
        <v>19711687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339967467</v>
      </c>
      <c r="D22" s="188">
        <f>SUM(D5:D21)</f>
        <v>0</v>
      </c>
      <c r="E22" s="189">
        <f t="shared" si="0"/>
        <v>371941534</v>
      </c>
      <c r="F22" s="190">
        <f t="shared" si="0"/>
        <v>371941534</v>
      </c>
      <c r="G22" s="190">
        <f t="shared" si="0"/>
        <v>71071992</v>
      </c>
      <c r="H22" s="190">
        <f t="shared" si="0"/>
        <v>50915094</v>
      </c>
      <c r="I22" s="190">
        <f t="shared" si="0"/>
        <v>9828246</v>
      </c>
      <c r="J22" s="190">
        <f t="shared" si="0"/>
        <v>131815332</v>
      </c>
      <c r="K22" s="190">
        <f t="shared" si="0"/>
        <v>13832967</v>
      </c>
      <c r="L22" s="190">
        <f t="shared" si="0"/>
        <v>11416986</v>
      </c>
      <c r="M22" s="190">
        <f t="shared" si="0"/>
        <v>65713053</v>
      </c>
      <c r="N22" s="190">
        <f t="shared" si="0"/>
        <v>90963006</v>
      </c>
      <c r="O22" s="190">
        <f t="shared" si="0"/>
        <v>18192078</v>
      </c>
      <c r="P22" s="190">
        <f t="shared" si="0"/>
        <v>13890936</v>
      </c>
      <c r="Q22" s="190">
        <f t="shared" si="0"/>
        <v>56156655</v>
      </c>
      <c r="R22" s="190">
        <f t="shared" si="0"/>
        <v>88239669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311018007</v>
      </c>
      <c r="X22" s="190">
        <f t="shared" si="0"/>
        <v>278956152</v>
      </c>
      <c r="Y22" s="190">
        <f t="shared" si="0"/>
        <v>32061855</v>
      </c>
      <c r="Z22" s="191">
        <f>+IF(X22&lt;&gt;0,+(Y22/X22)*100,0)</f>
        <v>11.493510636037165</v>
      </c>
      <c r="AA22" s="188">
        <f>SUM(AA5:AA21)</f>
        <v>371941534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128148255</v>
      </c>
      <c r="D25" s="155">
        <v>0</v>
      </c>
      <c r="E25" s="156">
        <v>123170428</v>
      </c>
      <c r="F25" s="60">
        <v>123170428</v>
      </c>
      <c r="G25" s="60">
        <v>10408814</v>
      </c>
      <c r="H25" s="60">
        <v>10722085</v>
      </c>
      <c r="I25" s="60">
        <v>10005602</v>
      </c>
      <c r="J25" s="60">
        <v>31136501</v>
      </c>
      <c r="K25" s="60">
        <v>10285476</v>
      </c>
      <c r="L25" s="60">
        <v>10175893</v>
      </c>
      <c r="M25" s="60">
        <v>11661170</v>
      </c>
      <c r="N25" s="60">
        <v>32122539</v>
      </c>
      <c r="O25" s="60">
        <v>10556158</v>
      </c>
      <c r="P25" s="60">
        <v>10186818</v>
      </c>
      <c r="Q25" s="60">
        <v>10877667</v>
      </c>
      <c r="R25" s="60">
        <v>31620643</v>
      </c>
      <c r="S25" s="60">
        <v>0</v>
      </c>
      <c r="T25" s="60">
        <v>0</v>
      </c>
      <c r="U25" s="60">
        <v>0</v>
      </c>
      <c r="V25" s="60">
        <v>0</v>
      </c>
      <c r="W25" s="60">
        <v>94879683</v>
      </c>
      <c r="X25" s="60">
        <v>92377821</v>
      </c>
      <c r="Y25" s="60">
        <v>2501862</v>
      </c>
      <c r="Z25" s="140">
        <v>2.71</v>
      </c>
      <c r="AA25" s="155">
        <v>123170428</v>
      </c>
    </row>
    <row r="26" spans="1:27" ht="13.5">
      <c r="A26" s="183" t="s">
        <v>38</v>
      </c>
      <c r="B26" s="182"/>
      <c r="C26" s="155">
        <v>11081717</v>
      </c>
      <c r="D26" s="155">
        <v>0</v>
      </c>
      <c r="E26" s="156">
        <v>8943752</v>
      </c>
      <c r="F26" s="60">
        <v>8943752</v>
      </c>
      <c r="G26" s="60">
        <v>708658</v>
      </c>
      <c r="H26" s="60">
        <v>710872</v>
      </c>
      <c r="I26" s="60">
        <v>711521</v>
      </c>
      <c r="J26" s="60">
        <v>2131051</v>
      </c>
      <c r="K26" s="60">
        <v>716880</v>
      </c>
      <c r="L26" s="60">
        <v>718815</v>
      </c>
      <c r="M26" s="60">
        <v>709503</v>
      </c>
      <c r="N26" s="60">
        <v>2145198</v>
      </c>
      <c r="O26" s="60">
        <v>703306</v>
      </c>
      <c r="P26" s="60">
        <v>979672</v>
      </c>
      <c r="Q26" s="60">
        <v>1065187</v>
      </c>
      <c r="R26" s="60">
        <v>2748165</v>
      </c>
      <c r="S26" s="60">
        <v>0</v>
      </c>
      <c r="T26" s="60">
        <v>0</v>
      </c>
      <c r="U26" s="60">
        <v>0</v>
      </c>
      <c r="V26" s="60">
        <v>0</v>
      </c>
      <c r="W26" s="60">
        <v>7024414</v>
      </c>
      <c r="X26" s="60">
        <v>6707814</v>
      </c>
      <c r="Y26" s="60">
        <v>316600</v>
      </c>
      <c r="Z26" s="140">
        <v>4.72</v>
      </c>
      <c r="AA26" s="155">
        <v>8943752</v>
      </c>
    </row>
    <row r="27" spans="1:27" ht="13.5">
      <c r="A27" s="183" t="s">
        <v>118</v>
      </c>
      <c r="B27" s="182"/>
      <c r="C27" s="155">
        <v>70597892</v>
      </c>
      <c r="D27" s="155">
        <v>0</v>
      </c>
      <c r="E27" s="156">
        <v>53328239</v>
      </c>
      <c r="F27" s="60">
        <v>53328239</v>
      </c>
      <c r="G27" s="60">
        <v>7482501</v>
      </c>
      <c r="H27" s="60">
        <v>0</v>
      </c>
      <c r="I27" s="60">
        <v>0</v>
      </c>
      <c r="J27" s="60">
        <v>7482501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7482501</v>
      </c>
      <c r="X27" s="60">
        <v>39996179</v>
      </c>
      <c r="Y27" s="60">
        <v>-32513678</v>
      </c>
      <c r="Z27" s="140">
        <v>-81.29</v>
      </c>
      <c r="AA27" s="155">
        <v>53328239</v>
      </c>
    </row>
    <row r="28" spans="1:27" ht="13.5">
      <c r="A28" s="183" t="s">
        <v>39</v>
      </c>
      <c r="B28" s="182"/>
      <c r="C28" s="155">
        <v>213474649</v>
      </c>
      <c r="D28" s="155">
        <v>0</v>
      </c>
      <c r="E28" s="156">
        <v>165501084</v>
      </c>
      <c r="F28" s="60">
        <v>165501084</v>
      </c>
      <c r="G28" s="60">
        <v>13742330</v>
      </c>
      <c r="H28" s="60">
        <v>0</v>
      </c>
      <c r="I28" s="60">
        <v>0</v>
      </c>
      <c r="J28" s="60">
        <v>13742330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13742330</v>
      </c>
      <c r="X28" s="60">
        <v>124125813</v>
      </c>
      <c r="Y28" s="60">
        <v>-110383483</v>
      </c>
      <c r="Z28" s="140">
        <v>-88.93</v>
      </c>
      <c r="AA28" s="155">
        <v>165501084</v>
      </c>
    </row>
    <row r="29" spans="1:27" ht="13.5">
      <c r="A29" s="183" t="s">
        <v>40</v>
      </c>
      <c r="B29" s="182"/>
      <c r="C29" s="155">
        <v>1265372</v>
      </c>
      <c r="D29" s="155">
        <v>0</v>
      </c>
      <c r="E29" s="156">
        <v>1880000</v>
      </c>
      <c r="F29" s="60">
        <v>1880000</v>
      </c>
      <c r="G29" s="60">
        <v>489</v>
      </c>
      <c r="H29" s="60">
        <v>2917</v>
      </c>
      <c r="I29" s="60">
        <v>4693</v>
      </c>
      <c r="J29" s="60">
        <v>8099</v>
      </c>
      <c r="K29" s="60">
        <v>19817</v>
      </c>
      <c r="L29" s="60">
        <v>5450</v>
      </c>
      <c r="M29" s="60">
        <v>4117</v>
      </c>
      <c r="N29" s="60">
        <v>29384</v>
      </c>
      <c r="O29" s="60">
        <v>3035</v>
      </c>
      <c r="P29" s="60">
        <v>5994</v>
      </c>
      <c r="Q29" s="60">
        <v>5316</v>
      </c>
      <c r="R29" s="60">
        <v>14345</v>
      </c>
      <c r="S29" s="60">
        <v>0</v>
      </c>
      <c r="T29" s="60">
        <v>0</v>
      </c>
      <c r="U29" s="60">
        <v>0</v>
      </c>
      <c r="V29" s="60">
        <v>0</v>
      </c>
      <c r="W29" s="60">
        <v>51828</v>
      </c>
      <c r="X29" s="60">
        <v>1410000</v>
      </c>
      <c r="Y29" s="60">
        <v>-1358172</v>
      </c>
      <c r="Z29" s="140">
        <v>-96.32</v>
      </c>
      <c r="AA29" s="155">
        <v>1880000</v>
      </c>
    </row>
    <row r="30" spans="1:27" ht="13.5">
      <c r="A30" s="183" t="s">
        <v>119</v>
      </c>
      <c r="B30" s="182"/>
      <c r="C30" s="155">
        <v>48436867</v>
      </c>
      <c r="D30" s="155">
        <v>0</v>
      </c>
      <c r="E30" s="156">
        <v>54000000</v>
      </c>
      <c r="F30" s="60">
        <v>54000000</v>
      </c>
      <c r="G30" s="60">
        <v>6954920</v>
      </c>
      <c r="H30" s="60">
        <v>7177176</v>
      </c>
      <c r="I30" s="60">
        <v>6135877</v>
      </c>
      <c r="J30" s="60">
        <v>20267973</v>
      </c>
      <c r="K30" s="60">
        <v>3410234</v>
      </c>
      <c r="L30" s="60">
        <v>4482000</v>
      </c>
      <c r="M30" s="60">
        <v>3362969</v>
      </c>
      <c r="N30" s="60">
        <v>11255203</v>
      </c>
      <c r="O30" s="60">
        <v>3241669</v>
      </c>
      <c r="P30" s="60">
        <v>3462003</v>
      </c>
      <c r="Q30" s="60">
        <v>3215851</v>
      </c>
      <c r="R30" s="60">
        <v>9919523</v>
      </c>
      <c r="S30" s="60">
        <v>0</v>
      </c>
      <c r="T30" s="60">
        <v>0</v>
      </c>
      <c r="U30" s="60">
        <v>0</v>
      </c>
      <c r="V30" s="60">
        <v>0</v>
      </c>
      <c r="W30" s="60">
        <v>41442699</v>
      </c>
      <c r="X30" s="60">
        <v>40500000</v>
      </c>
      <c r="Y30" s="60">
        <v>942699</v>
      </c>
      <c r="Z30" s="140">
        <v>2.33</v>
      </c>
      <c r="AA30" s="155">
        <v>54000000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14705000</v>
      </c>
      <c r="F32" s="60">
        <v>14705000</v>
      </c>
      <c r="G32" s="60">
        <v>1426918</v>
      </c>
      <c r="H32" s="60">
        <v>862665</v>
      </c>
      <c r="I32" s="60">
        <v>2967898</v>
      </c>
      <c r="J32" s="60">
        <v>5257481</v>
      </c>
      <c r="K32" s="60">
        <v>4841374</v>
      </c>
      <c r="L32" s="60">
        <v>2729245</v>
      </c>
      <c r="M32" s="60">
        <v>1772524</v>
      </c>
      <c r="N32" s="60">
        <v>9343143</v>
      </c>
      <c r="O32" s="60">
        <v>2538097</v>
      </c>
      <c r="P32" s="60">
        <v>4374105</v>
      </c>
      <c r="Q32" s="60">
        <v>2033890</v>
      </c>
      <c r="R32" s="60">
        <v>8946092</v>
      </c>
      <c r="S32" s="60">
        <v>0</v>
      </c>
      <c r="T32" s="60">
        <v>0</v>
      </c>
      <c r="U32" s="60">
        <v>0</v>
      </c>
      <c r="V32" s="60">
        <v>0</v>
      </c>
      <c r="W32" s="60">
        <v>23546716</v>
      </c>
      <c r="X32" s="60">
        <v>11028750</v>
      </c>
      <c r="Y32" s="60">
        <v>12517966</v>
      </c>
      <c r="Z32" s="140">
        <v>113.5</v>
      </c>
      <c r="AA32" s="155">
        <v>14705000</v>
      </c>
    </row>
    <row r="33" spans="1:27" ht="13.5">
      <c r="A33" s="183" t="s">
        <v>42</v>
      </c>
      <c r="B33" s="182"/>
      <c r="C33" s="155">
        <v>8132606</v>
      </c>
      <c r="D33" s="155">
        <v>0</v>
      </c>
      <c r="E33" s="156">
        <v>15665000</v>
      </c>
      <c r="F33" s="60">
        <v>15665000</v>
      </c>
      <c r="G33" s="60">
        <v>4350</v>
      </c>
      <c r="H33" s="60">
        <v>22094</v>
      </c>
      <c r="I33" s="60">
        <v>409153</v>
      </c>
      <c r="J33" s="60">
        <v>435597</v>
      </c>
      <c r="K33" s="60">
        <v>313198</v>
      </c>
      <c r="L33" s="60">
        <v>941207</v>
      </c>
      <c r="M33" s="60">
        <v>326169</v>
      </c>
      <c r="N33" s="60">
        <v>1580574</v>
      </c>
      <c r="O33" s="60">
        <v>396666</v>
      </c>
      <c r="P33" s="60">
        <v>444030</v>
      </c>
      <c r="Q33" s="60">
        <v>320795</v>
      </c>
      <c r="R33" s="60">
        <v>1161491</v>
      </c>
      <c r="S33" s="60">
        <v>0</v>
      </c>
      <c r="T33" s="60">
        <v>0</v>
      </c>
      <c r="U33" s="60">
        <v>0</v>
      </c>
      <c r="V33" s="60">
        <v>0</v>
      </c>
      <c r="W33" s="60">
        <v>3177662</v>
      </c>
      <c r="X33" s="60">
        <v>11748750</v>
      </c>
      <c r="Y33" s="60">
        <v>-8571088</v>
      </c>
      <c r="Z33" s="140">
        <v>-72.95</v>
      </c>
      <c r="AA33" s="155">
        <v>15665000</v>
      </c>
    </row>
    <row r="34" spans="1:27" ht="13.5">
      <c r="A34" s="183" t="s">
        <v>43</v>
      </c>
      <c r="B34" s="182"/>
      <c r="C34" s="155">
        <v>78342863</v>
      </c>
      <c r="D34" s="155">
        <v>0</v>
      </c>
      <c r="E34" s="156">
        <v>56572492</v>
      </c>
      <c r="F34" s="60">
        <v>56572492</v>
      </c>
      <c r="G34" s="60">
        <v>2332921</v>
      </c>
      <c r="H34" s="60">
        <v>2289702</v>
      </c>
      <c r="I34" s="60">
        <v>4009622</v>
      </c>
      <c r="J34" s="60">
        <v>8632245</v>
      </c>
      <c r="K34" s="60">
        <v>5542664</v>
      </c>
      <c r="L34" s="60">
        <v>3760163</v>
      </c>
      <c r="M34" s="60">
        <v>5904938</v>
      </c>
      <c r="N34" s="60">
        <v>15207765</v>
      </c>
      <c r="O34" s="60">
        <v>4163917</v>
      </c>
      <c r="P34" s="60">
        <v>3629895</v>
      </c>
      <c r="Q34" s="60">
        <v>6955772</v>
      </c>
      <c r="R34" s="60">
        <v>14749584</v>
      </c>
      <c r="S34" s="60">
        <v>0</v>
      </c>
      <c r="T34" s="60">
        <v>0</v>
      </c>
      <c r="U34" s="60">
        <v>0</v>
      </c>
      <c r="V34" s="60">
        <v>0</v>
      </c>
      <c r="W34" s="60">
        <v>38589594</v>
      </c>
      <c r="X34" s="60">
        <v>42429369</v>
      </c>
      <c r="Y34" s="60">
        <v>-3839775</v>
      </c>
      <c r="Z34" s="140">
        <v>-9.05</v>
      </c>
      <c r="AA34" s="155">
        <v>56572492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559480221</v>
      </c>
      <c r="D36" s="188">
        <f>SUM(D25:D35)</f>
        <v>0</v>
      </c>
      <c r="E36" s="189">
        <f t="shared" si="1"/>
        <v>493765995</v>
      </c>
      <c r="F36" s="190">
        <f t="shared" si="1"/>
        <v>493765995</v>
      </c>
      <c r="G36" s="190">
        <f t="shared" si="1"/>
        <v>43061901</v>
      </c>
      <c r="H36" s="190">
        <f t="shared" si="1"/>
        <v>21787511</v>
      </c>
      <c r="I36" s="190">
        <f t="shared" si="1"/>
        <v>24244366</v>
      </c>
      <c r="J36" s="190">
        <f t="shared" si="1"/>
        <v>89093778</v>
      </c>
      <c r="K36" s="190">
        <f t="shared" si="1"/>
        <v>25129643</v>
      </c>
      <c r="L36" s="190">
        <f t="shared" si="1"/>
        <v>22812773</v>
      </c>
      <c r="M36" s="190">
        <f t="shared" si="1"/>
        <v>23741390</v>
      </c>
      <c r="N36" s="190">
        <f t="shared" si="1"/>
        <v>71683806</v>
      </c>
      <c r="O36" s="190">
        <f t="shared" si="1"/>
        <v>21602848</v>
      </c>
      <c r="P36" s="190">
        <f t="shared" si="1"/>
        <v>23082517</v>
      </c>
      <c r="Q36" s="190">
        <f t="shared" si="1"/>
        <v>24474478</v>
      </c>
      <c r="R36" s="190">
        <f t="shared" si="1"/>
        <v>69159843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229937427</v>
      </c>
      <c r="X36" s="190">
        <f t="shared" si="1"/>
        <v>370324496</v>
      </c>
      <c r="Y36" s="190">
        <f t="shared" si="1"/>
        <v>-140387069</v>
      </c>
      <c r="Z36" s="191">
        <f>+IF(X36&lt;&gt;0,+(Y36/X36)*100,0)</f>
        <v>-37.909204094346485</v>
      </c>
      <c r="AA36" s="188">
        <f>SUM(AA25:AA35)</f>
        <v>493765995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-219512754</v>
      </c>
      <c r="D38" s="199">
        <f>+D22-D36</f>
        <v>0</v>
      </c>
      <c r="E38" s="200">
        <f t="shared" si="2"/>
        <v>-121824461</v>
      </c>
      <c r="F38" s="106">
        <f t="shared" si="2"/>
        <v>-121824461</v>
      </c>
      <c r="G38" s="106">
        <f t="shared" si="2"/>
        <v>28010091</v>
      </c>
      <c r="H38" s="106">
        <f t="shared" si="2"/>
        <v>29127583</v>
      </c>
      <c r="I38" s="106">
        <f t="shared" si="2"/>
        <v>-14416120</v>
      </c>
      <c r="J38" s="106">
        <f t="shared" si="2"/>
        <v>42721554</v>
      </c>
      <c r="K38" s="106">
        <f t="shared" si="2"/>
        <v>-11296676</v>
      </c>
      <c r="L38" s="106">
        <f t="shared" si="2"/>
        <v>-11395787</v>
      </c>
      <c r="M38" s="106">
        <f t="shared" si="2"/>
        <v>41971663</v>
      </c>
      <c r="N38" s="106">
        <f t="shared" si="2"/>
        <v>19279200</v>
      </c>
      <c r="O38" s="106">
        <f t="shared" si="2"/>
        <v>-3410770</v>
      </c>
      <c r="P38" s="106">
        <f t="shared" si="2"/>
        <v>-9191581</v>
      </c>
      <c r="Q38" s="106">
        <f t="shared" si="2"/>
        <v>31682177</v>
      </c>
      <c r="R38" s="106">
        <f t="shared" si="2"/>
        <v>19079826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81080580</v>
      </c>
      <c r="X38" s="106">
        <f>IF(F22=F36,0,X22-X36)</f>
        <v>-91368344</v>
      </c>
      <c r="Y38" s="106">
        <f t="shared" si="2"/>
        <v>172448924</v>
      </c>
      <c r="Z38" s="201">
        <f>+IF(X38&lt;&gt;0,+(Y38/X38)*100,0)</f>
        <v>-188.74034096535667</v>
      </c>
      <c r="AA38" s="199">
        <f>+AA22-AA36</f>
        <v>-121824461</v>
      </c>
    </row>
    <row r="39" spans="1:27" ht="13.5">
      <c r="A39" s="181" t="s">
        <v>46</v>
      </c>
      <c r="B39" s="185"/>
      <c r="C39" s="155">
        <v>104515394</v>
      </c>
      <c r="D39" s="155">
        <v>0</v>
      </c>
      <c r="E39" s="156">
        <v>68887248</v>
      </c>
      <c r="F39" s="60">
        <v>68887248</v>
      </c>
      <c r="G39" s="60">
        <v>26323000</v>
      </c>
      <c r="H39" s="60">
        <v>0</v>
      </c>
      <c r="I39" s="60">
        <v>3357410</v>
      </c>
      <c r="J39" s="60">
        <v>29680410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29680410</v>
      </c>
      <c r="X39" s="60">
        <v>51665436</v>
      </c>
      <c r="Y39" s="60">
        <v>-21985026</v>
      </c>
      <c r="Z39" s="140">
        <v>-42.55</v>
      </c>
      <c r="AA39" s="155">
        <v>68887248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-114997360</v>
      </c>
      <c r="D42" s="206">
        <f>SUM(D38:D41)</f>
        <v>0</v>
      </c>
      <c r="E42" s="207">
        <f t="shared" si="3"/>
        <v>-52937213</v>
      </c>
      <c r="F42" s="88">
        <f t="shared" si="3"/>
        <v>-52937213</v>
      </c>
      <c r="G42" s="88">
        <f t="shared" si="3"/>
        <v>54333091</v>
      </c>
      <c r="H42" s="88">
        <f t="shared" si="3"/>
        <v>29127583</v>
      </c>
      <c r="I42" s="88">
        <f t="shared" si="3"/>
        <v>-11058710</v>
      </c>
      <c r="J42" s="88">
        <f t="shared" si="3"/>
        <v>72401964</v>
      </c>
      <c r="K42" s="88">
        <f t="shared" si="3"/>
        <v>-11296676</v>
      </c>
      <c r="L42" s="88">
        <f t="shared" si="3"/>
        <v>-11395787</v>
      </c>
      <c r="M42" s="88">
        <f t="shared" si="3"/>
        <v>41971663</v>
      </c>
      <c r="N42" s="88">
        <f t="shared" si="3"/>
        <v>19279200</v>
      </c>
      <c r="O42" s="88">
        <f t="shared" si="3"/>
        <v>-3410770</v>
      </c>
      <c r="P42" s="88">
        <f t="shared" si="3"/>
        <v>-9191581</v>
      </c>
      <c r="Q42" s="88">
        <f t="shared" si="3"/>
        <v>31682177</v>
      </c>
      <c r="R42" s="88">
        <f t="shared" si="3"/>
        <v>19079826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110760990</v>
      </c>
      <c r="X42" s="88">
        <f t="shared" si="3"/>
        <v>-39702908</v>
      </c>
      <c r="Y42" s="88">
        <f t="shared" si="3"/>
        <v>150463898</v>
      </c>
      <c r="Z42" s="208">
        <f>+IF(X42&lt;&gt;0,+(Y42/X42)*100,0)</f>
        <v>-378.97450232108946</v>
      </c>
      <c r="AA42" s="206">
        <f>SUM(AA38:AA41)</f>
        <v>-52937213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-114997360</v>
      </c>
      <c r="D44" s="210">
        <f>+D42-D43</f>
        <v>0</v>
      </c>
      <c r="E44" s="211">
        <f t="shared" si="4"/>
        <v>-52937213</v>
      </c>
      <c r="F44" s="77">
        <f t="shared" si="4"/>
        <v>-52937213</v>
      </c>
      <c r="G44" s="77">
        <f t="shared" si="4"/>
        <v>54333091</v>
      </c>
      <c r="H44" s="77">
        <f t="shared" si="4"/>
        <v>29127583</v>
      </c>
      <c r="I44" s="77">
        <f t="shared" si="4"/>
        <v>-11058710</v>
      </c>
      <c r="J44" s="77">
        <f t="shared" si="4"/>
        <v>72401964</v>
      </c>
      <c r="K44" s="77">
        <f t="shared" si="4"/>
        <v>-11296676</v>
      </c>
      <c r="L44" s="77">
        <f t="shared" si="4"/>
        <v>-11395787</v>
      </c>
      <c r="M44" s="77">
        <f t="shared" si="4"/>
        <v>41971663</v>
      </c>
      <c r="N44" s="77">
        <f t="shared" si="4"/>
        <v>19279200</v>
      </c>
      <c r="O44" s="77">
        <f t="shared" si="4"/>
        <v>-3410770</v>
      </c>
      <c r="P44" s="77">
        <f t="shared" si="4"/>
        <v>-9191581</v>
      </c>
      <c r="Q44" s="77">
        <f t="shared" si="4"/>
        <v>31682177</v>
      </c>
      <c r="R44" s="77">
        <f t="shared" si="4"/>
        <v>19079826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110760990</v>
      </c>
      <c r="X44" s="77">
        <f t="shared" si="4"/>
        <v>-39702908</v>
      </c>
      <c r="Y44" s="77">
        <f t="shared" si="4"/>
        <v>150463898</v>
      </c>
      <c r="Z44" s="212">
        <f>+IF(X44&lt;&gt;0,+(Y44/X44)*100,0)</f>
        <v>-378.97450232108946</v>
      </c>
      <c r="AA44" s="210">
        <f>+AA42-AA43</f>
        <v>-52937213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-114997360</v>
      </c>
      <c r="D46" s="206">
        <f>SUM(D44:D45)</f>
        <v>0</v>
      </c>
      <c r="E46" s="207">
        <f t="shared" si="5"/>
        <v>-52937213</v>
      </c>
      <c r="F46" s="88">
        <f t="shared" si="5"/>
        <v>-52937213</v>
      </c>
      <c r="G46" s="88">
        <f t="shared" si="5"/>
        <v>54333091</v>
      </c>
      <c r="H46" s="88">
        <f t="shared" si="5"/>
        <v>29127583</v>
      </c>
      <c r="I46" s="88">
        <f t="shared" si="5"/>
        <v>-11058710</v>
      </c>
      <c r="J46" s="88">
        <f t="shared" si="5"/>
        <v>72401964</v>
      </c>
      <c r="K46" s="88">
        <f t="shared" si="5"/>
        <v>-11296676</v>
      </c>
      <c r="L46" s="88">
        <f t="shared" si="5"/>
        <v>-11395787</v>
      </c>
      <c r="M46" s="88">
        <f t="shared" si="5"/>
        <v>41971663</v>
      </c>
      <c r="N46" s="88">
        <f t="shared" si="5"/>
        <v>19279200</v>
      </c>
      <c r="O46" s="88">
        <f t="shared" si="5"/>
        <v>-3410770</v>
      </c>
      <c r="P46" s="88">
        <f t="shared" si="5"/>
        <v>-9191581</v>
      </c>
      <c r="Q46" s="88">
        <f t="shared" si="5"/>
        <v>31682177</v>
      </c>
      <c r="R46" s="88">
        <f t="shared" si="5"/>
        <v>19079826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110760990</v>
      </c>
      <c r="X46" s="88">
        <f t="shared" si="5"/>
        <v>-39702908</v>
      </c>
      <c r="Y46" s="88">
        <f t="shared" si="5"/>
        <v>150463898</v>
      </c>
      <c r="Z46" s="208">
        <f>+IF(X46&lt;&gt;0,+(Y46/X46)*100,0)</f>
        <v>-378.97450232108946</v>
      </c>
      <c r="AA46" s="206">
        <f>SUM(AA44:AA45)</f>
        <v>-52937213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-114997360</v>
      </c>
      <c r="D48" s="217">
        <f>SUM(D46:D47)</f>
        <v>0</v>
      </c>
      <c r="E48" s="218">
        <f t="shared" si="6"/>
        <v>-52937213</v>
      </c>
      <c r="F48" s="219">
        <f t="shared" si="6"/>
        <v>-52937213</v>
      </c>
      <c r="G48" s="219">
        <f t="shared" si="6"/>
        <v>54333091</v>
      </c>
      <c r="H48" s="220">
        <f t="shared" si="6"/>
        <v>29127583</v>
      </c>
      <c r="I48" s="220">
        <f t="shared" si="6"/>
        <v>-11058710</v>
      </c>
      <c r="J48" s="220">
        <f t="shared" si="6"/>
        <v>72401964</v>
      </c>
      <c r="K48" s="220">
        <f t="shared" si="6"/>
        <v>-11296676</v>
      </c>
      <c r="L48" s="220">
        <f t="shared" si="6"/>
        <v>-11395787</v>
      </c>
      <c r="M48" s="219">
        <f t="shared" si="6"/>
        <v>41971663</v>
      </c>
      <c r="N48" s="219">
        <f t="shared" si="6"/>
        <v>19279200</v>
      </c>
      <c r="O48" s="220">
        <f t="shared" si="6"/>
        <v>-3410770</v>
      </c>
      <c r="P48" s="220">
        <f t="shared" si="6"/>
        <v>-9191581</v>
      </c>
      <c r="Q48" s="220">
        <f t="shared" si="6"/>
        <v>31682177</v>
      </c>
      <c r="R48" s="220">
        <f t="shared" si="6"/>
        <v>19079826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110760990</v>
      </c>
      <c r="X48" s="220">
        <f t="shared" si="6"/>
        <v>-39702908</v>
      </c>
      <c r="Y48" s="220">
        <f t="shared" si="6"/>
        <v>150463898</v>
      </c>
      <c r="Z48" s="221">
        <f>+IF(X48&lt;&gt;0,+(Y48/X48)*100,0)</f>
        <v>-378.97450232108946</v>
      </c>
      <c r="AA48" s="222">
        <f>SUM(AA46:AA47)</f>
        <v>-52937213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1565892</v>
      </c>
      <c r="D5" s="153">
        <f>SUM(D6:D8)</f>
        <v>0</v>
      </c>
      <c r="E5" s="154">
        <f t="shared" si="0"/>
        <v>4750000</v>
      </c>
      <c r="F5" s="100">
        <f t="shared" si="0"/>
        <v>17074383</v>
      </c>
      <c r="G5" s="100">
        <f t="shared" si="0"/>
        <v>0</v>
      </c>
      <c r="H5" s="100">
        <f t="shared" si="0"/>
        <v>776892</v>
      </c>
      <c r="I5" s="100">
        <f t="shared" si="0"/>
        <v>1378056</v>
      </c>
      <c r="J5" s="100">
        <f t="shared" si="0"/>
        <v>2154948</v>
      </c>
      <c r="K5" s="100">
        <f t="shared" si="0"/>
        <v>0</v>
      </c>
      <c r="L5" s="100">
        <f t="shared" si="0"/>
        <v>2000110</v>
      </c>
      <c r="M5" s="100">
        <f t="shared" si="0"/>
        <v>1147763</v>
      </c>
      <c r="N5" s="100">
        <f t="shared" si="0"/>
        <v>3147873</v>
      </c>
      <c r="O5" s="100">
        <f t="shared" si="0"/>
        <v>1883971</v>
      </c>
      <c r="P5" s="100">
        <f t="shared" si="0"/>
        <v>1750054</v>
      </c>
      <c r="Q5" s="100">
        <f t="shared" si="0"/>
        <v>481545</v>
      </c>
      <c r="R5" s="100">
        <f t="shared" si="0"/>
        <v>4115570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9418391</v>
      </c>
      <c r="X5" s="100">
        <f t="shared" si="0"/>
        <v>12805787</v>
      </c>
      <c r="Y5" s="100">
        <f t="shared" si="0"/>
        <v>-3387396</v>
      </c>
      <c r="Z5" s="137">
        <f>+IF(X5&lt;&gt;0,+(Y5/X5)*100,0)</f>
        <v>-26.45207202025147</v>
      </c>
      <c r="AA5" s="153">
        <f>SUM(AA6:AA8)</f>
        <v>17074383</v>
      </c>
    </row>
    <row r="6" spans="1:27" ht="13.5">
      <c r="A6" s="138" t="s">
        <v>75</v>
      </c>
      <c r="B6" s="136"/>
      <c r="C6" s="155"/>
      <c r="D6" s="155"/>
      <c r="E6" s="156">
        <v>530000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508727</v>
      </c>
      <c r="D7" s="157"/>
      <c r="E7" s="158">
        <v>3220000</v>
      </c>
      <c r="F7" s="159">
        <v>2300000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1725000</v>
      </c>
      <c r="Y7" s="159">
        <v>-1725000</v>
      </c>
      <c r="Z7" s="141">
        <v>-100</v>
      </c>
      <c r="AA7" s="225">
        <v>2300000</v>
      </c>
    </row>
    <row r="8" spans="1:27" ht="13.5">
      <c r="A8" s="138" t="s">
        <v>77</v>
      </c>
      <c r="B8" s="136"/>
      <c r="C8" s="155">
        <v>1057165</v>
      </c>
      <c r="D8" s="155"/>
      <c r="E8" s="156">
        <v>1000000</v>
      </c>
      <c r="F8" s="60">
        <v>14774383</v>
      </c>
      <c r="G8" s="60"/>
      <c r="H8" s="60">
        <v>776892</v>
      </c>
      <c r="I8" s="60">
        <v>1378056</v>
      </c>
      <c r="J8" s="60">
        <v>2154948</v>
      </c>
      <c r="K8" s="60"/>
      <c r="L8" s="60">
        <v>2000110</v>
      </c>
      <c r="M8" s="60">
        <v>1147763</v>
      </c>
      <c r="N8" s="60">
        <v>3147873</v>
      </c>
      <c r="O8" s="60">
        <v>1883971</v>
      </c>
      <c r="P8" s="60">
        <v>1750054</v>
      </c>
      <c r="Q8" s="60">
        <v>481545</v>
      </c>
      <c r="R8" s="60">
        <v>4115570</v>
      </c>
      <c r="S8" s="60"/>
      <c r="T8" s="60"/>
      <c r="U8" s="60"/>
      <c r="V8" s="60"/>
      <c r="W8" s="60">
        <v>9418391</v>
      </c>
      <c r="X8" s="60">
        <v>11080787</v>
      </c>
      <c r="Y8" s="60">
        <v>-1662396</v>
      </c>
      <c r="Z8" s="140">
        <v>-15</v>
      </c>
      <c r="AA8" s="62">
        <v>14774383</v>
      </c>
    </row>
    <row r="9" spans="1:27" ht="13.5">
      <c r="A9" s="135" t="s">
        <v>78</v>
      </c>
      <c r="B9" s="136"/>
      <c r="C9" s="153">
        <f aca="true" t="shared" si="1" ref="C9:Y9">SUM(C10:C14)</f>
        <v>17752804</v>
      </c>
      <c r="D9" s="153">
        <f>SUM(D10:D14)</f>
        <v>0</v>
      </c>
      <c r="E9" s="154">
        <f t="shared" si="1"/>
        <v>10495000</v>
      </c>
      <c r="F9" s="100">
        <f t="shared" si="1"/>
        <v>12792066</v>
      </c>
      <c r="G9" s="100">
        <f t="shared" si="1"/>
        <v>0</v>
      </c>
      <c r="H9" s="100">
        <f t="shared" si="1"/>
        <v>1820118</v>
      </c>
      <c r="I9" s="100">
        <f t="shared" si="1"/>
        <v>1369864</v>
      </c>
      <c r="J9" s="100">
        <f t="shared" si="1"/>
        <v>3189982</v>
      </c>
      <c r="K9" s="100">
        <f t="shared" si="1"/>
        <v>1896022</v>
      </c>
      <c r="L9" s="100">
        <f t="shared" si="1"/>
        <v>1446019</v>
      </c>
      <c r="M9" s="100">
        <f t="shared" si="1"/>
        <v>1212163</v>
      </c>
      <c r="N9" s="100">
        <f t="shared" si="1"/>
        <v>4554204</v>
      </c>
      <c r="O9" s="100">
        <f t="shared" si="1"/>
        <v>0</v>
      </c>
      <c r="P9" s="100">
        <f t="shared" si="1"/>
        <v>2330987</v>
      </c>
      <c r="Q9" s="100">
        <f t="shared" si="1"/>
        <v>1771666</v>
      </c>
      <c r="R9" s="100">
        <f t="shared" si="1"/>
        <v>4102653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11846839</v>
      </c>
      <c r="X9" s="100">
        <f t="shared" si="1"/>
        <v>9594050</v>
      </c>
      <c r="Y9" s="100">
        <f t="shared" si="1"/>
        <v>2252789</v>
      </c>
      <c r="Z9" s="137">
        <f>+IF(X9&lt;&gt;0,+(Y9/X9)*100,0)</f>
        <v>23.481105476831996</v>
      </c>
      <c r="AA9" s="102">
        <f>SUM(AA10:AA14)</f>
        <v>12792066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>
        <v>17752804</v>
      </c>
      <c r="D11" s="155"/>
      <c r="E11" s="156">
        <v>10495000</v>
      </c>
      <c r="F11" s="60">
        <v>12342066</v>
      </c>
      <c r="G11" s="60"/>
      <c r="H11" s="60">
        <v>1820118</v>
      </c>
      <c r="I11" s="60">
        <v>1369864</v>
      </c>
      <c r="J11" s="60">
        <v>3189982</v>
      </c>
      <c r="K11" s="60">
        <v>1896022</v>
      </c>
      <c r="L11" s="60">
        <v>1446019</v>
      </c>
      <c r="M11" s="60">
        <v>1212163</v>
      </c>
      <c r="N11" s="60">
        <v>4554204</v>
      </c>
      <c r="O11" s="60"/>
      <c r="P11" s="60">
        <v>2330987</v>
      </c>
      <c r="Q11" s="60">
        <v>1771666</v>
      </c>
      <c r="R11" s="60">
        <v>4102653</v>
      </c>
      <c r="S11" s="60"/>
      <c r="T11" s="60"/>
      <c r="U11" s="60"/>
      <c r="V11" s="60"/>
      <c r="W11" s="60">
        <v>11846839</v>
      </c>
      <c r="X11" s="60">
        <v>9256550</v>
      </c>
      <c r="Y11" s="60">
        <v>2590289</v>
      </c>
      <c r="Z11" s="140">
        <v>27.98</v>
      </c>
      <c r="AA11" s="62">
        <v>12342066</v>
      </c>
    </row>
    <row r="12" spans="1:27" ht="13.5">
      <c r="A12" s="138" t="s">
        <v>81</v>
      </c>
      <c r="B12" s="136"/>
      <c r="C12" s="155"/>
      <c r="D12" s="155"/>
      <c r="E12" s="156"/>
      <c r="F12" s="60">
        <v>120000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90000</v>
      </c>
      <c r="Y12" s="60">
        <v>-90000</v>
      </c>
      <c r="Z12" s="140">
        <v>-100</v>
      </c>
      <c r="AA12" s="62">
        <v>120000</v>
      </c>
    </row>
    <row r="13" spans="1:27" ht="13.5">
      <c r="A13" s="138" t="s">
        <v>82</v>
      </c>
      <c r="B13" s="136"/>
      <c r="C13" s="155"/>
      <c r="D13" s="155"/>
      <c r="E13" s="156"/>
      <c r="F13" s="60">
        <v>330000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247500</v>
      </c>
      <c r="Y13" s="60">
        <v>-247500</v>
      </c>
      <c r="Z13" s="140">
        <v>-100</v>
      </c>
      <c r="AA13" s="62">
        <v>330000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2134394</v>
      </c>
      <c r="D15" s="153">
        <f>SUM(D16:D18)</f>
        <v>0</v>
      </c>
      <c r="E15" s="154">
        <f t="shared" si="2"/>
        <v>1888290</v>
      </c>
      <c r="F15" s="100">
        <f t="shared" si="2"/>
        <v>2300404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399123</v>
      </c>
      <c r="R15" s="100">
        <f t="shared" si="2"/>
        <v>399123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399123</v>
      </c>
      <c r="X15" s="100">
        <f t="shared" si="2"/>
        <v>1725303</v>
      </c>
      <c r="Y15" s="100">
        <f t="shared" si="2"/>
        <v>-1326180</v>
      </c>
      <c r="Z15" s="137">
        <f>+IF(X15&lt;&gt;0,+(Y15/X15)*100,0)</f>
        <v>-76.86649823248437</v>
      </c>
      <c r="AA15" s="102">
        <f>SUM(AA16:AA18)</f>
        <v>2300404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2134394</v>
      </c>
      <c r="D17" s="155"/>
      <c r="E17" s="156">
        <v>1888290</v>
      </c>
      <c r="F17" s="60">
        <v>2300404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399123</v>
      </c>
      <c r="R17" s="60">
        <v>399123</v>
      </c>
      <c r="S17" s="60"/>
      <c r="T17" s="60"/>
      <c r="U17" s="60"/>
      <c r="V17" s="60"/>
      <c r="W17" s="60">
        <v>399123</v>
      </c>
      <c r="X17" s="60">
        <v>1725303</v>
      </c>
      <c r="Y17" s="60">
        <v>-1326180</v>
      </c>
      <c r="Z17" s="140">
        <v>-76.87</v>
      </c>
      <c r="AA17" s="62">
        <v>2300404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49763938</v>
      </c>
      <c r="D19" s="153">
        <f>SUM(D20:D23)</f>
        <v>0</v>
      </c>
      <c r="E19" s="154">
        <f t="shared" si="3"/>
        <v>62975506</v>
      </c>
      <c r="F19" s="100">
        <f t="shared" si="3"/>
        <v>54504857</v>
      </c>
      <c r="G19" s="100">
        <f t="shared" si="3"/>
        <v>114152</v>
      </c>
      <c r="H19" s="100">
        <f t="shared" si="3"/>
        <v>4379208</v>
      </c>
      <c r="I19" s="100">
        <f t="shared" si="3"/>
        <v>4507835</v>
      </c>
      <c r="J19" s="100">
        <f t="shared" si="3"/>
        <v>9001195</v>
      </c>
      <c r="K19" s="100">
        <f t="shared" si="3"/>
        <v>3850014</v>
      </c>
      <c r="L19" s="100">
        <f t="shared" si="3"/>
        <v>2084562</v>
      </c>
      <c r="M19" s="100">
        <f t="shared" si="3"/>
        <v>8302164</v>
      </c>
      <c r="N19" s="100">
        <f t="shared" si="3"/>
        <v>14236740</v>
      </c>
      <c r="O19" s="100">
        <f t="shared" si="3"/>
        <v>3910767</v>
      </c>
      <c r="P19" s="100">
        <f t="shared" si="3"/>
        <v>2537173</v>
      </c>
      <c r="Q19" s="100">
        <f t="shared" si="3"/>
        <v>1299848</v>
      </c>
      <c r="R19" s="100">
        <f t="shared" si="3"/>
        <v>7747788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30985723</v>
      </c>
      <c r="X19" s="100">
        <f t="shared" si="3"/>
        <v>40878643</v>
      </c>
      <c r="Y19" s="100">
        <f t="shared" si="3"/>
        <v>-9892920</v>
      </c>
      <c r="Z19" s="137">
        <f>+IF(X19&lt;&gt;0,+(Y19/X19)*100,0)</f>
        <v>-24.20070548819343</v>
      </c>
      <c r="AA19" s="102">
        <f>SUM(AA20:AA23)</f>
        <v>54504857</v>
      </c>
    </row>
    <row r="20" spans="1:27" ht="13.5">
      <c r="A20" s="138" t="s">
        <v>89</v>
      </c>
      <c r="B20" s="136"/>
      <c r="C20" s="155">
        <v>2671161</v>
      </c>
      <c r="D20" s="155"/>
      <c r="E20" s="156">
        <v>260576</v>
      </c>
      <c r="F20" s="60">
        <v>3034035</v>
      </c>
      <c r="G20" s="60"/>
      <c r="H20" s="60">
        <v>808735</v>
      </c>
      <c r="I20" s="60"/>
      <c r="J20" s="60">
        <v>808735</v>
      </c>
      <c r="K20" s="60"/>
      <c r="L20" s="60"/>
      <c r="M20" s="60">
        <v>37657</v>
      </c>
      <c r="N20" s="60">
        <v>37657</v>
      </c>
      <c r="O20" s="60"/>
      <c r="P20" s="60"/>
      <c r="Q20" s="60"/>
      <c r="R20" s="60"/>
      <c r="S20" s="60"/>
      <c r="T20" s="60"/>
      <c r="U20" s="60"/>
      <c r="V20" s="60"/>
      <c r="W20" s="60">
        <v>846392</v>
      </c>
      <c r="X20" s="60">
        <v>2275526</v>
      </c>
      <c r="Y20" s="60">
        <v>-1429134</v>
      </c>
      <c r="Z20" s="140">
        <v>-62.8</v>
      </c>
      <c r="AA20" s="62">
        <v>3034035</v>
      </c>
    </row>
    <row r="21" spans="1:27" ht="13.5">
      <c r="A21" s="138" t="s">
        <v>90</v>
      </c>
      <c r="B21" s="136"/>
      <c r="C21" s="155">
        <v>35772264</v>
      </c>
      <c r="D21" s="155"/>
      <c r="E21" s="156">
        <v>18849017</v>
      </c>
      <c r="F21" s="60">
        <v>16260701</v>
      </c>
      <c r="G21" s="60">
        <v>114152</v>
      </c>
      <c r="H21" s="60">
        <v>380659</v>
      </c>
      <c r="I21" s="60">
        <v>873663</v>
      </c>
      <c r="J21" s="60">
        <v>1368474</v>
      </c>
      <c r="K21" s="60"/>
      <c r="L21" s="60">
        <v>1918468</v>
      </c>
      <c r="M21" s="60">
        <v>2274460</v>
      </c>
      <c r="N21" s="60">
        <v>4192928</v>
      </c>
      <c r="O21" s="60">
        <v>98552</v>
      </c>
      <c r="P21" s="60">
        <v>271626</v>
      </c>
      <c r="Q21" s="60">
        <v>195552</v>
      </c>
      <c r="R21" s="60">
        <v>565730</v>
      </c>
      <c r="S21" s="60"/>
      <c r="T21" s="60"/>
      <c r="U21" s="60"/>
      <c r="V21" s="60"/>
      <c r="W21" s="60">
        <v>6127132</v>
      </c>
      <c r="X21" s="60">
        <v>12195526</v>
      </c>
      <c r="Y21" s="60">
        <v>-6068394</v>
      </c>
      <c r="Z21" s="140">
        <v>-49.76</v>
      </c>
      <c r="AA21" s="62">
        <v>16260701</v>
      </c>
    </row>
    <row r="22" spans="1:27" ht="13.5">
      <c r="A22" s="138" t="s">
        <v>91</v>
      </c>
      <c r="B22" s="136"/>
      <c r="C22" s="157">
        <v>8994101</v>
      </c>
      <c r="D22" s="157"/>
      <c r="E22" s="158">
        <v>31035913</v>
      </c>
      <c r="F22" s="159">
        <v>16251416</v>
      </c>
      <c r="G22" s="159"/>
      <c r="H22" s="159">
        <v>1056517</v>
      </c>
      <c r="I22" s="159">
        <v>1231675</v>
      </c>
      <c r="J22" s="159">
        <v>2288192</v>
      </c>
      <c r="K22" s="159">
        <v>1996074</v>
      </c>
      <c r="L22" s="159"/>
      <c r="M22" s="159">
        <v>3830566</v>
      </c>
      <c r="N22" s="159">
        <v>5826640</v>
      </c>
      <c r="O22" s="159">
        <v>1359456</v>
      </c>
      <c r="P22" s="159">
        <v>1209675</v>
      </c>
      <c r="Q22" s="159"/>
      <c r="R22" s="159">
        <v>2569131</v>
      </c>
      <c r="S22" s="159"/>
      <c r="T22" s="159"/>
      <c r="U22" s="159"/>
      <c r="V22" s="159"/>
      <c r="W22" s="159">
        <v>10683963</v>
      </c>
      <c r="X22" s="159">
        <v>12188562</v>
      </c>
      <c r="Y22" s="159">
        <v>-1504599</v>
      </c>
      <c r="Z22" s="141">
        <v>-12.34</v>
      </c>
      <c r="AA22" s="225">
        <v>16251416</v>
      </c>
    </row>
    <row r="23" spans="1:27" ht="13.5">
      <c r="A23" s="138" t="s">
        <v>92</v>
      </c>
      <c r="B23" s="136"/>
      <c r="C23" s="155">
        <v>2326412</v>
      </c>
      <c r="D23" s="155"/>
      <c r="E23" s="156">
        <v>12830000</v>
      </c>
      <c r="F23" s="60">
        <v>18958705</v>
      </c>
      <c r="G23" s="60"/>
      <c r="H23" s="60">
        <v>2133297</v>
      </c>
      <c r="I23" s="60">
        <v>2402497</v>
      </c>
      <c r="J23" s="60">
        <v>4535794</v>
      </c>
      <c r="K23" s="60">
        <v>1853940</v>
      </c>
      <c r="L23" s="60">
        <v>166094</v>
      </c>
      <c r="M23" s="60">
        <v>2159481</v>
      </c>
      <c r="N23" s="60">
        <v>4179515</v>
      </c>
      <c r="O23" s="60">
        <v>2452759</v>
      </c>
      <c r="P23" s="60">
        <v>1055872</v>
      </c>
      <c r="Q23" s="60">
        <v>1104296</v>
      </c>
      <c r="R23" s="60">
        <v>4612927</v>
      </c>
      <c r="S23" s="60"/>
      <c r="T23" s="60"/>
      <c r="U23" s="60"/>
      <c r="V23" s="60"/>
      <c r="W23" s="60">
        <v>13328236</v>
      </c>
      <c r="X23" s="60">
        <v>14219029</v>
      </c>
      <c r="Y23" s="60">
        <v>-890793</v>
      </c>
      <c r="Z23" s="140">
        <v>-6.26</v>
      </c>
      <c r="AA23" s="62">
        <v>18958705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71217028</v>
      </c>
      <c r="D25" s="217">
        <f>+D5+D9+D15+D19+D24</f>
        <v>0</v>
      </c>
      <c r="E25" s="230">
        <f t="shared" si="4"/>
        <v>80108796</v>
      </c>
      <c r="F25" s="219">
        <f t="shared" si="4"/>
        <v>86671710</v>
      </c>
      <c r="G25" s="219">
        <f t="shared" si="4"/>
        <v>114152</v>
      </c>
      <c r="H25" s="219">
        <f t="shared" si="4"/>
        <v>6976218</v>
      </c>
      <c r="I25" s="219">
        <f t="shared" si="4"/>
        <v>7255755</v>
      </c>
      <c r="J25" s="219">
        <f t="shared" si="4"/>
        <v>14346125</v>
      </c>
      <c r="K25" s="219">
        <f t="shared" si="4"/>
        <v>5746036</v>
      </c>
      <c r="L25" s="219">
        <f t="shared" si="4"/>
        <v>5530691</v>
      </c>
      <c r="M25" s="219">
        <f t="shared" si="4"/>
        <v>10662090</v>
      </c>
      <c r="N25" s="219">
        <f t="shared" si="4"/>
        <v>21938817</v>
      </c>
      <c r="O25" s="219">
        <f t="shared" si="4"/>
        <v>5794738</v>
      </c>
      <c r="P25" s="219">
        <f t="shared" si="4"/>
        <v>6618214</v>
      </c>
      <c r="Q25" s="219">
        <f t="shared" si="4"/>
        <v>3952182</v>
      </c>
      <c r="R25" s="219">
        <f t="shared" si="4"/>
        <v>16365134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52650076</v>
      </c>
      <c r="X25" s="219">
        <f t="shared" si="4"/>
        <v>65003783</v>
      </c>
      <c r="Y25" s="219">
        <f t="shared" si="4"/>
        <v>-12353707</v>
      </c>
      <c r="Z25" s="231">
        <f>+IF(X25&lt;&gt;0,+(Y25/X25)*100,0)</f>
        <v>-19.00459700937713</v>
      </c>
      <c r="AA25" s="232">
        <f>+AA5+AA9+AA15+AA19+AA24</f>
        <v>86671710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70346994</v>
      </c>
      <c r="D28" s="155"/>
      <c r="E28" s="156">
        <v>68887248</v>
      </c>
      <c r="F28" s="60">
        <v>74976710</v>
      </c>
      <c r="G28" s="60">
        <v>114152</v>
      </c>
      <c r="H28" s="60">
        <v>6976218</v>
      </c>
      <c r="I28" s="60">
        <v>7255755</v>
      </c>
      <c r="J28" s="60">
        <v>14346125</v>
      </c>
      <c r="K28" s="60">
        <v>5746036</v>
      </c>
      <c r="L28" s="60">
        <v>5530691</v>
      </c>
      <c r="M28" s="60">
        <v>10662090</v>
      </c>
      <c r="N28" s="60">
        <v>21938817</v>
      </c>
      <c r="O28" s="60">
        <v>5794738</v>
      </c>
      <c r="P28" s="60">
        <v>6618214</v>
      </c>
      <c r="Q28" s="60">
        <v>3952182</v>
      </c>
      <c r="R28" s="60">
        <v>16365134</v>
      </c>
      <c r="S28" s="60"/>
      <c r="T28" s="60"/>
      <c r="U28" s="60"/>
      <c r="V28" s="60"/>
      <c r="W28" s="60">
        <v>52650076</v>
      </c>
      <c r="X28" s="60">
        <v>56232533</v>
      </c>
      <c r="Y28" s="60">
        <v>-3582457</v>
      </c>
      <c r="Z28" s="140">
        <v>-6.37</v>
      </c>
      <c r="AA28" s="155">
        <v>74976710</v>
      </c>
    </row>
    <row r="29" spans="1:27" ht="13.5">
      <c r="A29" s="234" t="s">
        <v>134</v>
      </c>
      <c r="B29" s="136"/>
      <c r="C29" s="155"/>
      <c r="D29" s="155"/>
      <c r="E29" s="156"/>
      <c r="F29" s="60">
        <v>5000000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3750000</v>
      </c>
      <c r="Y29" s="60">
        <v>-3750000</v>
      </c>
      <c r="Z29" s="140">
        <v>-100</v>
      </c>
      <c r="AA29" s="62">
        <v>5000000</v>
      </c>
    </row>
    <row r="30" spans="1:27" ht="13.5">
      <c r="A30" s="234" t="s">
        <v>135</v>
      </c>
      <c r="B30" s="136"/>
      <c r="C30" s="157"/>
      <c r="D30" s="157"/>
      <c r="E30" s="158">
        <v>1621548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70346994</v>
      </c>
      <c r="D32" s="210">
        <f>SUM(D28:D31)</f>
        <v>0</v>
      </c>
      <c r="E32" s="211">
        <f t="shared" si="5"/>
        <v>70508796</v>
      </c>
      <c r="F32" s="77">
        <f t="shared" si="5"/>
        <v>79976710</v>
      </c>
      <c r="G32" s="77">
        <f t="shared" si="5"/>
        <v>114152</v>
      </c>
      <c r="H32" s="77">
        <f t="shared" si="5"/>
        <v>6976218</v>
      </c>
      <c r="I32" s="77">
        <f t="shared" si="5"/>
        <v>7255755</v>
      </c>
      <c r="J32" s="77">
        <f t="shared" si="5"/>
        <v>14346125</v>
      </c>
      <c r="K32" s="77">
        <f t="shared" si="5"/>
        <v>5746036</v>
      </c>
      <c r="L32" s="77">
        <f t="shared" si="5"/>
        <v>5530691</v>
      </c>
      <c r="M32" s="77">
        <f t="shared" si="5"/>
        <v>10662090</v>
      </c>
      <c r="N32" s="77">
        <f t="shared" si="5"/>
        <v>21938817</v>
      </c>
      <c r="O32" s="77">
        <f t="shared" si="5"/>
        <v>5794738</v>
      </c>
      <c r="P32" s="77">
        <f t="shared" si="5"/>
        <v>6618214</v>
      </c>
      <c r="Q32" s="77">
        <f t="shared" si="5"/>
        <v>3952182</v>
      </c>
      <c r="R32" s="77">
        <f t="shared" si="5"/>
        <v>16365134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52650076</v>
      </c>
      <c r="X32" s="77">
        <f t="shared" si="5"/>
        <v>59982533</v>
      </c>
      <c r="Y32" s="77">
        <f t="shared" si="5"/>
        <v>-7332457</v>
      </c>
      <c r="Z32" s="212">
        <f>+IF(X32&lt;&gt;0,+(Y32/X32)*100,0)</f>
        <v>-12.224320370065065</v>
      </c>
      <c r="AA32" s="79">
        <f>SUM(AA28:AA31)</f>
        <v>79976710</v>
      </c>
    </row>
    <row r="33" spans="1:27" ht="13.5">
      <c r="A33" s="237" t="s">
        <v>51</v>
      </c>
      <c r="B33" s="136" t="s">
        <v>137</v>
      </c>
      <c r="C33" s="155">
        <v>870034</v>
      </c>
      <c r="D33" s="155"/>
      <c r="E33" s="156"/>
      <c r="F33" s="60">
        <v>6695000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5021250</v>
      </c>
      <c r="Y33" s="60">
        <v>-5021250</v>
      </c>
      <c r="Z33" s="140">
        <v>-100</v>
      </c>
      <c r="AA33" s="62">
        <v>6695000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9600000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71217028</v>
      </c>
      <c r="D36" s="222">
        <f>SUM(D32:D35)</f>
        <v>0</v>
      </c>
      <c r="E36" s="218">
        <f t="shared" si="6"/>
        <v>80108796</v>
      </c>
      <c r="F36" s="220">
        <f t="shared" si="6"/>
        <v>86671710</v>
      </c>
      <c r="G36" s="220">
        <f t="shared" si="6"/>
        <v>114152</v>
      </c>
      <c r="H36" s="220">
        <f t="shared" si="6"/>
        <v>6976218</v>
      </c>
      <c r="I36" s="220">
        <f t="shared" si="6"/>
        <v>7255755</v>
      </c>
      <c r="J36" s="220">
        <f t="shared" si="6"/>
        <v>14346125</v>
      </c>
      <c r="K36" s="220">
        <f t="shared" si="6"/>
        <v>5746036</v>
      </c>
      <c r="L36" s="220">
        <f t="shared" si="6"/>
        <v>5530691</v>
      </c>
      <c r="M36" s="220">
        <f t="shared" si="6"/>
        <v>10662090</v>
      </c>
      <c r="N36" s="220">
        <f t="shared" si="6"/>
        <v>21938817</v>
      </c>
      <c r="O36" s="220">
        <f t="shared" si="6"/>
        <v>5794738</v>
      </c>
      <c r="P36" s="220">
        <f t="shared" si="6"/>
        <v>6618214</v>
      </c>
      <c r="Q36" s="220">
        <f t="shared" si="6"/>
        <v>3952182</v>
      </c>
      <c r="R36" s="220">
        <f t="shared" si="6"/>
        <v>16365134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52650076</v>
      </c>
      <c r="X36" s="220">
        <f t="shared" si="6"/>
        <v>65003783</v>
      </c>
      <c r="Y36" s="220">
        <f t="shared" si="6"/>
        <v>-12353707</v>
      </c>
      <c r="Z36" s="221">
        <f>+IF(X36&lt;&gt;0,+(Y36/X36)*100,0)</f>
        <v>-19.00459700937713</v>
      </c>
      <c r="AA36" s="239">
        <f>SUM(AA32:AA35)</f>
        <v>86671710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9607</v>
      </c>
      <c r="D6" s="155"/>
      <c r="E6" s="59">
        <v>20174000</v>
      </c>
      <c r="F6" s="60">
        <v>20174000</v>
      </c>
      <c r="G6" s="60">
        <v>97486914</v>
      </c>
      <c r="H6" s="60">
        <v>71164462</v>
      </c>
      <c r="I6" s="60">
        <v>63468402</v>
      </c>
      <c r="J6" s="60">
        <v>63468402</v>
      </c>
      <c r="K6" s="60">
        <v>43934856</v>
      </c>
      <c r="L6" s="60">
        <v>111511329</v>
      </c>
      <c r="M6" s="60">
        <v>83706838</v>
      </c>
      <c r="N6" s="60">
        <v>83706838</v>
      </c>
      <c r="O6" s="60">
        <v>65599672</v>
      </c>
      <c r="P6" s="60">
        <v>54458307</v>
      </c>
      <c r="Q6" s="60">
        <v>83822170</v>
      </c>
      <c r="R6" s="60">
        <v>83822170</v>
      </c>
      <c r="S6" s="60"/>
      <c r="T6" s="60"/>
      <c r="U6" s="60"/>
      <c r="V6" s="60"/>
      <c r="W6" s="60">
        <v>83822170</v>
      </c>
      <c r="X6" s="60">
        <v>15130500</v>
      </c>
      <c r="Y6" s="60">
        <v>68691670</v>
      </c>
      <c r="Z6" s="140">
        <v>453.99</v>
      </c>
      <c r="AA6" s="62">
        <v>20174000</v>
      </c>
    </row>
    <row r="7" spans="1:27" ht="13.5">
      <c r="A7" s="249" t="s">
        <v>144</v>
      </c>
      <c r="B7" s="182"/>
      <c r="C7" s="155">
        <v>18299159</v>
      </c>
      <c r="D7" s="155"/>
      <c r="E7" s="59">
        <v>20000000</v>
      </c>
      <c r="F7" s="60">
        <v>20000000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15000000</v>
      </c>
      <c r="Y7" s="60">
        <v>-15000000</v>
      </c>
      <c r="Z7" s="140">
        <v>-100</v>
      </c>
      <c r="AA7" s="62">
        <v>20000000</v>
      </c>
    </row>
    <row r="8" spans="1:27" ht="13.5">
      <c r="A8" s="249" t="s">
        <v>145</v>
      </c>
      <c r="B8" s="182"/>
      <c r="C8" s="155">
        <v>49428958</v>
      </c>
      <c r="D8" s="155"/>
      <c r="E8" s="59">
        <v>29594000</v>
      </c>
      <c r="F8" s="60">
        <v>29594000</v>
      </c>
      <c r="G8" s="60">
        <v>49200248</v>
      </c>
      <c r="H8" s="60">
        <v>60234000</v>
      </c>
      <c r="I8" s="60">
        <v>33501991</v>
      </c>
      <c r="J8" s="60">
        <v>33501991</v>
      </c>
      <c r="K8" s="60">
        <v>65987634</v>
      </c>
      <c r="L8" s="60">
        <v>69643907</v>
      </c>
      <c r="M8" s="60">
        <v>71692388</v>
      </c>
      <c r="N8" s="60">
        <v>71692388</v>
      </c>
      <c r="O8" s="60">
        <v>73653360</v>
      </c>
      <c r="P8" s="60">
        <v>75571988</v>
      </c>
      <c r="Q8" s="60">
        <v>84943267</v>
      </c>
      <c r="R8" s="60">
        <v>84943267</v>
      </c>
      <c r="S8" s="60"/>
      <c r="T8" s="60"/>
      <c r="U8" s="60"/>
      <c r="V8" s="60"/>
      <c r="W8" s="60">
        <v>84943267</v>
      </c>
      <c r="X8" s="60">
        <v>22195500</v>
      </c>
      <c r="Y8" s="60">
        <v>62747767</v>
      </c>
      <c r="Z8" s="140">
        <v>282.7</v>
      </c>
      <c r="AA8" s="62">
        <v>29594000</v>
      </c>
    </row>
    <row r="9" spans="1:27" ht="13.5">
      <c r="A9" s="249" t="s">
        <v>146</v>
      </c>
      <c r="B9" s="182"/>
      <c r="C9" s="155">
        <v>54652094</v>
      </c>
      <c r="D9" s="155"/>
      <c r="E9" s="59"/>
      <c r="F9" s="60"/>
      <c r="G9" s="60">
        <v>1405667</v>
      </c>
      <c r="H9" s="60">
        <v>4927113</v>
      </c>
      <c r="I9" s="60">
        <v>4927113</v>
      </c>
      <c r="J9" s="60">
        <v>4927113</v>
      </c>
      <c r="K9" s="60">
        <v>4927113</v>
      </c>
      <c r="L9" s="60">
        <v>4927113</v>
      </c>
      <c r="M9" s="60">
        <v>4927113</v>
      </c>
      <c r="N9" s="60">
        <v>4927113</v>
      </c>
      <c r="O9" s="60">
        <v>4927113</v>
      </c>
      <c r="P9" s="60">
        <v>4927113</v>
      </c>
      <c r="Q9" s="60">
        <v>4927113</v>
      </c>
      <c r="R9" s="60">
        <v>4927113</v>
      </c>
      <c r="S9" s="60"/>
      <c r="T9" s="60"/>
      <c r="U9" s="60"/>
      <c r="V9" s="60"/>
      <c r="W9" s="60">
        <v>4927113</v>
      </c>
      <c r="X9" s="60"/>
      <c r="Y9" s="60">
        <v>4927113</v>
      </c>
      <c r="Z9" s="140"/>
      <c r="AA9" s="62"/>
    </row>
    <row r="10" spans="1:27" ht="13.5">
      <c r="A10" s="249" t="s">
        <v>147</v>
      </c>
      <c r="B10" s="182"/>
      <c r="C10" s="155">
        <v>3573</v>
      </c>
      <c r="D10" s="155"/>
      <c r="E10" s="59">
        <v>5000</v>
      </c>
      <c r="F10" s="60">
        <v>5000</v>
      </c>
      <c r="G10" s="159">
        <v>3573</v>
      </c>
      <c r="H10" s="159">
        <v>3573</v>
      </c>
      <c r="I10" s="159">
        <v>3573</v>
      </c>
      <c r="J10" s="60">
        <v>3573</v>
      </c>
      <c r="K10" s="159">
        <v>3573</v>
      </c>
      <c r="L10" s="159">
        <v>3573</v>
      </c>
      <c r="M10" s="60">
        <v>3573</v>
      </c>
      <c r="N10" s="159">
        <v>3573</v>
      </c>
      <c r="O10" s="159">
        <v>3573</v>
      </c>
      <c r="P10" s="159">
        <v>3573</v>
      </c>
      <c r="Q10" s="60">
        <v>3573</v>
      </c>
      <c r="R10" s="159">
        <v>3573</v>
      </c>
      <c r="S10" s="159"/>
      <c r="T10" s="60"/>
      <c r="U10" s="159"/>
      <c r="V10" s="159"/>
      <c r="W10" s="159">
        <v>3573</v>
      </c>
      <c r="X10" s="60">
        <v>3750</v>
      </c>
      <c r="Y10" s="159">
        <v>-177</v>
      </c>
      <c r="Z10" s="141">
        <v>-4.72</v>
      </c>
      <c r="AA10" s="225">
        <v>5000</v>
      </c>
    </row>
    <row r="11" spans="1:27" ht="13.5">
      <c r="A11" s="249" t="s">
        <v>148</v>
      </c>
      <c r="B11" s="182"/>
      <c r="C11" s="155">
        <v>3967884</v>
      </c>
      <c r="D11" s="155"/>
      <c r="E11" s="59">
        <v>1616000</v>
      </c>
      <c r="F11" s="60">
        <v>1616000</v>
      </c>
      <c r="G11" s="60">
        <v>1620558</v>
      </c>
      <c r="H11" s="60">
        <v>1656884</v>
      </c>
      <c r="I11" s="60">
        <v>1656884</v>
      </c>
      <c r="J11" s="60">
        <v>1656884</v>
      </c>
      <c r="K11" s="60">
        <v>1656884</v>
      </c>
      <c r="L11" s="60">
        <v>1656884</v>
      </c>
      <c r="M11" s="60">
        <v>1696884</v>
      </c>
      <c r="N11" s="60">
        <v>1696884</v>
      </c>
      <c r="O11" s="60">
        <v>1696884</v>
      </c>
      <c r="P11" s="60">
        <v>1696884</v>
      </c>
      <c r="Q11" s="60">
        <v>1696884</v>
      </c>
      <c r="R11" s="60">
        <v>1696884</v>
      </c>
      <c r="S11" s="60"/>
      <c r="T11" s="60"/>
      <c r="U11" s="60"/>
      <c r="V11" s="60"/>
      <c r="W11" s="60">
        <v>1696884</v>
      </c>
      <c r="X11" s="60">
        <v>1212000</v>
      </c>
      <c r="Y11" s="60">
        <v>484884</v>
      </c>
      <c r="Z11" s="140">
        <v>40.01</v>
      </c>
      <c r="AA11" s="62">
        <v>1616000</v>
      </c>
    </row>
    <row r="12" spans="1:27" ht="13.5">
      <c r="A12" s="250" t="s">
        <v>56</v>
      </c>
      <c r="B12" s="251"/>
      <c r="C12" s="168">
        <f aca="true" t="shared" si="0" ref="C12:Y12">SUM(C6:C11)</f>
        <v>126361275</v>
      </c>
      <c r="D12" s="168">
        <f>SUM(D6:D11)</f>
        <v>0</v>
      </c>
      <c r="E12" s="72">
        <f t="shared" si="0"/>
        <v>71389000</v>
      </c>
      <c r="F12" s="73">
        <f t="shared" si="0"/>
        <v>71389000</v>
      </c>
      <c r="G12" s="73">
        <f t="shared" si="0"/>
        <v>149716960</v>
      </c>
      <c r="H12" s="73">
        <f t="shared" si="0"/>
        <v>137986032</v>
      </c>
      <c r="I12" s="73">
        <f t="shared" si="0"/>
        <v>103557963</v>
      </c>
      <c r="J12" s="73">
        <f t="shared" si="0"/>
        <v>103557963</v>
      </c>
      <c r="K12" s="73">
        <f t="shared" si="0"/>
        <v>116510060</v>
      </c>
      <c r="L12" s="73">
        <f t="shared" si="0"/>
        <v>187742806</v>
      </c>
      <c r="M12" s="73">
        <f t="shared" si="0"/>
        <v>162026796</v>
      </c>
      <c r="N12" s="73">
        <f t="shared" si="0"/>
        <v>162026796</v>
      </c>
      <c r="O12" s="73">
        <f t="shared" si="0"/>
        <v>145880602</v>
      </c>
      <c r="P12" s="73">
        <f t="shared" si="0"/>
        <v>136657865</v>
      </c>
      <c r="Q12" s="73">
        <f t="shared" si="0"/>
        <v>175393007</v>
      </c>
      <c r="R12" s="73">
        <f t="shared" si="0"/>
        <v>175393007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175393007</v>
      </c>
      <c r="X12" s="73">
        <f t="shared" si="0"/>
        <v>53541750</v>
      </c>
      <c r="Y12" s="73">
        <f t="shared" si="0"/>
        <v>121851257</v>
      </c>
      <c r="Z12" s="170">
        <f>+IF(X12&lt;&gt;0,+(Y12/X12)*100,0)</f>
        <v>227.58176002838906</v>
      </c>
      <c r="AA12" s="74">
        <f>SUM(AA6:AA11)</f>
        <v>71389000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1294</v>
      </c>
      <c r="D15" s="155"/>
      <c r="E15" s="59">
        <v>6000</v>
      </c>
      <c r="F15" s="60">
        <v>6000</v>
      </c>
      <c r="G15" s="60">
        <v>4866</v>
      </c>
      <c r="H15" s="60">
        <v>1294</v>
      </c>
      <c r="I15" s="60">
        <v>1294</v>
      </c>
      <c r="J15" s="60">
        <v>1294</v>
      </c>
      <c r="K15" s="60">
        <v>1294</v>
      </c>
      <c r="L15" s="60">
        <v>1294</v>
      </c>
      <c r="M15" s="60">
        <v>1294</v>
      </c>
      <c r="N15" s="60">
        <v>1294</v>
      </c>
      <c r="O15" s="60">
        <v>1294</v>
      </c>
      <c r="P15" s="60">
        <v>1294</v>
      </c>
      <c r="Q15" s="60">
        <v>1294</v>
      </c>
      <c r="R15" s="60">
        <v>1294</v>
      </c>
      <c r="S15" s="60"/>
      <c r="T15" s="60"/>
      <c r="U15" s="60"/>
      <c r="V15" s="60"/>
      <c r="W15" s="60">
        <v>1294</v>
      </c>
      <c r="X15" s="60">
        <v>4500</v>
      </c>
      <c r="Y15" s="60">
        <v>-3206</v>
      </c>
      <c r="Z15" s="140">
        <v>-71.24</v>
      </c>
      <c r="AA15" s="62">
        <v>6000</v>
      </c>
    </row>
    <row r="16" spans="1:27" ht="13.5">
      <c r="A16" s="249" t="s">
        <v>151</v>
      </c>
      <c r="B16" s="182"/>
      <c r="C16" s="155">
        <v>2206611</v>
      </c>
      <c r="D16" s="155"/>
      <c r="E16" s="59"/>
      <c r="F16" s="60"/>
      <c r="G16" s="159">
        <v>2126798</v>
      </c>
      <c r="H16" s="159">
        <v>2206611</v>
      </c>
      <c r="I16" s="159">
        <v>2206611</v>
      </c>
      <c r="J16" s="60">
        <v>2206611</v>
      </c>
      <c r="K16" s="159">
        <v>2206611</v>
      </c>
      <c r="L16" s="159">
        <v>2206611</v>
      </c>
      <c r="M16" s="60">
        <v>927000</v>
      </c>
      <c r="N16" s="159">
        <v>927000</v>
      </c>
      <c r="O16" s="159">
        <v>927000</v>
      </c>
      <c r="P16" s="159">
        <v>927000</v>
      </c>
      <c r="Q16" s="60">
        <v>927000</v>
      </c>
      <c r="R16" s="159">
        <v>927000</v>
      </c>
      <c r="S16" s="159"/>
      <c r="T16" s="60"/>
      <c r="U16" s="159"/>
      <c r="V16" s="159"/>
      <c r="W16" s="159">
        <v>927000</v>
      </c>
      <c r="X16" s="60"/>
      <c r="Y16" s="159">
        <v>927000</v>
      </c>
      <c r="Z16" s="141"/>
      <c r="AA16" s="225"/>
    </row>
    <row r="17" spans="1:27" ht="13.5">
      <c r="A17" s="249" t="s">
        <v>152</v>
      </c>
      <c r="B17" s="182"/>
      <c r="C17" s="155">
        <v>80476976</v>
      </c>
      <c r="D17" s="155"/>
      <c r="E17" s="59">
        <v>14342000</v>
      </c>
      <c r="F17" s="60">
        <v>14342000</v>
      </c>
      <c r="G17" s="60">
        <v>14635448</v>
      </c>
      <c r="H17" s="60">
        <v>61022978</v>
      </c>
      <c r="I17" s="60">
        <v>61022978</v>
      </c>
      <c r="J17" s="60">
        <v>61022978</v>
      </c>
      <c r="K17" s="60">
        <v>61022978</v>
      </c>
      <c r="L17" s="60">
        <v>61022978</v>
      </c>
      <c r="M17" s="60">
        <v>61022978</v>
      </c>
      <c r="N17" s="60">
        <v>61022978</v>
      </c>
      <c r="O17" s="60">
        <v>61022978</v>
      </c>
      <c r="P17" s="60">
        <v>61022978</v>
      </c>
      <c r="Q17" s="60">
        <v>61022978</v>
      </c>
      <c r="R17" s="60">
        <v>61022978</v>
      </c>
      <c r="S17" s="60"/>
      <c r="T17" s="60"/>
      <c r="U17" s="60"/>
      <c r="V17" s="60"/>
      <c r="W17" s="60">
        <v>61022978</v>
      </c>
      <c r="X17" s="60">
        <v>10756500</v>
      </c>
      <c r="Y17" s="60">
        <v>50266478</v>
      </c>
      <c r="Z17" s="140">
        <v>467.31</v>
      </c>
      <c r="AA17" s="62">
        <v>14342000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3570457426</v>
      </c>
      <c r="D19" s="155"/>
      <c r="E19" s="59">
        <v>2047487000</v>
      </c>
      <c r="F19" s="60">
        <v>2047487000</v>
      </c>
      <c r="G19" s="60">
        <v>2184514077</v>
      </c>
      <c r="H19" s="60">
        <v>3524965997</v>
      </c>
      <c r="I19" s="60">
        <v>3532312492</v>
      </c>
      <c r="J19" s="60">
        <v>3532312492</v>
      </c>
      <c r="K19" s="60">
        <v>3480518473</v>
      </c>
      <c r="L19" s="60">
        <v>3480518473</v>
      </c>
      <c r="M19" s="60">
        <v>3521689895</v>
      </c>
      <c r="N19" s="60">
        <v>3521689895</v>
      </c>
      <c r="O19" s="60">
        <v>3531100077</v>
      </c>
      <c r="P19" s="60">
        <v>3522398954</v>
      </c>
      <c r="Q19" s="60">
        <v>3520822243</v>
      </c>
      <c r="R19" s="60">
        <v>3520822243</v>
      </c>
      <c r="S19" s="60"/>
      <c r="T19" s="60"/>
      <c r="U19" s="60"/>
      <c r="V19" s="60"/>
      <c r="W19" s="60">
        <v>3520822243</v>
      </c>
      <c r="X19" s="60">
        <v>1535615250</v>
      </c>
      <c r="Y19" s="60">
        <v>1985206993</v>
      </c>
      <c r="Z19" s="140">
        <v>129.28</v>
      </c>
      <c r="AA19" s="62">
        <v>2047487000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935393</v>
      </c>
      <c r="D22" s="155"/>
      <c r="E22" s="59">
        <v>641000</v>
      </c>
      <c r="F22" s="60">
        <v>641000</v>
      </c>
      <c r="G22" s="60">
        <v>638948</v>
      </c>
      <c r="H22" s="60">
        <v>935393</v>
      </c>
      <c r="I22" s="60">
        <v>935393</v>
      </c>
      <c r="J22" s="60">
        <v>935393</v>
      </c>
      <c r="K22" s="60">
        <v>935393</v>
      </c>
      <c r="L22" s="60">
        <v>935393</v>
      </c>
      <c r="M22" s="60">
        <v>935393</v>
      </c>
      <c r="N22" s="60">
        <v>935393</v>
      </c>
      <c r="O22" s="60">
        <v>935393</v>
      </c>
      <c r="P22" s="60">
        <v>935393</v>
      </c>
      <c r="Q22" s="60">
        <v>935393</v>
      </c>
      <c r="R22" s="60">
        <v>935393</v>
      </c>
      <c r="S22" s="60"/>
      <c r="T22" s="60"/>
      <c r="U22" s="60"/>
      <c r="V22" s="60"/>
      <c r="W22" s="60">
        <v>935393</v>
      </c>
      <c r="X22" s="60">
        <v>480750</v>
      </c>
      <c r="Y22" s="60">
        <v>454643</v>
      </c>
      <c r="Z22" s="140">
        <v>94.57</v>
      </c>
      <c r="AA22" s="62">
        <v>641000</v>
      </c>
    </row>
    <row r="23" spans="1:27" ht="13.5">
      <c r="A23" s="249" t="s">
        <v>158</v>
      </c>
      <c r="B23" s="182"/>
      <c r="C23" s="155">
        <v>12022599</v>
      </c>
      <c r="D23" s="155"/>
      <c r="E23" s="59"/>
      <c r="F23" s="60"/>
      <c r="G23" s="159"/>
      <c r="H23" s="159">
        <v>18179600</v>
      </c>
      <c r="I23" s="159">
        <v>36093220</v>
      </c>
      <c r="J23" s="60">
        <v>36093220</v>
      </c>
      <c r="K23" s="159">
        <v>18179600</v>
      </c>
      <c r="L23" s="159">
        <v>18179600</v>
      </c>
      <c r="M23" s="60">
        <v>18179600</v>
      </c>
      <c r="N23" s="159">
        <v>18179600</v>
      </c>
      <c r="O23" s="159">
        <v>18179600</v>
      </c>
      <c r="P23" s="159">
        <v>18179600</v>
      </c>
      <c r="Q23" s="60">
        <v>18179600</v>
      </c>
      <c r="R23" s="159">
        <v>18179600</v>
      </c>
      <c r="S23" s="159"/>
      <c r="T23" s="60"/>
      <c r="U23" s="159"/>
      <c r="V23" s="159"/>
      <c r="W23" s="159">
        <v>18179600</v>
      </c>
      <c r="X23" s="60"/>
      <c r="Y23" s="159">
        <v>18179600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3666100299</v>
      </c>
      <c r="D24" s="168">
        <f>SUM(D15:D23)</f>
        <v>0</v>
      </c>
      <c r="E24" s="76">
        <f t="shared" si="1"/>
        <v>2062476000</v>
      </c>
      <c r="F24" s="77">
        <f t="shared" si="1"/>
        <v>2062476000</v>
      </c>
      <c r="G24" s="77">
        <f t="shared" si="1"/>
        <v>2201920137</v>
      </c>
      <c r="H24" s="77">
        <f t="shared" si="1"/>
        <v>3607311873</v>
      </c>
      <c r="I24" s="77">
        <f t="shared" si="1"/>
        <v>3632571988</v>
      </c>
      <c r="J24" s="77">
        <f t="shared" si="1"/>
        <v>3632571988</v>
      </c>
      <c r="K24" s="77">
        <f t="shared" si="1"/>
        <v>3562864349</v>
      </c>
      <c r="L24" s="77">
        <f t="shared" si="1"/>
        <v>3562864349</v>
      </c>
      <c r="M24" s="77">
        <f t="shared" si="1"/>
        <v>3602756160</v>
      </c>
      <c r="N24" s="77">
        <f t="shared" si="1"/>
        <v>3602756160</v>
      </c>
      <c r="O24" s="77">
        <f t="shared" si="1"/>
        <v>3612166342</v>
      </c>
      <c r="P24" s="77">
        <f t="shared" si="1"/>
        <v>3603465219</v>
      </c>
      <c r="Q24" s="77">
        <f t="shared" si="1"/>
        <v>3601888508</v>
      </c>
      <c r="R24" s="77">
        <f t="shared" si="1"/>
        <v>3601888508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3601888508</v>
      </c>
      <c r="X24" s="77">
        <f t="shared" si="1"/>
        <v>1546857000</v>
      </c>
      <c r="Y24" s="77">
        <f t="shared" si="1"/>
        <v>2055031508</v>
      </c>
      <c r="Z24" s="212">
        <f>+IF(X24&lt;&gt;0,+(Y24/X24)*100,0)</f>
        <v>132.85206764426187</v>
      </c>
      <c r="AA24" s="79">
        <f>SUM(AA15:AA23)</f>
        <v>2062476000</v>
      </c>
    </row>
    <row r="25" spans="1:27" ht="13.5">
      <c r="A25" s="250" t="s">
        <v>159</v>
      </c>
      <c r="B25" s="251"/>
      <c r="C25" s="168">
        <f aca="true" t="shared" si="2" ref="C25:Y25">+C12+C24</f>
        <v>3792461574</v>
      </c>
      <c r="D25" s="168">
        <f>+D12+D24</f>
        <v>0</v>
      </c>
      <c r="E25" s="72">
        <f t="shared" si="2"/>
        <v>2133865000</v>
      </c>
      <c r="F25" s="73">
        <f t="shared" si="2"/>
        <v>2133865000</v>
      </c>
      <c r="G25" s="73">
        <f t="shared" si="2"/>
        <v>2351637097</v>
      </c>
      <c r="H25" s="73">
        <f t="shared" si="2"/>
        <v>3745297905</v>
      </c>
      <c r="I25" s="73">
        <f t="shared" si="2"/>
        <v>3736129951</v>
      </c>
      <c r="J25" s="73">
        <f t="shared" si="2"/>
        <v>3736129951</v>
      </c>
      <c r="K25" s="73">
        <f t="shared" si="2"/>
        <v>3679374409</v>
      </c>
      <c r="L25" s="73">
        <f t="shared" si="2"/>
        <v>3750607155</v>
      </c>
      <c r="M25" s="73">
        <f t="shared" si="2"/>
        <v>3764782956</v>
      </c>
      <c r="N25" s="73">
        <f t="shared" si="2"/>
        <v>3764782956</v>
      </c>
      <c r="O25" s="73">
        <f t="shared" si="2"/>
        <v>3758046944</v>
      </c>
      <c r="P25" s="73">
        <f t="shared" si="2"/>
        <v>3740123084</v>
      </c>
      <c r="Q25" s="73">
        <f t="shared" si="2"/>
        <v>3777281515</v>
      </c>
      <c r="R25" s="73">
        <f t="shared" si="2"/>
        <v>3777281515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3777281515</v>
      </c>
      <c r="X25" s="73">
        <f t="shared" si="2"/>
        <v>1600398750</v>
      </c>
      <c r="Y25" s="73">
        <f t="shared" si="2"/>
        <v>2176882765</v>
      </c>
      <c r="Z25" s="170">
        <f>+IF(X25&lt;&gt;0,+(Y25/X25)*100,0)</f>
        <v>136.02127376067997</v>
      </c>
      <c r="AA25" s="74">
        <f>+AA12+AA24</f>
        <v>2133865000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1421411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1123012</v>
      </c>
      <c r="D30" s="155"/>
      <c r="E30" s="59">
        <v>388000</v>
      </c>
      <c r="F30" s="60">
        <v>388000</v>
      </c>
      <c r="G30" s="60">
        <v>419800</v>
      </c>
      <c r="H30" s="60">
        <v>987688</v>
      </c>
      <c r="I30" s="60">
        <v>489169</v>
      </c>
      <c r="J30" s="60">
        <v>489169</v>
      </c>
      <c r="K30" s="60">
        <v>69890</v>
      </c>
      <c r="L30" s="60">
        <v>779884</v>
      </c>
      <c r="M30" s="60">
        <v>509384</v>
      </c>
      <c r="N30" s="60">
        <v>509384</v>
      </c>
      <c r="O30" s="60">
        <v>438698</v>
      </c>
      <c r="P30" s="60">
        <v>366738</v>
      </c>
      <c r="Q30" s="60">
        <v>293933</v>
      </c>
      <c r="R30" s="60">
        <v>293933</v>
      </c>
      <c r="S30" s="60"/>
      <c r="T30" s="60"/>
      <c r="U30" s="60"/>
      <c r="V30" s="60"/>
      <c r="W30" s="60">
        <v>293933</v>
      </c>
      <c r="X30" s="60">
        <v>291000</v>
      </c>
      <c r="Y30" s="60">
        <v>2933</v>
      </c>
      <c r="Z30" s="140">
        <v>1.01</v>
      </c>
      <c r="AA30" s="62">
        <v>388000</v>
      </c>
    </row>
    <row r="31" spans="1:27" ht="13.5">
      <c r="A31" s="249" t="s">
        <v>163</v>
      </c>
      <c r="B31" s="182"/>
      <c r="C31" s="155">
        <v>2241454</v>
      </c>
      <c r="D31" s="155"/>
      <c r="E31" s="59">
        <v>2212000</v>
      </c>
      <c r="F31" s="60">
        <v>2212000</v>
      </c>
      <c r="G31" s="60">
        <v>2268578</v>
      </c>
      <c r="H31" s="60">
        <v>2209793</v>
      </c>
      <c r="I31" s="60">
        <v>2219336</v>
      </c>
      <c r="J31" s="60">
        <v>2219336</v>
      </c>
      <c r="K31" s="60">
        <v>2229917</v>
      </c>
      <c r="L31" s="60">
        <v>2309917</v>
      </c>
      <c r="M31" s="60">
        <v>2256785</v>
      </c>
      <c r="N31" s="60">
        <v>2256785</v>
      </c>
      <c r="O31" s="60">
        <v>2247642</v>
      </c>
      <c r="P31" s="60">
        <v>2268190</v>
      </c>
      <c r="Q31" s="60">
        <v>2286795</v>
      </c>
      <c r="R31" s="60">
        <v>2286795</v>
      </c>
      <c r="S31" s="60"/>
      <c r="T31" s="60"/>
      <c r="U31" s="60"/>
      <c r="V31" s="60"/>
      <c r="W31" s="60">
        <v>2286795</v>
      </c>
      <c r="X31" s="60">
        <v>1659000</v>
      </c>
      <c r="Y31" s="60">
        <v>627795</v>
      </c>
      <c r="Z31" s="140">
        <v>37.84</v>
      </c>
      <c r="AA31" s="62">
        <v>2212000</v>
      </c>
    </row>
    <row r="32" spans="1:27" ht="13.5">
      <c r="A32" s="249" t="s">
        <v>164</v>
      </c>
      <c r="B32" s="182"/>
      <c r="C32" s="155">
        <v>64320346</v>
      </c>
      <c r="D32" s="155"/>
      <c r="E32" s="59">
        <v>77054000</v>
      </c>
      <c r="F32" s="60">
        <v>77054000</v>
      </c>
      <c r="G32" s="60">
        <v>64670177</v>
      </c>
      <c r="H32" s="60">
        <v>26673941</v>
      </c>
      <c r="I32" s="60">
        <v>32475088</v>
      </c>
      <c r="J32" s="60">
        <v>32475088</v>
      </c>
      <c r="K32" s="60">
        <v>5612258</v>
      </c>
      <c r="L32" s="60">
        <v>40753894</v>
      </c>
      <c r="M32" s="60">
        <v>29995222</v>
      </c>
      <c r="N32" s="60">
        <v>29995222</v>
      </c>
      <c r="O32" s="60">
        <v>27500629</v>
      </c>
      <c r="P32" s="60">
        <v>19314752</v>
      </c>
      <c r="Q32" s="60">
        <v>24845206</v>
      </c>
      <c r="R32" s="60">
        <v>24845206</v>
      </c>
      <c r="S32" s="60"/>
      <c r="T32" s="60"/>
      <c r="U32" s="60"/>
      <c r="V32" s="60"/>
      <c r="W32" s="60">
        <v>24845206</v>
      </c>
      <c r="X32" s="60">
        <v>57790500</v>
      </c>
      <c r="Y32" s="60">
        <v>-32945294</v>
      </c>
      <c r="Z32" s="140">
        <v>-57.01</v>
      </c>
      <c r="AA32" s="62">
        <v>77054000</v>
      </c>
    </row>
    <row r="33" spans="1:27" ht="13.5">
      <c r="A33" s="249" t="s">
        <v>165</v>
      </c>
      <c r="B33" s="182"/>
      <c r="C33" s="155">
        <v>719000</v>
      </c>
      <c r="D33" s="155"/>
      <c r="E33" s="59">
        <v>4384000</v>
      </c>
      <c r="F33" s="60">
        <v>4384000</v>
      </c>
      <c r="G33" s="60">
        <v>493643</v>
      </c>
      <c r="H33" s="60">
        <v>719000</v>
      </c>
      <c r="I33" s="60">
        <v>719000</v>
      </c>
      <c r="J33" s="60">
        <v>719000</v>
      </c>
      <c r="K33" s="60">
        <v>719000</v>
      </c>
      <c r="L33" s="60">
        <v>719000</v>
      </c>
      <c r="M33" s="60">
        <v>719000</v>
      </c>
      <c r="N33" s="60">
        <v>719000</v>
      </c>
      <c r="O33" s="60">
        <v>719000</v>
      </c>
      <c r="P33" s="60">
        <v>719000</v>
      </c>
      <c r="Q33" s="60">
        <v>719000</v>
      </c>
      <c r="R33" s="60">
        <v>719000</v>
      </c>
      <c r="S33" s="60"/>
      <c r="T33" s="60"/>
      <c r="U33" s="60"/>
      <c r="V33" s="60"/>
      <c r="W33" s="60">
        <v>719000</v>
      </c>
      <c r="X33" s="60">
        <v>3288000</v>
      </c>
      <c r="Y33" s="60">
        <v>-2569000</v>
      </c>
      <c r="Z33" s="140">
        <v>-78.13</v>
      </c>
      <c r="AA33" s="62">
        <v>4384000</v>
      </c>
    </row>
    <row r="34" spans="1:27" ht="13.5">
      <c r="A34" s="250" t="s">
        <v>58</v>
      </c>
      <c r="B34" s="251"/>
      <c r="C34" s="168">
        <f aca="true" t="shared" si="3" ref="C34:Y34">SUM(C29:C33)</f>
        <v>69825223</v>
      </c>
      <c r="D34" s="168">
        <f>SUM(D29:D33)</f>
        <v>0</v>
      </c>
      <c r="E34" s="72">
        <f t="shared" si="3"/>
        <v>84038000</v>
      </c>
      <c r="F34" s="73">
        <f t="shared" si="3"/>
        <v>84038000</v>
      </c>
      <c r="G34" s="73">
        <f t="shared" si="3"/>
        <v>67852198</v>
      </c>
      <c r="H34" s="73">
        <f t="shared" si="3"/>
        <v>30590422</v>
      </c>
      <c r="I34" s="73">
        <f t="shared" si="3"/>
        <v>35902593</v>
      </c>
      <c r="J34" s="73">
        <f t="shared" si="3"/>
        <v>35902593</v>
      </c>
      <c r="K34" s="73">
        <f t="shared" si="3"/>
        <v>8631065</v>
      </c>
      <c r="L34" s="73">
        <f t="shared" si="3"/>
        <v>44562695</v>
      </c>
      <c r="M34" s="73">
        <f t="shared" si="3"/>
        <v>33480391</v>
      </c>
      <c r="N34" s="73">
        <f t="shared" si="3"/>
        <v>33480391</v>
      </c>
      <c r="O34" s="73">
        <f t="shared" si="3"/>
        <v>30905969</v>
      </c>
      <c r="P34" s="73">
        <f t="shared" si="3"/>
        <v>22668680</v>
      </c>
      <c r="Q34" s="73">
        <f t="shared" si="3"/>
        <v>28144934</v>
      </c>
      <c r="R34" s="73">
        <f t="shared" si="3"/>
        <v>28144934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28144934</v>
      </c>
      <c r="X34" s="73">
        <f t="shared" si="3"/>
        <v>63028500</v>
      </c>
      <c r="Y34" s="73">
        <f t="shared" si="3"/>
        <v>-34883566</v>
      </c>
      <c r="Z34" s="170">
        <f>+IF(X34&lt;&gt;0,+(Y34/X34)*100,0)</f>
        <v>-55.34570234100447</v>
      </c>
      <c r="AA34" s="74">
        <f>SUM(AA29:AA33)</f>
        <v>84038000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7303151</v>
      </c>
      <c r="D37" s="155"/>
      <c r="E37" s="59">
        <v>11690000</v>
      </c>
      <c r="F37" s="60">
        <v>11690000</v>
      </c>
      <c r="G37" s="60">
        <v>7303151</v>
      </c>
      <c r="H37" s="60">
        <v>7303151</v>
      </c>
      <c r="I37" s="60">
        <v>8018049</v>
      </c>
      <c r="J37" s="60">
        <v>8018049</v>
      </c>
      <c r="K37" s="60">
        <v>8083035</v>
      </c>
      <c r="L37" s="60">
        <v>7711007</v>
      </c>
      <c r="M37" s="60">
        <v>7813112</v>
      </c>
      <c r="N37" s="60">
        <v>7813112</v>
      </c>
      <c r="O37" s="60">
        <v>7303151</v>
      </c>
      <c r="P37" s="60">
        <v>7303151</v>
      </c>
      <c r="Q37" s="60">
        <v>7303151</v>
      </c>
      <c r="R37" s="60">
        <v>7303151</v>
      </c>
      <c r="S37" s="60"/>
      <c r="T37" s="60"/>
      <c r="U37" s="60"/>
      <c r="V37" s="60"/>
      <c r="W37" s="60">
        <v>7303151</v>
      </c>
      <c r="X37" s="60">
        <v>8767500</v>
      </c>
      <c r="Y37" s="60">
        <v>-1464349</v>
      </c>
      <c r="Z37" s="140">
        <v>-16.7</v>
      </c>
      <c r="AA37" s="62">
        <v>11690000</v>
      </c>
    </row>
    <row r="38" spans="1:27" ht="13.5">
      <c r="A38" s="249" t="s">
        <v>165</v>
      </c>
      <c r="B38" s="182"/>
      <c r="C38" s="155">
        <v>60208908</v>
      </c>
      <c r="D38" s="155"/>
      <c r="E38" s="59">
        <v>10953000</v>
      </c>
      <c r="F38" s="60">
        <v>10953000</v>
      </c>
      <c r="G38" s="60">
        <v>4620492</v>
      </c>
      <c r="H38" s="60">
        <v>63297942</v>
      </c>
      <c r="I38" s="60">
        <v>63297942</v>
      </c>
      <c r="J38" s="60">
        <v>63297942</v>
      </c>
      <c r="K38" s="60">
        <v>63297942</v>
      </c>
      <c r="L38" s="60">
        <v>63297942</v>
      </c>
      <c r="M38" s="60">
        <v>63297942</v>
      </c>
      <c r="N38" s="60">
        <v>63297942</v>
      </c>
      <c r="O38" s="60">
        <v>63297942</v>
      </c>
      <c r="P38" s="60">
        <v>63297942</v>
      </c>
      <c r="Q38" s="60">
        <v>63297942</v>
      </c>
      <c r="R38" s="60">
        <v>63297942</v>
      </c>
      <c r="S38" s="60"/>
      <c r="T38" s="60"/>
      <c r="U38" s="60"/>
      <c r="V38" s="60"/>
      <c r="W38" s="60">
        <v>63297942</v>
      </c>
      <c r="X38" s="60">
        <v>8214750</v>
      </c>
      <c r="Y38" s="60">
        <v>55083192</v>
      </c>
      <c r="Z38" s="140">
        <v>670.54</v>
      </c>
      <c r="AA38" s="62">
        <v>10953000</v>
      </c>
    </row>
    <row r="39" spans="1:27" ht="13.5">
      <c r="A39" s="250" t="s">
        <v>59</v>
      </c>
      <c r="B39" s="253"/>
      <c r="C39" s="168">
        <f aca="true" t="shared" si="4" ref="C39:Y39">SUM(C37:C38)</f>
        <v>67512059</v>
      </c>
      <c r="D39" s="168">
        <f>SUM(D37:D38)</f>
        <v>0</v>
      </c>
      <c r="E39" s="76">
        <f t="shared" si="4"/>
        <v>22643000</v>
      </c>
      <c r="F39" s="77">
        <f t="shared" si="4"/>
        <v>22643000</v>
      </c>
      <c r="G39" s="77">
        <f t="shared" si="4"/>
        <v>11923643</v>
      </c>
      <c r="H39" s="77">
        <f t="shared" si="4"/>
        <v>70601093</v>
      </c>
      <c r="I39" s="77">
        <f t="shared" si="4"/>
        <v>71315991</v>
      </c>
      <c r="J39" s="77">
        <f t="shared" si="4"/>
        <v>71315991</v>
      </c>
      <c r="K39" s="77">
        <f t="shared" si="4"/>
        <v>71380977</v>
      </c>
      <c r="L39" s="77">
        <f t="shared" si="4"/>
        <v>71008949</v>
      </c>
      <c r="M39" s="77">
        <f t="shared" si="4"/>
        <v>71111054</v>
      </c>
      <c r="N39" s="77">
        <f t="shared" si="4"/>
        <v>71111054</v>
      </c>
      <c r="O39" s="77">
        <f t="shared" si="4"/>
        <v>70601093</v>
      </c>
      <c r="P39" s="77">
        <f t="shared" si="4"/>
        <v>70601093</v>
      </c>
      <c r="Q39" s="77">
        <f t="shared" si="4"/>
        <v>70601093</v>
      </c>
      <c r="R39" s="77">
        <f t="shared" si="4"/>
        <v>70601093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70601093</v>
      </c>
      <c r="X39" s="77">
        <f t="shared" si="4"/>
        <v>16982250</v>
      </c>
      <c r="Y39" s="77">
        <f t="shared" si="4"/>
        <v>53618843</v>
      </c>
      <c r="Z39" s="212">
        <f>+IF(X39&lt;&gt;0,+(Y39/X39)*100,0)</f>
        <v>315.73462291510253</v>
      </c>
      <c r="AA39" s="79">
        <f>SUM(AA37:AA38)</f>
        <v>22643000</v>
      </c>
    </row>
    <row r="40" spans="1:27" ht="13.5">
      <c r="A40" s="250" t="s">
        <v>167</v>
      </c>
      <c r="B40" s="251"/>
      <c r="C40" s="168">
        <f aca="true" t="shared" si="5" ref="C40:Y40">+C34+C39</f>
        <v>137337282</v>
      </c>
      <c r="D40" s="168">
        <f>+D34+D39</f>
        <v>0</v>
      </c>
      <c r="E40" s="72">
        <f t="shared" si="5"/>
        <v>106681000</v>
      </c>
      <c r="F40" s="73">
        <f t="shared" si="5"/>
        <v>106681000</v>
      </c>
      <c r="G40" s="73">
        <f t="shared" si="5"/>
        <v>79775841</v>
      </c>
      <c r="H40" s="73">
        <f t="shared" si="5"/>
        <v>101191515</v>
      </c>
      <c r="I40" s="73">
        <f t="shared" si="5"/>
        <v>107218584</v>
      </c>
      <c r="J40" s="73">
        <f t="shared" si="5"/>
        <v>107218584</v>
      </c>
      <c r="K40" s="73">
        <f t="shared" si="5"/>
        <v>80012042</v>
      </c>
      <c r="L40" s="73">
        <f t="shared" si="5"/>
        <v>115571644</v>
      </c>
      <c r="M40" s="73">
        <f t="shared" si="5"/>
        <v>104591445</v>
      </c>
      <c r="N40" s="73">
        <f t="shared" si="5"/>
        <v>104591445</v>
      </c>
      <c r="O40" s="73">
        <f t="shared" si="5"/>
        <v>101507062</v>
      </c>
      <c r="P40" s="73">
        <f t="shared" si="5"/>
        <v>93269773</v>
      </c>
      <c r="Q40" s="73">
        <f t="shared" si="5"/>
        <v>98746027</v>
      </c>
      <c r="R40" s="73">
        <f t="shared" si="5"/>
        <v>98746027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98746027</v>
      </c>
      <c r="X40" s="73">
        <f t="shared" si="5"/>
        <v>80010750</v>
      </c>
      <c r="Y40" s="73">
        <f t="shared" si="5"/>
        <v>18735277</v>
      </c>
      <c r="Z40" s="170">
        <f>+IF(X40&lt;&gt;0,+(Y40/X40)*100,0)</f>
        <v>23.415949731754797</v>
      </c>
      <c r="AA40" s="74">
        <f>+AA34+AA39</f>
        <v>106681000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3655124292</v>
      </c>
      <c r="D42" s="257">
        <f>+D25-D40</f>
        <v>0</v>
      </c>
      <c r="E42" s="258">
        <f t="shared" si="6"/>
        <v>2027184000</v>
      </c>
      <c r="F42" s="259">
        <f t="shared" si="6"/>
        <v>2027184000</v>
      </c>
      <c r="G42" s="259">
        <f t="shared" si="6"/>
        <v>2271861256</v>
      </c>
      <c r="H42" s="259">
        <f t="shared" si="6"/>
        <v>3644106390</v>
      </c>
      <c r="I42" s="259">
        <f t="shared" si="6"/>
        <v>3628911367</v>
      </c>
      <c r="J42" s="259">
        <f t="shared" si="6"/>
        <v>3628911367</v>
      </c>
      <c r="K42" s="259">
        <f t="shared" si="6"/>
        <v>3599362367</v>
      </c>
      <c r="L42" s="259">
        <f t="shared" si="6"/>
        <v>3635035511</v>
      </c>
      <c r="M42" s="259">
        <f t="shared" si="6"/>
        <v>3660191511</v>
      </c>
      <c r="N42" s="259">
        <f t="shared" si="6"/>
        <v>3660191511</v>
      </c>
      <c r="O42" s="259">
        <f t="shared" si="6"/>
        <v>3656539882</v>
      </c>
      <c r="P42" s="259">
        <f t="shared" si="6"/>
        <v>3646853311</v>
      </c>
      <c r="Q42" s="259">
        <f t="shared" si="6"/>
        <v>3678535488</v>
      </c>
      <c r="R42" s="259">
        <f t="shared" si="6"/>
        <v>3678535488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3678535488</v>
      </c>
      <c r="X42" s="259">
        <f t="shared" si="6"/>
        <v>1520388000</v>
      </c>
      <c r="Y42" s="259">
        <f t="shared" si="6"/>
        <v>2158147488</v>
      </c>
      <c r="Z42" s="260">
        <f>+IF(X42&lt;&gt;0,+(Y42/X42)*100,0)</f>
        <v>141.94715348976706</v>
      </c>
      <c r="AA42" s="261">
        <f>+AA25-AA40</f>
        <v>2027184000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3655124292</v>
      </c>
      <c r="D45" s="155"/>
      <c r="E45" s="59">
        <v>2027184000</v>
      </c>
      <c r="F45" s="60">
        <v>2027184000</v>
      </c>
      <c r="G45" s="60">
        <v>2271861256</v>
      </c>
      <c r="H45" s="60">
        <v>3644106390</v>
      </c>
      <c r="I45" s="60">
        <v>3628911367</v>
      </c>
      <c r="J45" s="60">
        <v>3628911367</v>
      </c>
      <c r="K45" s="60">
        <v>3599362367</v>
      </c>
      <c r="L45" s="60">
        <v>3635035511</v>
      </c>
      <c r="M45" s="60">
        <v>3660191511</v>
      </c>
      <c r="N45" s="60">
        <v>3660191511</v>
      </c>
      <c r="O45" s="60">
        <v>3656539882</v>
      </c>
      <c r="P45" s="60">
        <v>3646853311</v>
      </c>
      <c r="Q45" s="60">
        <v>3678535488</v>
      </c>
      <c r="R45" s="60">
        <v>3678535488</v>
      </c>
      <c r="S45" s="60"/>
      <c r="T45" s="60"/>
      <c r="U45" s="60"/>
      <c r="V45" s="60"/>
      <c r="W45" s="60">
        <v>3678535488</v>
      </c>
      <c r="X45" s="60">
        <v>1520388000</v>
      </c>
      <c r="Y45" s="60">
        <v>2158147488</v>
      </c>
      <c r="Z45" s="139">
        <v>141.95</v>
      </c>
      <c r="AA45" s="62">
        <v>2027184000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3655124292</v>
      </c>
      <c r="D48" s="217">
        <f>SUM(D45:D47)</f>
        <v>0</v>
      </c>
      <c r="E48" s="264">
        <f t="shared" si="7"/>
        <v>2027184000</v>
      </c>
      <c r="F48" s="219">
        <f t="shared" si="7"/>
        <v>2027184000</v>
      </c>
      <c r="G48" s="219">
        <f t="shared" si="7"/>
        <v>2271861256</v>
      </c>
      <c r="H48" s="219">
        <f t="shared" si="7"/>
        <v>3644106390</v>
      </c>
      <c r="I48" s="219">
        <f t="shared" si="7"/>
        <v>3628911367</v>
      </c>
      <c r="J48" s="219">
        <f t="shared" si="7"/>
        <v>3628911367</v>
      </c>
      <c r="K48" s="219">
        <f t="shared" si="7"/>
        <v>3599362367</v>
      </c>
      <c r="L48" s="219">
        <f t="shared" si="7"/>
        <v>3635035511</v>
      </c>
      <c r="M48" s="219">
        <f t="shared" si="7"/>
        <v>3660191511</v>
      </c>
      <c r="N48" s="219">
        <f t="shared" si="7"/>
        <v>3660191511</v>
      </c>
      <c r="O48" s="219">
        <f t="shared" si="7"/>
        <v>3656539882</v>
      </c>
      <c r="P48" s="219">
        <f t="shared" si="7"/>
        <v>3646853311</v>
      </c>
      <c r="Q48" s="219">
        <f t="shared" si="7"/>
        <v>3678535488</v>
      </c>
      <c r="R48" s="219">
        <f t="shared" si="7"/>
        <v>3678535488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3678535488</v>
      </c>
      <c r="X48" s="219">
        <f t="shared" si="7"/>
        <v>1520388000</v>
      </c>
      <c r="Y48" s="219">
        <f t="shared" si="7"/>
        <v>2158147488</v>
      </c>
      <c r="Z48" s="265">
        <f>+IF(X48&lt;&gt;0,+(Y48/X48)*100,0)</f>
        <v>141.94715348976706</v>
      </c>
      <c r="AA48" s="232">
        <f>SUM(AA45:AA47)</f>
        <v>2027184000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100329952</v>
      </c>
      <c r="D6" s="155"/>
      <c r="E6" s="59">
        <v>127460479</v>
      </c>
      <c r="F6" s="60">
        <v>90902900</v>
      </c>
      <c r="G6" s="60">
        <v>5936805</v>
      </c>
      <c r="H6" s="60">
        <v>6807171</v>
      </c>
      <c r="I6" s="60">
        <v>17808357</v>
      </c>
      <c r="J6" s="60">
        <v>30552333</v>
      </c>
      <c r="K6" s="60">
        <v>8137998</v>
      </c>
      <c r="L6" s="60">
        <v>11393258</v>
      </c>
      <c r="M6" s="60">
        <v>10588290</v>
      </c>
      <c r="N6" s="60">
        <v>30119546</v>
      </c>
      <c r="O6" s="60">
        <v>11968245</v>
      </c>
      <c r="P6" s="60">
        <v>13059886</v>
      </c>
      <c r="Q6" s="60">
        <v>10798491</v>
      </c>
      <c r="R6" s="60">
        <v>35826622</v>
      </c>
      <c r="S6" s="60"/>
      <c r="T6" s="60"/>
      <c r="U6" s="60"/>
      <c r="V6" s="60"/>
      <c r="W6" s="60">
        <v>96498501</v>
      </c>
      <c r="X6" s="60">
        <v>74627879</v>
      </c>
      <c r="Y6" s="60">
        <v>21870622</v>
      </c>
      <c r="Z6" s="140">
        <v>29.31</v>
      </c>
      <c r="AA6" s="62">
        <v>90902900</v>
      </c>
    </row>
    <row r="7" spans="1:27" ht="13.5">
      <c r="A7" s="249" t="s">
        <v>178</v>
      </c>
      <c r="B7" s="182"/>
      <c r="C7" s="155">
        <v>186946935</v>
      </c>
      <c r="D7" s="155"/>
      <c r="E7" s="59">
        <v>172834666</v>
      </c>
      <c r="F7" s="60">
        <v>173335000</v>
      </c>
      <c r="G7" s="60">
        <v>70309000</v>
      </c>
      <c r="H7" s="60">
        <v>1590000</v>
      </c>
      <c r="I7" s="60"/>
      <c r="J7" s="60">
        <v>71899000</v>
      </c>
      <c r="K7" s="60"/>
      <c r="L7" s="60">
        <v>55531000</v>
      </c>
      <c r="M7" s="60"/>
      <c r="N7" s="60">
        <v>55531000</v>
      </c>
      <c r="O7" s="60"/>
      <c r="P7" s="60">
        <v>525000</v>
      </c>
      <c r="Q7" s="60">
        <v>41254000</v>
      </c>
      <c r="R7" s="60">
        <v>41779000</v>
      </c>
      <c r="S7" s="60"/>
      <c r="T7" s="60"/>
      <c r="U7" s="60"/>
      <c r="V7" s="60"/>
      <c r="W7" s="60">
        <v>169209000</v>
      </c>
      <c r="X7" s="60">
        <v>173335000</v>
      </c>
      <c r="Y7" s="60">
        <v>-4126000</v>
      </c>
      <c r="Z7" s="140">
        <v>-2.38</v>
      </c>
      <c r="AA7" s="62">
        <v>173335000</v>
      </c>
    </row>
    <row r="8" spans="1:27" ht="13.5">
      <c r="A8" s="249" t="s">
        <v>179</v>
      </c>
      <c r="B8" s="182"/>
      <c r="C8" s="155">
        <v>87216559</v>
      </c>
      <c r="D8" s="155"/>
      <c r="E8" s="59">
        <v>68886996</v>
      </c>
      <c r="F8" s="60">
        <v>73887000</v>
      </c>
      <c r="G8" s="60">
        <v>26323000</v>
      </c>
      <c r="H8" s="60"/>
      <c r="I8" s="60"/>
      <c r="J8" s="60">
        <v>26323000</v>
      </c>
      <c r="K8" s="60"/>
      <c r="L8" s="60">
        <v>36121000</v>
      </c>
      <c r="M8" s="60">
        <v>5000000</v>
      </c>
      <c r="N8" s="60">
        <v>41121000</v>
      </c>
      <c r="O8" s="60"/>
      <c r="P8" s="60"/>
      <c r="Q8" s="60">
        <v>10069000</v>
      </c>
      <c r="R8" s="60">
        <v>10069000</v>
      </c>
      <c r="S8" s="60"/>
      <c r="T8" s="60"/>
      <c r="U8" s="60"/>
      <c r="V8" s="60"/>
      <c r="W8" s="60">
        <v>77513000</v>
      </c>
      <c r="X8" s="60">
        <v>73887000</v>
      </c>
      <c r="Y8" s="60">
        <v>3626000</v>
      </c>
      <c r="Z8" s="140">
        <v>4.91</v>
      </c>
      <c r="AA8" s="62">
        <v>73887000</v>
      </c>
    </row>
    <row r="9" spans="1:27" ht="13.5">
      <c r="A9" s="249" t="s">
        <v>180</v>
      </c>
      <c r="B9" s="182"/>
      <c r="C9" s="155">
        <v>2311523</v>
      </c>
      <c r="D9" s="155"/>
      <c r="E9" s="59">
        <v>21000000</v>
      </c>
      <c r="F9" s="60">
        <v>13647200</v>
      </c>
      <c r="G9" s="60">
        <v>134699</v>
      </c>
      <c r="H9" s="60">
        <v>216958</v>
      </c>
      <c r="I9" s="60">
        <v>245373</v>
      </c>
      <c r="J9" s="60">
        <v>597030</v>
      </c>
      <c r="K9" s="60">
        <v>166517</v>
      </c>
      <c r="L9" s="60">
        <v>110971</v>
      </c>
      <c r="M9" s="60">
        <v>206901</v>
      </c>
      <c r="N9" s="60">
        <v>484389</v>
      </c>
      <c r="O9" s="60">
        <v>275904</v>
      </c>
      <c r="P9" s="60">
        <v>223369</v>
      </c>
      <c r="Q9" s="60">
        <v>147613</v>
      </c>
      <c r="R9" s="60">
        <v>646886</v>
      </c>
      <c r="S9" s="60"/>
      <c r="T9" s="60"/>
      <c r="U9" s="60"/>
      <c r="V9" s="60"/>
      <c r="W9" s="60">
        <v>1728305</v>
      </c>
      <c r="X9" s="60">
        <v>7394019</v>
      </c>
      <c r="Y9" s="60">
        <v>-5665714</v>
      </c>
      <c r="Z9" s="140">
        <v>-76.63</v>
      </c>
      <c r="AA9" s="62">
        <v>13647200</v>
      </c>
    </row>
    <row r="10" spans="1:27" ht="13.5">
      <c r="A10" s="249" t="s">
        <v>181</v>
      </c>
      <c r="B10" s="182"/>
      <c r="C10" s="155">
        <v>28114</v>
      </c>
      <c r="D10" s="155"/>
      <c r="E10" s="59"/>
      <c r="F10" s="60">
        <v>30000</v>
      </c>
      <c r="G10" s="60"/>
      <c r="H10" s="60"/>
      <c r="I10" s="60"/>
      <c r="J10" s="60"/>
      <c r="K10" s="60">
        <v>29974</v>
      </c>
      <c r="L10" s="60"/>
      <c r="M10" s="60"/>
      <c r="N10" s="60">
        <v>29974</v>
      </c>
      <c r="O10" s="60"/>
      <c r="P10" s="60"/>
      <c r="Q10" s="60"/>
      <c r="R10" s="60"/>
      <c r="S10" s="60"/>
      <c r="T10" s="60"/>
      <c r="U10" s="60"/>
      <c r="V10" s="60"/>
      <c r="W10" s="60">
        <v>29974</v>
      </c>
      <c r="X10" s="60">
        <v>29974</v>
      </c>
      <c r="Y10" s="60"/>
      <c r="Z10" s="140"/>
      <c r="AA10" s="62">
        <v>30000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-263901991</v>
      </c>
      <c r="D12" s="155"/>
      <c r="E12" s="59">
        <v>-253719980</v>
      </c>
      <c r="F12" s="60">
        <v>-221380000</v>
      </c>
      <c r="G12" s="60">
        <v>-25694564</v>
      </c>
      <c r="H12" s="60">
        <v>-26151244</v>
      </c>
      <c r="I12" s="60">
        <v>-25195269</v>
      </c>
      <c r="J12" s="60">
        <v>-77041077</v>
      </c>
      <c r="K12" s="60">
        <v>-27706968</v>
      </c>
      <c r="L12" s="60">
        <v>-28861478</v>
      </c>
      <c r="M12" s="60">
        <v>-27669228</v>
      </c>
      <c r="N12" s="60">
        <v>-84237674</v>
      </c>
      <c r="O12" s="60">
        <v>-23265233</v>
      </c>
      <c r="P12" s="60">
        <v>-17830184</v>
      </c>
      <c r="Q12" s="60">
        <v>-28019443</v>
      </c>
      <c r="R12" s="60">
        <v>-69114860</v>
      </c>
      <c r="S12" s="60"/>
      <c r="T12" s="60"/>
      <c r="U12" s="60"/>
      <c r="V12" s="60"/>
      <c r="W12" s="60">
        <v>-230393611</v>
      </c>
      <c r="X12" s="60">
        <v>-170678751</v>
      </c>
      <c r="Y12" s="60">
        <v>-59714860</v>
      </c>
      <c r="Z12" s="140">
        <v>34.99</v>
      </c>
      <c r="AA12" s="62">
        <v>-221380000</v>
      </c>
    </row>
    <row r="13" spans="1:27" ht="13.5">
      <c r="A13" s="249" t="s">
        <v>40</v>
      </c>
      <c r="B13" s="182"/>
      <c r="C13" s="155">
        <v>-1265372</v>
      </c>
      <c r="D13" s="155"/>
      <c r="E13" s="59">
        <v>-1880004</v>
      </c>
      <c r="F13" s="60">
        <v>-908000</v>
      </c>
      <c r="G13" s="60">
        <v>-489</v>
      </c>
      <c r="H13" s="60">
        <v>-28229</v>
      </c>
      <c r="I13" s="60">
        <v>-16787</v>
      </c>
      <c r="J13" s="60">
        <v>-45505</v>
      </c>
      <c r="K13" s="60">
        <v>-19817</v>
      </c>
      <c r="L13" s="60">
        <v>-5449</v>
      </c>
      <c r="M13" s="60">
        <v>-490444</v>
      </c>
      <c r="N13" s="60">
        <v>-515710</v>
      </c>
      <c r="O13" s="60">
        <v>-3034</v>
      </c>
      <c r="P13" s="60">
        <v>-5994</v>
      </c>
      <c r="Q13" s="60">
        <v>-5316</v>
      </c>
      <c r="R13" s="60">
        <v>-14344</v>
      </c>
      <c r="S13" s="60"/>
      <c r="T13" s="60"/>
      <c r="U13" s="60"/>
      <c r="V13" s="60"/>
      <c r="W13" s="60">
        <v>-575559</v>
      </c>
      <c r="X13" s="60">
        <v>-561215</v>
      </c>
      <c r="Y13" s="60">
        <v>-14344</v>
      </c>
      <c r="Z13" s="140">
        <v>2.56</v>
      </c>
      <c r="AA13" s="62">
        <v>-908000</v>
      </c>
    </row>
    <row r="14" spans="1:27" ht="13.5">
      <c r="A14" s="249" t="s">
        <v>42</v>
      </c>
      <c r="B14" s="182"/>
      <c r="C14" s="155">
        <v>-8132606</v>
      </c>
      <c r="D14" s="155"/>
      <c r="E14" s="59">
        <v>-15664804</v>
      </c>
      <c r="F14" s="60">
        <v>-15386000</v>
      </c>
      <c r="G14" s="60">
        <v>-13987</v>
      </c>
      <c r="H14" s="60">
        <v>-472616</v>
      </c>
      <c r="I14" s="60">
        <v>-409153</v>
      </c>
      <c r="J14" s="60">
        <v>-895756</v>
      </c>
      <c r="K14" s="60">
        <v>-313198</v>
      </c>
      <c r="L14" s="60">
        <v>-336257</v>
      </c>
      <c r="M14" s="60">
        <v>-3614445</v>
      </c>
      <c r="N14" s="60">
        <v>-4263900</v>
      </c>
      <c r="O14" s="60">
        <v>-396666</v>
      </c>
      <c r="P14" s="60">
        <v>-444030</v>
      </c>
      <c r="Q14" s="60">
        <v>-320795</v>
      </c>
      <c r="R14" s="60">
        <v>-1161491</v>
      </c>
      <c r="S14" s="60"/>
      <c r="T14" s="60"/>
      <c r="U14" s="60"/>
      <c r="V14" s="60"/>
      <c r="W14" s="60">
        <v>-6321147</v>
      </c>
      <c r="X14" s="60">
        <v>-5159656</v>
      </c>
      <c r="Y14" s="60">
        <v>-1161491</v>
      </c>
      <c r="Z14" s="140">
        <v>22.51</v>
      </c>
      <c r="AA14" s="62">
        <v>-15386000</v>
      </c>
    </row>
    <row r="15" spans="1:27" ht="13.5">
      <c r="A15" s="250" t="s">
        <v>184</v>
      </c>
      <c r="B15" s="251"/>
      <c r="C15" s="168">
        <f aca="true" t="shared" si="0" ref="C15:Y15">SUM(C6:C14)</f>
        <v>103533114</v>
      </c>
      <c r="D15" s="168">
        <f>SUM(D6:D14)</f>
        <v>0</v>
      </c>
      <c r="E15" s="72">
        <f t="shared" si="0"/>
        <v>118917353</v>
      </c>
      <c r="F15" s="73">
        <f t="shared" si="0"/>
        <v>114128100</v>
      </c>
      <c r="G15" s="73">
        <f t="shared" si="0"/>
        <v>76994464</v>
      </c>
      <c r="H15" s="73">
        <f t="shared" si="0"/>
        <v>-18037960</v>
      </c>
      <c r="I15" s="73">
        <f t="shared" si="0"/>
        <v>-7567479</v>
      </c>
      <c r="J15" s="73">
        <f t="shared" si="0"/>
        <v>51389025</v>
      </c>
      <c r="K15" s="73">
        <f t="shared" si="0"/>
        <v>-19705494</v>
      </c>
      <c r="L15" s="73">
        <f t="shared" si="0"/>
        <v>73953045</v>
      </c>
      <c r="M15" s="73">
        <f t="shared" si="0"/>
        <v>-15978926</v>
      </c>
      <c r="N15" s="73">
        <f t="shared" si="0"/>
        <v>38268625</v>
      </c>
      <c r="O15" s="73">
        <f t="shared" si="0"/>
        <v>-11420784</v>
      </c>
      <c r="P15" s="73">
        <f t="shared" si="0"/>
        <v>-4471953</v>
      </c>
      <c r="Q15" s="73">
        <f t="shared" si="0"/>
        <v>33923550</v>
      </c>
      <c r="R15" s="73">
        <f t="shared" si="0"/>
        <v>18030813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107688463</v>
      </c>
      <c r="X15" s="73">
        <f t="shared" si="0"/>
        <v>152874250</v>
      </c>
      <c r="Y15" s="73">
        <f t="shared" si="0"/>
        <v>-45185787</v>
      </c>
      <c r="Z15" s="170">
        <f>+IF(X15&lt;&gt;0,+(Y15/X15)*100,0)</f>
        <v>-29.557487281213152</v>
      </c>
      <c r="AA15" s="74">
        <f>SUM(AA6:AA14)</f>
        <v>114128100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>
        <v>8284719</v>
      </c>
      <c r="J19" s="60">
        <v>8284719</v>
      </c>
      <c r="K19" s="159">
        <v>6123459</v>
      </c>
      <c r="L19" s="159"/>
      <c r="M19" s="60"/>
      <c r="N19" s="159">
        <v>6123459</v>
      </c>
      <c r="O19" s="159"/>
      <c r="P19" s="159"/>
      <c r="Q19" s="60"/>
      <c r="R19" s="159"/>
      <c r="S19" s="159"/>
      <c r="T19" s="60"/>
      <c r="U19" s="159"/>
      <c r="V19" s="159"/>
      <c r="W19" s="159">
        <v>14408178</v>
      </c>
      <c r="X19" s="60">
        <v>14408178</v>
      </c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4000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-91343425</v>
      </c>
      <c r="D24" s="155"/>
      <c r="E24" s="59">
        <v>-80109000</v>
      </c>
      <c r="F24" s="60">
        <v>-86672000</v>
      </c>
      <c r="G24" s="60">
        <v>-114152</v>
      </c>
      <c r="H24" s="60">
        <v>-8141026</v>
      </c>
      <c r="I24" s="60">
        <v>-8363301</v>
      </c>
      <c r="J24" s="60">
        <v>-16618479</v>
      </c>
      <c r="K24" s="60">
        <v>-5902548</v>
      </c>
      <c r="L24" s="60">
        <v>-6304988</v>
      </c>
      <c r="M24" s="60">
        <v>-11585000</v>
      </c>
      <c r="N24" s="60">
        <v>-23792536</v>
      </c>
      <c r="O24" s="60">
        <v>-6606002</v>
      </c>
      <c r="P24" s="60">
        <v>-6618000</v>
      </c>
      <c r="Q24" s="60">
        <v>-4505487</v>
      </c>
      <c r="R24" s="60">
        <v>-17729489</v>
      </c>
      <c r="S24" s="60"/>
      <c r="T24" s="60"/>
      <c r="U24" s="60"/>
      <c r="V24" s="60"/>
      <c r="W24" s="60">
        <v>-58140504</v>
      </c>
      <c r="X24" s="60">
        <v>-67672015</v>
      </c>
      <c r="Y24" s="60">
        <v>9531511</v>
      </c>
      <c r="Z24" s="140">
        <v>-14.08</v>
      </c>
      <c r="AA24" s="62">
        <v>-86672000</v>
      </c>
    </row>
    <row r="25" spans="1:27" ht="13.5">
      <c r="A25" s="250" t="s">
        <v>191</v>
      </c>
      <c r="B25" s="251"/>
      <c r="C25" s="168">
        <f aca="true" t="shared" si="1" ref="C25:Y25">SUM(C19:C24)</f>
        <v>-91343425</v>
      </c>
      <c r="D25" s="168">
        <f>SUM(D19:D24)</f>
        <v>0</v>
      </c>
      <c r="E25" s="72">
        <f t="shared" si="1"/>
        <v>-80105000</v>
      </c>
      <c r="F25" s="73">
        <f t="shared" si="1"/>
        <v>-86672000</v>
      </c>
      <c r="G25" s="73">
        <f t="shared" si="1"/>
        <v>-114152</v>
      </c>
      <c r="H25" s="73">
        <f t="shared" si="1"/>
        <v>-8141026</v>
      </c>
      <c r="I25" s="73">
        <f t="shared" si="1"/>
        <v>-78582</v>
      </c>
      <c r="J25" s="73">
        <f t="shared" si="1"/>
        <v>-8333760</v>
      </c>
      <c r="K25" s="73">
        <f t="shared" si="1"/>
        <v>220911</v>
      </c>
      <c r="L25" s="73">
        <f t="shared" si="1"/>
        <v>-6304988</v>
      </c>
      <c r="M25" s="73">
        <f t="shared" si="1"/>
        <v>-11585000</v>
      </c>
      <c r="N25" s="73">
        <f t="shared" si="1"/>
        <v>-17669077</v>
      </c>
      <c r="O25" s="73">
        <f t="shared" si="1"/>
        <v>-6606002</v>
      </c>
      <c r="P25" s="73">
        <f t="shared" si="1"/>
        <v>-6618000</v>
      </c>
      <c r="Q25" s="73">
        <f t="shared" si="1"/>
        <v>-4505487</v>
      </c>
      <c r="R25" s="73">
        <f t="shared" si="1"/>
        <v>-17729489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-43732326</v>
      </c>
      <c r="X25" s="73">
        <f t="shared" si="1"/>
        <v>-53263837</v>
      </c>
      <c r="Y25" s="73">
        <f t="shared" si="1"/>
        <v>9531511</v>
      </c>
      <c r="Z25" s="170">
        <f>+IF(X25&lt;&gt;0,+(Y25/X25)*100,0)</f>
        <v>-17.89490118783594</v>
      </c>
      <c r="AA25" s="74">
        <f>SUM(AA19:AA24)</f>
        <v>-86672000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5000</v>
      </c>
      <c r="F31" s="60"/>
      <c r="G31" s="60">
        <v>-17521</v>
      </c>
      <c r="H31" s="159">
        <v>-8140</v>
      </c>
      <c r="I31" s="159">
        <v>9543</v>
      </c>
      <c r="J31" s="159">
        <v>-16118</v>
      </c>
      <c r="K31" s="60">
        <v>10581</v>
      </c>
      <c r="L31" s="60">
        <v>-1693</v>
      </c>
      <c r="M31" s="60">
        <v>28561</v>
      </c>
      <c r="N31" s="60">
        <v>37449</v>
      </c>
      <c r="O31" s="159">
        <v>-9116</v>
      </c>
      <c r="P31" s="159">
        <v>20548</v>
      </c>
      <c r="Q31" s="159">
        <v>18605</v>
      </c>
      <c r="R31" s="60">
        <v>30037</v>
      </c>
      <c r="S31" s="60"/>
      <c r="T31" s="60"/>
      <c r="U31" s="60"/>
      <c r="V31" s="159"/>
      <c r="W31" s="159">
        <v>51368</v>
      </c>
      <c r="X31" s="159">
        <v>21331</v>
      </c>
      <c r="Y31" s="60">
        <v>30037</v>
      </c>
      <c r="Z31" s="140">
        <v>140.81</v>
      </c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-2093445</v>
      </c>
      <c r="D33" s="155"/>
      <c r="E33" s="59">
        <v>-977000</v>
      </c>
      <c r="F33" s="60">
        <v>-460000</v>
      </c>
      <c r="G33" s="60"/>
      <c r="H33" s="60">
        <v>-135324</v>
      </c>
      <c r="I33" s="60">
        <v>-59544</v>
      </c>
      <c r="J33" s="60">
        <v>-194868</v>
      </c>
      <c r="K33" s="60">
        <v>-59544</v>
      </c>
      <c r="L33" s="60">
        <v>-69891</v>
      </c>
      <c r="M33" s="60">
        <v>-269126</v>
      </c>
      <c r="N33" s="60">
        <v>-398561</v>
      </c>
      <c r="O33" s="60">
        <v>-71264</v>
      </c>
      <c r="P33" s="60">
        <v>-71960</v>
      </c>
      <c r="Q33" s="60">
        <v>-72805</v>
      </c>
      <c r="R33" s="60">
        <v>-216029</v>
      </c>
      <c r="S33" s="60"/>
      <c r="T33" s="60"/>
      <c r="U33" s="60"/>
      <c r="V33" s="60"/>
      <c r="W33" s="60">
        <v>-809458</v>
      </c>
      <c r="X33" s="60">
        <v>-593429</v>
      </c>
      <c r="Y33" s="60">
        <v>-216029</v>
      </c>
      <c r="Z33" s="140">
        <v>36.4</v>
      </c>
      <c r="AA33" s="62">
        <v>-460000</v>
      </c>
    </row>
    <row r="34" spans="1:27" ht="13.5">
      <c r="A34" s="250" t="s">
        <v>197</v>
      </c>
      <c r="B34" s="251"/>
      <c r="C34" s="168">
        <f aca="true" t="shared" si="2" ref="C34:Y34">SUM(C29:C33)</f>
        <v>-2093445</v>
      </c>
      <c r="D34" s="168">
        <f>SUM(D29:D33)</f>
        <v>0</v>
      </c>
      <c r="E34" s="72">
        <f t="shared" si="2"/>
        <v>-972000</v>
      </c>
      <c r="F34" s="73">
        <f t="shared" si="2"/>
        <v>-460000</v>
      </c>
      <c r="G34" s="73">
        <f t="shared" si="2"/>
        <v>-17521</v>
      </c>
      <c r="H34" s="73">
        <f t="shared" si="2"/>
        <v>-143464</v>
      </c>
      <c r="I34" s="73">
        <f t="shared" si="2"/>
        <v>-50001</v>
      </c>
      <c r="J34" s="73">
        <f t="shared" si="2"/>
        <v>-210986</v>
      </c>
      <c r="K34" s="73">
        <f t="shared" si="2"/>
        <v>-48963</v>
      </c>
      <c r="L34" s="73">
        <f t="shared" si="2"/>
        <v>-71584</v>
      </c>
      <c r="M34" s="73">
        <f t="shared" si="2"/>
        <v>-240565</v>
      </c>
      <c r="N34" s="73">
        <f t="shared" si="2"/>
        <v>-361112</v>
      </c>
      <c r="O34" s="73">
        <f t="shared" si="2"/>
        <v>-80380</v>
      </c>
      <c r="P34" s="73">
        <f t="shared" si="2"/>
        <v>-51412</v>
      </c>
      <c r="Q34" s="73">
        <f t="shared" si="2"/>
        <v>-54200</v>
      </c>
      <c r="R34" s="73">
        <f t="shared" si="2"/>
        <v>-185992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-758090</v>
      </c>
      <c r="X34" s="73">
        <f t="shared" si="2"/>
        <v>-572098</v>
      </c>
      <c r="Y34" s="73">
        <f t="shared" si="2"/>
        <v>-185992</v>
      </c>
      <c r="Z34" s="170">
        <f>+IF(X34&lt;&gt;0,+(Y34/X34)*100,0)</f>
        <v>32.51051393292757</v>
      </c>
      <c r="AA34" s="74">
        <f>SUM(AA29:AA33)</f>
        <v>-460000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10096244</v>
      </c>
      <c r="D36" s="153">
        <f>+D15+D25+D34</f>
        <v>0</v>
      </c>
      <c r="E36" s="99">
        <f t="shared" si="3"/>
        <v>37840353</v>
      </c>
      <c r="F36" s="100">
        <f t="shared" si="3"/>
        <v>26996100</v>
      </c>
      <c r="G36" s="100">
        <f t="shared" si="3"/>
        <v>76862791</v>
      </c>
      <c r="H36" s="100">
        <f t="shared" si="3"/>
        <v>-26322450</v>
      </c>
      <c r="I36" s="100">
        <f t="shared" si="3"/>
        <v>-7696062</v>
      </c>
      <c r="J36" s="100">
        <f t="shared" si="3"/>
        <v>42844279</v>
      </c>
      <c r="K36" s="100">
        <f t="shared" si="3"/>
        <v>-19533546</v>
      </c>
      <c r="L36" s="100">
        <f t="shared" si="3"/>
        <v>67576473</v>
      </c>
      <c r="M36" s="100">
        <f t="shared" si="3"/>
        <v>-27804491</v>
      </c>
      <c r="N36" s="100">
        <f t="shared" si="3"/>
        <v>20238436</v>
      </c>
      <c r="O36" s="100">
        <f t="shared" si="3"/>
        <v>-18107166</v>
      </c>
      <c r="P36" s="100">
        <f t="shared" si="3"/>
        <v>-11141365</v>
      </c>
      <c r="Q36" s="100">
        <f t="shared" si="3"/>
        <v>29363863</v>
      </c>
      <c r="R36" s="100">
        <f t="shared" si="3"/>
        <v>115332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63198047</v>
      </c>
      <c r="X36" s="100">
        <f t="shared" si="3"/>
        <v>99038315</v>
      </c>
      <c r="Y36" s="100">
        <f t="shared" si="3"/>
        <v>-35840268</v>
      </c>
      <c r="Z36" s="137">
        <f>+IF(X36&lt;&gt;0,+(Y36/X36)*100,0)</f>
        <v>-36.18828531159885</v>
      </c>
      <c r="AA36" s="102">
        <f>+AA15+AA25+AA34</f>
        <v>26996100</v>
      </c>
    </row>
    <row r="37" spans="1:27" ht="13.5">
      <c r="A37" s="249" t="s">
        <v>199</v>
      </c>
      <c r="B37" s="182"/>
      <c r="C37" s="153">
        <v>6791110</v>
      </c>
      <c r="D37" s="153"/>
      <c r="E37" s="99"/>
      <c r="F37" s="100">
        <v>22491496</v>
      </c>
      <c r="G37" s="100">
        <v>20624123</v>
      </c>
      <c r="H37" s="100">
        <v>97486914</v>
      </c>
      <c r="I37" s="100">
        <v>71164464</v>
      </c>
      <c r="J37" s="100">
        <v>20624123</v>
      </c>
      <c r="K37" s="100">
        <v>63468402</v>
      </c>
      <c r="L37" s="100">
        <v>43934856</v>
      </c>
      <c r="M37" s="100">
        <v>111511329</v>
      </c>
      <c r="N37" s="100">
        <v>63468402</v>
      </c>
      <c r="O37" s="100">
        <v>83706838</v>
      </c>
      <c r="P37" s="100">
        <v>65599672</v>
      </c>
      <c r="Q37" s="100">
        <v>54458307</v>
      </c>
      <c r="R37" s="100">
        <v>83706838</v>
      </c>
      <c r="S37" s="100"/>
      <c r="T37" s="100"/>
      <c r="U37" s="100"/>
      <c r="V37" s="100"/>
      <c r="W37" s="100">
        <v>20624123</v>
      </c>
      <c r="X37" s="100">
        <v>22491496</v>
      </c>
      <c r="Y37" s="100">
        <v>-1867373</v>
      </c>
      <c r="Z37" s="137">
        <v>-8.3</v>
      </c>
      <c r="AA37" s="102">
        <v>22491496</v>
      </c>
    </row>
    <row r="38" spans="1:27" ht="13.5">
      <c r="A38" s="269" t="s">
        <v>200</v>
      </c>
      <c r="B38" s="256"/>
      <c r="C38" s="257">
        <v>16887354</v>
      </c>
      <c r="D38" s="257"/>
      <c r="E38" s="258">
        <v>37840354</v>
      </c>
      <c r="F38" s="259">
        <v>49487596</v>
      </c>
      <c r="G38" s="259">
        <v>97486914</v>
      </c>
      <c r="H38" s="259">
        <v>71164464</v>
      </c>
      <c r="I38" s="259">
        <v>63468402</v>
      </c>
      <c r="J38" s="259">
        <v>63468402</v>
      </c>
      <c r="K38" s="259">
        <v>43934856</v>
      </c>
      <c r="L38" s="259">
        <v>111511329</v>
      </c>
      <c r="M38" s="259">
        <v>83706838</v>
      </c>
      <c r="N38" s="259">
        <v>83706838</v>
      </c>
      <c r="O38" s="259">
        <v>65599672</v>
      </c>
      <c r="P38" s="259">
        <v>54458307</v>
      </c>
      <c r="Q38" s="259">
        <v>83822170</v>
      </c>
      <c r="R38" s="259">
        <v>83822170</v>
      </c>
      <c r="S38" s="259"/>
      <c r="T38" s="259"/>
      <c r="U38" s="259"/>
      <c r="V38" s="259"/>
      <c r="W38" s="259">
        <v>83822170</v>
      </c>
      <c r="X38" s="259">
        <v>121529811</v>
      </c>
      <c r="Y38" s="259">
        <v>-37707641</v>
      </c>
      <c r="Z38" s="260">
        <v>-31.03</v>
      </c>
      <c r="AA38" s="261">
        <v>49487596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71217028</v>
      </c>
      <c r="D5" s="200">
        <f t="shared" si="0"/>
        <v>0</v>
      </c>
      <c r="E5" s="106">
        <f t="shared" si="0"/>
        <v>80108796</v>
      </c>
      <c r="F5" s="106">
        <f t="shared" si="0"/>
        <v>86671710</v>
      </c>
      <c r="G5" s="106">
        <f t="shared" si="0"/>
        <v>114152</v>
      </c>
      <c r="H5" s="106">
        <f t="shared" si="0"/>
        <v>6976218</v>
      </c>
      <c r="I5" s="106">
        <f t="shared" si="0"/>
        <v>7255755</v>
      </c>
      <c r="J5" s="106">
        <f t="shared" si="0"/>
        <v>14346125</v>
      </c>
      <c r="K5" s="106">
        <f t="shared" si="0"/>
        <v>5746036</v>
      </c>
      <c r="L5" s="106">
        <f t="shared" si="0"/>
        <v>5530691</v>
      </c>
      <c r="M5" s="106">
        <f t="shared" si="0"/>
        <v>10662090</v>
      </c>
      <c r="N5" s="106">
        <f t="shared" si="0"/>
        <v>21938817</v>
      </c>
      <c r="O5" s="106">
        <f t="shared" si="0"/>
        <v>5794738</v>
      </c>
      <c r="P5" s="106">
        <f t="shared" si="0"/>
        <v>6618214</v>
      </c>
      <c r="Q5" s="106">
        <f t="shared" si="0"/>
        <v>3952182</v>
      </c>
      <c r="R5" s="106">
        <f t="shared" si="0"/>
        <v>16365134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52650076</v>
      </c>
      <c r="X5" s="106">
        <f t="shared" si="0"/>
        <v>65003783</v>
      </c>
      <c r="Y5" s="106">
        <f t="shared" si="0"/>
        <v>-12353707</v>
      </c>
      <c r="Z5" s="201">
        <f>+IF(X5&lt;&gt;0,+(Y5/X5)*100,0)</f>
        <v>-19.00459700937713</v>
      </c>
      <c r="AA5" s="199">
        <f>SUM(AA11:AA18)</f>
        <v>86671710</v>
      </c>
    </row>
    <row r="6" spans="1:27" ht="13.5">
      <c r="A6" s="291" t="s">
        <v>204</v>
      </c>
      <c r="B6" s="142"/>
      <c r="C6" s="62">
        <v>2134394</v>
      </c>
      <c r="D6" s="156"/>
      <c r="E6" s="60">
        <v>1888290</v>
      </c>
      <c r="F6" s="60">
        <v>900404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399123</v>
      </c>
      <c r="R6" s="60">
        <v>399123</v>
      </c>
      <c r="S6" s="60"/>
      <c r="T6" s="60"/>
      <c r="U6" s="60"/>
      <c r="V6" s="60"/>
      <c r="W6" s="60">
        <v>399123</v>
      </c>
      <c r="X6" s="60">
        <v>675303</v>
      </c>
      <c r="Y6" s="60">
        <v>-276180</v>
      </c>
      <c r="Z6" s="140">
        <v>-40.9</v>
      </c>
      <c r="AA6" s="155">
        <v>900404</v>
      </c>
    </row>
    <row r="7" spans="1:27" ht="13.5">
      <c r="A7" s="291" t="s">
        <v>205</v>
      </c>
      <c r="B7" s="142"/>
      <c r="C7" s="62">
        <v>2671161</v>
      </c>
      <c r="D7" s="156"/>
      <c r="E7" s="60">
        <v>260576</v>
      </c>
      <c r="F7" s="60">
        <v>3034035</v>
      </c>
      <c r="G7" s="60"/>
      <c r="H7" s="60">
        <v>808735</v>
      </c>
      <c r="I7" s="60"/>
      <c r="J7" s="60">
        <v>808735</v>
      </c>
      <c r="K7" s="60"/>
      <c r="L7" s="60"/>
      <c r="M7" s="60">
        <v>37657</v>
      </c>
      <c r="N7" s="60">
        <v>37657</v>
      </c>
      <c r="O7" s="60"/>
      <c r="P7" s="60"/>
      <c r="Q7" s="60"/>
      <c r="R7" s="60"/>
      <c r="S7" s="60"/>
      <c r="T7" s="60"/>
      <c r="U7" s="60"/>
      <c r="V7" s="60"/>
      <c r="W7" s="60">
        <v>846392</v>
      </c>
      <c r="X7" s="60">
        <v>2275526</v>
      </c>
      <c r="Y7" s="60">
        <v>-1429134</v>
      </c>
      <c r="Z7" s="140">
        <v>-62.8</v>
      </c>
      <c r="AA7" s="155">
        <v>3034035</v>
      </c>
    </row>
    <row r="8" spans="1:27" ht="13.5">
      <c r="A8" s="291" t="s">
        <v>206</v>
      </c>
      <c r="B8" s="142"/>
      <c r="C8" s="62">
        <v>35772264</v>
      </c>
      <c r="D8" s="156"/>
      <c r="E8" s="60">
        <v>18849017</v>
      </c>
      <c r="F8" s="60">
        <v>14760701</v>
      </c>
      <c r="G8" s="60">
        <v>114152</v>
      </c>
      <c r="H8" s="60">
        <v>380659</v>
      </c>
      <c r="I8" s="60">
        <v>873663</v>
      </c>
      <c r="J8" s="60">
        <v>1368474</v>
      </c>
      <c r="K8" s="60"/>
      <c r="L8" s="60">
        <v>1918468</v>
      </c>
      <c r="M8" s="60">
        <v>2274460</v>
      </c>
      <c r="N8" s="60">
        <v>4192928</v>
      </c>
      <c r="O8" s="60">
        <v>98552</v>
      </c>
      <c r="P8" s="60">
        <v>271626</v>
      </c>
      <c r="Q8" s="60">
        <v>195552</v>
      </c>
      <c r="R8" s="60">
        <v>565730</v>
      </c>
      <c r="S8" s="60"/>
      <c r="T8" s="60"/>
      <c r="U8" s="60"/>
      <c r="V8" s="60"/>
      <c r="W8" s="60">
        <v>6127132</v>
      </c>
      <c r="X8" s="60">
        <v>11070526</v>
      </c>
      <c r="Y8" s="60">
        <v>-4943394</v>
      </c>
      <c r="Z8" s="140">
        <v>-44.65</v>
      </c>
      <c r="AA8" s="155">
        <v>14760701</v>
      </c>
    </row>
    <row r="9" spans="1:27" ht="13.5">
      <c r="A9" s="291" t="s">
        <v>207</v>
      </c>
      <c r="B9" s="142"/>
      <c r="C9" s="62">
        <v>8994101</v>
      </c>
      <c r="D9" s="156"/>
      <c r="E9" s="60">
        <v>31035913</v>
      </c>
      <c r="F9" s="60">
        <v>16251416</v>
      </c>
      <c r="G9" s="60"/>
      <c r="H9" s="60">
        <v>1056517</v>
      </c>
      <c r="I9" s="60">
        <v>1231675</v>
      </c>
      <c r="J9" s="60">
        <v>2288192</v>
      </c>
      <c r="K9" s="60">
        <v>1996074</v>
      </c>
      <c r="L9" s="60"/>
      <c r="M9" s="60">
        <v>3830566</v>
      </c>
      <c r="N9" s="60">
        <v>5826640</v>
      </c>
      <c r="O9" s="60">
        <v>1359456</v>
      </c>
      <c r="P9" s="60">
        <v>1209675</v>
      </c>
      <c r="Q9" s="60"/>
      <c r="R9" s="60">
        <v>2569131</v>
      </c>
      <c r="S9" s="60"/>
      <c r="T9" s="60"/>
      <c r="U9" s="60"/>
      <c r="V9" s="60"/>
      <c r="W9" s="60">
        <v>10683963</v>
      </c>
      <c r="X9" s="60">
        <v>12188562</v>
      </c>
      <c r="Y9" s="60">
        <v>-1504599</v>
      </c>
      <c r="Z9" s="140">
        <v>-12.34</v>
      </c>
      <c r="AA9" s="155">
        <v>16251416</v>
      </c>
    </row>
    <row r="10" spans="1:27" ht="13.5">
      <c r="A10" s="291" t="s">
        <v>208</v>
      </c>
      <c r="B10" s="142"/>
      <c r="C10" s="62">
        <v>3022270</v>
      </c>
      <c r="D10" s="156"/>
      <c r="E10" s="60">
        <v>12830000</v>
      </c>
      <c r="F10" s="60">
        <v>33238088</v>
      </c>
      <c r="G10" s="60"/>
      <c r="H10" s="60">
        <v>2910189</v>
      </c>
      <c r="I10" s="60">
        <v>3780553</v>
      </c>
      <c r="J10" s="60">
        <v>6690742</v>
      </c>
      <c r="K10" s="60">
        <v>1853940</v>
      </c>
      <c r="L10" s="60">
        <v>2166204</v>
      </c>
      <c r="M10" s="60">
        <v>3307244</v>
      </c>
      <c r="N10" s="60">
        <v>7327388</v>
      </c>
      <c r="O10" s="60">
        <v>4336730</v>
      </c>
      <c r="P10" s="60">
        <v>2805926</v>
      </c>
      <c r="Q10" s="60">
        <v>1585841</v>
      </c>
      <c r="R10" s="60">
        <v>8728497</v>
      </c>
      <c r="S10" s="60"/>
      <c r="T10" s="60"/>
      <c r="U10" s="60"/>
      <c r="V10" s="60"/>
      <c r="W10" s="60">
        <v>22746627</v>
      </c>
      <c r="X10" s="60">
        <v>24928566</v>
      </c>
      <c r="Y10" s="60">
        <v>-2181939</v>
      </c>
      <c r="Z10" s="140">
        <v>-8.75</v>
      </c>
      <c r="AA10" s="155">
        <v>33238088</v>
      </c>
    </row>
    <row r="11" spans="1:27" ht="13.5">
      <c r="A11" s="292" t="s">
        <v>209</v>
      </c>
      <c r="B11" s="142"/>
      <c r="C11" s="293">
        <f aca="true" t="shared" si="1" ref="C11:Y11">SUM(C6:C10)</f>
        <v>52594190</v>
      </c>
      <c r="D11" s="294">
        <f t="shared" si="1"/>
        <v>0</v>
      </c>
      <c r="E11" s="295">
        <f t="shared" si="1"/>
        <v>64863796</v>
      </c>
      <c r="F11" s="295">
        <f t="shared" si="1"/>
        <v>68184644</v>
      </c>
      <c r="G11" s="295">
        <f t="shared" si="1"/>
        <v>114152</v>
      </c>
      <c r="H11" s="295">
        <f t="shared" si="1"/>
        <v>5156100</v>
      </c>
      <c r="I11" s="295">
        <f t="shared" si="1"/>
        <v>5885891</v>
      </c>
      <c r="J11" s="295">
        <f t="shared" si="1"/>
        <v>11156143</v>
      </c>
      <c r="K11" s="295">
        <f t="shared" si="1"/>
        <v>3850014</v>
      </c>
      <c r="L11" s="295">
        <f t="shared" si="1"/>
        <v>4084672</v>
      </c>
      <c r="M11" s="295">
        <f t="shared" si="1"/>
        <v>9449927</v>
      </c>
      <c r="N11" s="295">
        <f t="shared" si="1"/>
        <v>17384613</v>
      </c>
      <c r="O11" s="295">
        <f t="shared" si="1"/>
        <v>5794738</v>
      </c>
      <c r="P11" s="295">
        <f t="shared" si="1"/>
        <v>4287227</v>
      </c>
      <c r="Q11" s="295">
        <f t="shared" si="1"/>
        <v>2180516</v>
      </c>
      <c r="R11" s="295">
        <f t="shared" si="1"/>
        <v>12262481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40803237</v>
      </c>
      <c r="X11" s="295">
        <f t="shared" si="1"/>
        <v>51138483</v>
      </c>
      <c r="Y11" s="295">
        <f t="shared" si="1"/>
        <v>-10335246</v>
      </c>
      <c r="Z11" s="296">
        <f>+IF(X11&lt;&gt;0,+(Y11/X11)*100,0)</f>
        <v>-20.210310110294042</v>
      </c>
      <c r="AA11" s="297">
        <f>SUM(AA6:AA10)</f>
        <v>68184644</v>
      </c>
    </row>
    <row r="12" spans="1:27" ht="13.5">
      <c r="A12" s="298" t="s">
        <v>210</v>
      </c>
      <c r="B12" s="136"/>
      <c r="C12" s="62">
        <v>17752804</v>
      </c>
      <c r="D12" s="156"/>
      <c r="E12" s="60">
        <v>10495000</v>
      </c>
      <c r="F12" s="60">
        <v>11942066</v>
      </c>
      <c r="G12" s="60"/>
      <c r="H12" s="60">
        <v>1820118</v>
      </c>
      <c r="I12" s="60">
        <v>1369864</v>
      </c>
      <c r="J12" s="60">
        <v>3189982</v>
      </c>
      <c r="K12" s="60">
        <v>1896022</v>
      </c>
      <c r="L12" s="60">
        <v>1446019</v>
      </c>
      <c r="M12" s="60">
        <v>1212163</v>
      </c>
      <c r="N12" s="60">
        <v>4554204</v>
      </c>
      <c r="O12" s="60"/>
      <c r="P12" s="60">
        <v>2330987</v>
      </c>
      <c r="Q12" s="60">
        <v>1771666</v>
      </c>
      <c r="R12" s="60">
        <v>4102653</v>
      </c>
      <c r="S12" s="60"/>
      <c r="T12" s="60"/>
      <c r="U12" s="60"/>
      <c r="V12" s="60"/>
      <c r="W12" s="60">
        <v>11846839</v>
      </c>
      <c r="X12" s="60">
        <v>8956550</v>
      </c>
      <c r="Y12" s="60">
        <v>2890289</v>
      </c>
      <c r="Z12" s="140">
        <v>32.27</v>
      </c>
      <c r="AA12" s="155">
        <v>11942066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361307</v>
      </c>
      <c r="D15" s="156"/>
      <c r="E15" s="60">
        <v>4750000</v>
      </c>
      <c r="F15" s="60">
        <v>4245000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3183750</v>
      </c>
      <c r="Y15" s="60">
        <v>-3183750</v>
      </c>
      <c r="Z15" s="140">
        <v>-100</v>
      </c>
      <c r="AA15" s="155">
        <v>4245000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508727</v>
      </c>
      <c r="D18" s="276"/>
      <c r="E18" s="82"/>
      <c r="F18" s="82">
        <v>2300000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1725000</v>
      </c>
      <c r="Y18" s="82">
        <v>-1725000</v>
      </c>
      <c r="Z18" s="270">
        <v>-100</v>
      </c>
      <c r="AA18" s="278">
        <v>2300000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2134394</v>
      </c>
      <c r="D36" s="156">
        <f t="shared" si="4"/>
        <v>0</v>
      </c>
      <c r="E36" s="60">
        <f t="shared" si="4"/>
        <v>1888290</v>
      </c>
      <c r="F36" s="60">
        <f t="shared" si="4"/>
        <v>900404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399123</v>
      </c>
      <c r="R36" s="60">
        <f t="shared" si="4"/>
        <v>399123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399123</v>
      </c>
      <c r="X36" s="60">
        <f t="shared" si="4"/>
        <v>675303</v>
      </c>
      <c r="Y36" s="60">
        <f t="shared" si="4"/>
        <v>-276180</v>
      </c>
      <c r="Z36" s="140">
        <f aca="true" t="shared" si="5" ref="Z36:Z49">+IF(X36&lt;&gt;0,+(Y36/X36)*100,0)</f>
        <v>-40.89719725811969</v>
      </c>
      <c r="AA36" s="155">
        <f>AA6+AA21</f>
        <v>900404</v>
      </c>
    </row>
    <row r="37" spans="1:27" ht="13.5">
      <c r="A37" s="291" t="s">
        <v>205</v>
      </c>
      <c r="B37" s="142"/>
      <c r="C37" s="62">
        <f t="shared" si="4"/>
        <v>2671161</v>
      </c>
      <c r="D37" s="156">
        <f t="shared" si="4"/>
        <v>0</v>
      </c>
      <c r="E37" s="60">
        <f t="shared" si="4"/>
        <v>260576</v>
      </c>
      <c r="F37" s="60">
        <f t="shared" si="4"/>
        <v>3034035</v>
      </c>
      <c r="G37" s="60">
        <f t="shared" si="4"/>
        <v>0</v>
      </c>
      <c r="H37" s="60">
        <f t="shared" si="4"/>
        <v>808735</v>
      </c>
      <c r="I37" s="60">
        <f t="shared" si="4"/>
        <v>0</v>
      </c>
      <c r="J37" s="60">
        <f t="shared" si="4"/>
        <v>808735</v>
      </c>
      <c r="K37" s="60">
        <f t="shared" si="4"/>
        <v>0</v>
      </c>
      <c r="L37" s="60">
        <f t="shared" si="4"/>
        <v>0</v>
      </c>
      <c r="M37" s="60">
        <f t="shared" si="4"/>
        <v>37657</v>
      </c>
      <c r="N37" s="60">
        <f t="shared" si="4"/>
        <v>37657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846392</v>
      </c>
      <c r="X37" s="60">
        <f t="shared" si="4"/>
        <v>2275526</v>
      </c>
      <c r="Y37" s="60">
        <f t="shared" si="4"/>
        <v>-1429134</v>
      </c>
      <c r="Z37" s="140">
        <f t="shared" si="5"/>
        <v>-62.80455595761156</v>
      </c>
      <c r="AA37" s="155">
        <f>AA7+AA22</f>
        <v>3034035</v>
      </c>
    </row>
    <row r="38" spans="1:27" ht="13.5">
      <c r="A38" s="291" t="s">
        <v>206</v>
      </c>
      <c r="B38" s="142"/>
      <c r="C38" s="62">
        <f t="shared" si="4"/>
        <v>35772264</v>
      </c>
      <c r="D38" s="156">
        <f t="shared" si="4"/>
        <v>0</v>
      </c>
      <c r="E38" s="60">
        <f t="shared" si="4"/>
        <v>18849017</v>
      </c>
      <c r="F38" s="60">
        <f t="shared" si="4"/>
        <v>14760701</v>
      </c>
      <c r="G38" s="60">
        <f t="shared" si="4"/>
        <v>114152</v>
      </c>
      <c r="H38" s="60">
        <f t="shared" si="4"/>
        <v>380659</v>
      </c>
      <c r="I38" s="60">
        <f t="shared" si="4"/>
        <v>873663</v>
      </c>
      <c r="J38" s="60">
        <f t="shared" si="4"/>
        <v>1368474</v>
      </c>
      <c r="K38" s="60">
        <f t="shared" si="4"/>
        <v>0</v>
      </c>
      <c r="L38" s="60">
        <f t="shared" si="4"/>
        <v>1918468</v>
      </c>
      <c r="M38" s="60">
        <f t="shared" si="4"/>
        <v>2274460</v>
      </c>
      <c r="N38" s="60">
        <f t="shared" si="4"/>
        <v>4192928</v>
      </c>
      <c r="O38" s="60">
        <f t="shared" si="4"/>
        <v>98552</v>
      </c>
      <c r="P38" s="60">
        <f t="shared" si="4"/>
        <v>271626</v>
      </c>
      <c r="Q38" s="60">
        <f t="shared" si="4"/>
        <v>195552</v>
      </c>
      <c r="R38" s="60">
        <f t="shared" si="4"/>
        <v>565730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6127132</v>
      </c>
      <c r="X38" s="60">
        <f t="shared" si="4"/>
        <v>11070526</v>
      </c>
      <c r="Y38" s="60">
        <f t="shared" si="4"/>
        <v>-4943394</v>
      </c>
      <c r="Z38" s="140">
        <f t="shared" si="5"/>
        <v>-44.65365060341306</v>
      </c>
      <c r="AA38" s="155">
        <f>AA8+AA23</f>
        <v>14760701</v>
      </c>
    </row>
    <row r="39" spans="1:27" ht="13.5">
      <c r="A39" s="291" t="s">
        <v>207</v>
      </c>
      <c r="B39" s="142"/>
      <c r="C39" s="62">
        <f t="shared" si="4"/>
        <v>8994101</v>
      </c>
      <c r="D39" s="156">
        <f t="shared" si="4"/>
        <v>0</v>
      </c>
      <c r="E39" s="60">
        <f t="shared" si="4"/>
        <v>31035913</v>
      </c>
      <c r="F39" s="60">
        <f t="shared" si="4"/>
        <v>16251416</v>
      </c>
      <c r="G39" s="60">
        <f t="shared" si="4"/>
        <v>0</v>
      </c>
      <c r="H39" s="60">
        <f t="shared" si="4"/>
        <v>1056517</v>
      </c>
      <c r="I39" s="60">
        <f t="shared" si="4"/>
        <v>1231675</v>
      </c>
      <c r="J39" s="60">
        <f t="shared" si="4"/>
        <v>2288192</v>
      </c>
      <c r="K39" s="60">
        <f t="shared" si="4"/>
        <v>1996074</v>
      </c>
      <c r="L39" s="60">
        <f t="shared" si="4"/>
        <v>0</v>
      </c>
      <c r="M39" s="60">
        <f t="shared" si="4"/>
        <v>3830566</v>
      </c>
      <c r="N39" s="60">
        <f t="shared" si="4"/>
        <v>5826640</v>
      </c>
      <c r="O39" s="60">
        <f t="shared" si="4"/>
        <v>1359456</v>
      </c>
      <c r="P39" s="60">
        <f t="shared" si="4"/>
        <v>1209675</v>
      </c>
      <c r="Q39" s="60">
        <f t="shared" si="4"/>
        <v>0</v>
      </c>
      <c r="R39" s="60">
        <f t="shared" si="4"/>
        <v>2569131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10683963</v>
      </c>
      <c r="X39" s="60">
        <f t="shared" si="4"/>
        <v>12188562</v>
      </c>
      <c r="Y39" s="60">
        <f t="shared" si="4"/>
        <v>-1504599</v>
      </c>
      <c r="Z39" s="140">
        <f t="shared" si="5"/>
        <v>-12.344352024463591</v>
      </c>
      <c r="AA39" s="155">
        <f>AA9+AA24</f>
        <v>16251416</v>
      </c>
    </row>
    <row r="40" spans="1:27" ht="13.5">
      <c r="A40" s="291" t="s">
        <v>208</v>
      </c>
      <c r="B40" s="142"/>
      <c r="C40" s="62">
        <f t="shared" si="4"/>
        <v>3022270</v>
      </c>
      <c r="D40" s="156">
        <f t="shared" si="4"/>
        <v>0</v>
      </c>
      <c r="E40" s="60">
        <f t="shared" si="4"/>
        <v>12830000</v>
      </c>
      <c r="F40" s="60">
        <f t="shared" si="4"/>
        <v>33238088</v>
      </c>
      <c r="G40" s="60">
        <f t="shared" si="4"/>
        <v>0</v>
      </c>
      <c r="H40" s="60">
        <f t="shared" si="4"/>
        <v>2910189</v>
      </c>
      <c r="I40" s="60">
        <f t="shared" si="4"/>
        <v>3780553</v>
      </c>
      <c r="J40" s="60">
        <f t="shared" si="4"/>
        <v>6690742</v>
      </c>
      <c r="K40" s="60">
        <f t="shared" si="4"/>
        <v>1853940</v>
      </c>
      <c r="L40" s="60">
        <f t="shared" si="4"/>
        <v>2166204</v>
      </c>
      <c r="M40" s="60">
        <f t="shared" si="4"/>
        <v>3307244</v>
      </c>
      <c r="N40" s="60">
        <f t="shared" si="4"/>
        <v>7327388</v>
      </c>
      <c r="O40" s="60">
        <f t="shared" si="4"/>
        <v>4336730</v>
      </c>
      <c r="P40" s="60">
        <f t="shared" si="4"/>
        <v>2805926</v>
      </c>
      <c r="Q40" s="60">
        <f t="shared" si="4"/>
        <v>1585841</v>
      </c>
      <c r="R40" s="60">
        <f t="shared" si="4"/>
        <v>8728497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22746627</v>
      </c>
      <c r="X40" s="60">
        <f t="shared" si="4"/>
        <v>24928566</v>
      </c>
      <c r="Y40" s="60">
        <f t="shared" si="4"/>
        <v>-2181939</v>
      </c>
      <c r="Z40" s="140">
        <f t="shared" si="5"/>
        <v>-8.75276580289456</v>
      </c>
      <c r="AA40" s="155">
        <f>AA10+AA25</f>
        <v>33238088</v>
      </c>
    </row>
    <row r="41" spans="1:27" ht="13.5">
      <c r="A41" s="292" t="s">
        <v>209</v>
      </c>
      <c r="B41" s="142"/>
      <c r="C41" s="293">
        <f aca="true" t="shared" si="6" ref="C41:Y41">SUM(C36:C40)</f>
        <v>52594190</v>
      </c>
      <c r="D41" s="294">
        <f t="shared" si="6"/>
        <v>0</v>
      </c>
      <c r="E41" s="295">
        <f t="shared" si="6"/>
        <v>64863796</v>
      </c>
      <c r="F41" s="295">
        <f t="shared" si="6"/>
        <v>68184644</v>
      </c>
      <c r="G41" s="295">
        <f t="shared" si="6"/>
        <v>114152</v>
      </c>
      <c r="H41" s="295">
        <f t="shared" si="6"/>
        <v>5156100</v>
      </c>
      <c r="I41" s="295">
        <f t="shared" si="6"/>
        <v>5885891</v>
      </c>
      <c r="J41" s="295">
        <f t="shared" si="6"/>
        <v>11156143</v>
      </c>
      <c r="K41" s="295">
        <f t="shared" si="6"/>
        <v>3850014</v>
      </c>
      <c r="L41" s="295">
        <f t="shared" si="6"/>
        <v>4084672</v>
      </c>
      <c r="M41" s="295">
        <f t="shared" si="6"/>
        <v>9449927</v>
      </c>
      <c r="N41" s="295">
        <f t="shared" si="6"/>
        <v>17384613</v>
      </c>
      <c r="O41" s="295">
        <f t="shared" si="6"/>
        <v>5794738</v>
      </c>
      <c r="P41" s="295">
        <f t="shared" si="6"/>
        <v>4287227</v>
      </c>
      <c r="Q41" s="295">
        <f t="shared" si="6"/>
        <v>2180516</v>
      </c>
      <c r="R41" s="295">
        <f t="shared" si="6"/>
        <v>12262481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40803237</v>
      </c>
      <c r="X41" s="295">
        <f t="shared" si="6"/>
        <v>51138483</v>
      </c>
      <c r="Y41" s="295">
        <f t="shared" si="6"/>
        <v>-10335246</v>
      </c>
      <c r="Z41" s="296">
        <f t="shared" si="5"/>
        <v>-20.210310110294042</v>
      </c>
      <c r="AA41" s="297">
        <f>SUM(AA36:AA40)</f>
        <v>68184644</v>
      </c>
    </row>
    <row r="42" spans="1:27" ht="13.5">
      <c r="A42" s="298" t="s">
        <v>210</v>
      </c>
      <c r="B42" s="136"/>
      <c r="C42" s="95">
        <f aca="true" t="shared" si="7" ref="C42:Y48">C12+C27</f>
        <v>17752804</v>
      </c>
      <c r="D42" s="129">
        <f t="shared" si="7"/>
        <v>0</v>
      </c>
      <c r="E42" s="54">
        <f t="shared" si="7"/>
        <v>10495000</v>
      </c>
      <c r="F42" s="54">
        <f t="shared" si="7"/>
        <v>11942066</v>
      </c>
      <c r="G42" s="54">
        <f t="shared" si="7"/>
        <v>0</v>
      </c>
      <c r="H42" s="54">
        <f t="shared" si="7"/>
        <v>1820118</v>
      </c>
      <c r="I42" s="54">
        <f t="shared" si="7"/>
        <v>1369864</v>
      </c>
      <c r="J42" s="54">
        <f t="shared" si="7"/>
        <v>3189982</v>
      </c>
      <c r="K42" s="54">
        <f t="shared" si="7"/>
        <v>1896022</v>
      </c>
      <c r="L42" s="54">
        <f t="shared" si="7"/>
        <v>1446019</v>
      </c>
      <c r="M42" s="54">
        <f t="shared" si="7"/>
        <v>1212163</v>
      </c>
      <c r="N42" s="54">
        <f t="shared" si="7"/>
        <v>4554204</v>
      </c>
      <c r="O42" s="54">
        <f t="shared" si="7"/>
        <v>0</v>
      </c>
      <c r="P42" s="54">
        <f t="shared" si="7"/>
        <v>2330987</v>
      </c>
      <c r="Q42" s="54">
        <f t="shared" si="7"/>
        <v>1771666</v>
      </c>
      <c r="R42" s="54">
        <f t="shared" si="7"/>
        <v>4102653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11846839</v>
      </c>
      <c r="X42" s="54">
        <f t="shared" si="7"/>
        <v>8956550</v>
      </c>
      <c r="Y42" s="54">
        <f t="shared" si="7"/>
        <v>2890289</v>
      </c>
      <c r="Z42" s="184">
        <f t="shared" si="5"/>
        <v>32.27011516711234</v>
      </c>
      <c r="AA42" s="130">
        <f aca="true" t="shared" si="8" ref="AA42:AA48">AA12+AA27</f>
        <v>11942066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361307</v>
      </c>
      <c r="D45" s="129">
        <f t="shared" si="7"/>
        <v>0</v>
      </c>
      <c r="E45" s="54">
        <f t="shared" si="7"/>
        <v>4750000</v>
      </c>
      <c r="F45" s="54">
        <f t="shared" si="7"/>
        <v>4245000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3183750</v>
      </c>
      <c r="Y45" s="54">
        <f t="shared" si="7"/>
        <v>-3183750</v>
      </c>
      <c r="Z45" s="184">
        <f t="shared" si="5"/>
        <v>-100</v>
      </c>
      <c r="AA45" s="130">
        <f t="shared" si="8"/>
        <v>4245000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508727</v>
      </c>
      <c r="D48" s="129">
        <f t="shared" si="7"/>
        <v>0</v>
      </c>
      <c r="E48" s="54">
        <f t="shared" si="7"/>
        <v>0</v>
      </c>
      <c r="F48" s="54">
        <f t="shared" si="7"/>
        <v>2300000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1725000</v>
      </c>
      <c r="Y48" s="54">
        <f t="shared" si="7"/>
        <v>-1725000</v>
      </c>
      <c r="Z48" s="184">
        <f t="shared" si="5"/>
        <v>-100</v>
      </c>
      <c r="AA48" s="130">
        <f t="shared" si="8"/>
        <v>2300000</v>
      </c>
    </row>
    <row r="49" spans="1:27" ht="13.5">
      <c r="A49" s="308" t="s">
        <v>219</v>
      </c>
      <c r="B49" s="149"/>
      <c r="C49" s="239">
        <f aca="true" t="shared" si="9" ref="C49:Y49">SUM(C41:C48)</f>
        <v>71217028</v>
      </c>
      <c r="D49" s="218">
        <f t="shared" si="9"/>
        <v>0</v>
      </c>
      <c r="E49" s="220">
        <f t="shared" si="9"/>
        <v>80108796</v>
      </c>
      <c r="F49" s="220">
        <f t="shared" si="9"/>
        <v>86671710</v>
      </c>
      <c r="G49" s="220">
        <f t="shared" si="9"/>
        <v>114152</v>
      </c>
      <c r="H49" s="220">
        <f t="shared" si="9"/>
        <v>6976218</v>
      </c>
      <c r="I49" s="220">
        <f t="shared" si="9"/>
        <v>7255755</v>
      </c>
      <c r="J49" s="220">
        <f t="shared" si="9"/>
        <v>14346125</v>
      </c>
      <c r="K49" s="220">
        <f t="shared" si="9"/>
        <v>5746036</v>
      </c>
      <c r="L49" s="220">
        <f t="shared" si="9"/>
        <v>5530691</v>
      </c>
      <c r="M49" s="220">
        <f t="shared" si="9"/>
        <v>10662090</v>
      </c>
      <c r="N49" s="220">
        <f t="shared" si="9"/>
        <v>21938817</v>
      </c>
      <c r="O49" s="220">
        <f t="shared" si="9"/>
        <v>5794738</v>
      </c>
      <c r="P49" s="220">
        <f t="shared" si="9"/>
        <v>6618214</v>
      </c>
      <c r="Q49" s="220">
        <f t="shared" si="9"/>
        <v>3952182</v>
      </c>
      <c r="R49" s="220">
        <f t="shared" si="9"/>
        <v>16365134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52650076</v>
      </c>
      <c r="X49" s="220">
        <f t="shared" si="9"/>
        <v>65003783</v>
      </c>
      <c r="Y49" s="220">
        <f t="shared" si="9"/>
        <v>-12353707</v>
      </c>
      <c r="Z49" s="221">
        <f t="shared" si="5"/>
        <v>-19.00459700937713</v>
      </c>
      <c r="AA49" s="222">
        <f>SUM(AA41:AA48)</f>
        <v>86671710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36663836</v>
      </c>
      <c r="F65" s="60"/>
      <c r="G65" s="60">
        <v>3599841</v>
      </c>
      <c r="H65" s="60">
        <v>3703981</v>
      </c>
      <c r="I65" s="60">
        <v>3686550</v>
      </c>
      <c r="J65" s="60">
        <v>10990372</v>
      </c>
      <c r="K65" s="60">
        <v>3656948</v>
      </c>
      <c r="L65" s="60">
        <v>3698309</v>
      </c>
      <c r="M65" s="60">
        <v>4356077</v>
      </c>
      <c r="N65" s="60">
        <v>11711334</v>
      </c>
      <c r="O65" s="60">
        <v>3951008</v>
      </c>
      <c r="P65" s="60">
        <v>3671392</v>
      </c>
      <c r="Q65" s="60">
        <v>3861870</v>
      </c>
      <c r="R65" s="60">
        <v>11484270</v>
      </c>
      <c r="S65" s="60"/>
      <c r="T65" s="60"/>
      <c r="U65" s="60"/>
      <c r="V65" s="60"/>
      <c r="W65" s="60">
        <v>34185976</v>
      </c>
      <c r="X65" s="60"/>
      <c r="Y65" s="60">
        <v>34185976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-2499000</v>
      </c>
      <c r="F66" s="275"/>
      <c r="G66" s="275">
        <v>205221</v>
      </c>
      <c r="H66" s="275">
        <v>134613</v>
      </c>
      <c r="I66" s="275">
        <v>276051</v>
      </c>
      <c r="J66" s="275">
        <v>615885</v>
      </c>
      <c r="K66" s="275">
        <v>154296</v>
      </c>
      <c r="L66" s="275">
        <v>206880</v>
      </c>
      <c r="M66" s="275">
        <v>126584</v>
      </c>
      <c r="N66" s="275">
        <v>487760</v>
      </c>
      <c r="O66" s="275">
        <v>219843</v>
      </c>
      <c r="P66" s="275">
        <v>28776</v>
      </c>
      <c r="Q66" s="275">
        <v>351160</v>
      </c>
      <c r="R66" s="275">
        <v>599779</v>
      </c>
      <c r="S66" s="275"/>
      <c r="T66" s="275"/>
      <c r="U66" s="275"/>
      <c r="V66" s="275"/>
      <c r="W66" s="275">
        <v>1703424</v>
      </c>
      <c r="X66" s="275"/>
      <c r="Y66" s="275">
        <v>1703424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28997100</v>
      </c>
      <c r="F68" s="60"/>
      <c r="G68" s="60">
        <v>171422</v>
      </c>
      <c r="H68" s="60">
        <v>639383</v>
      </c>
      <c r="I68" s="60">
        <v>740334</v>
      </c>
      <c r="J68" s="60">
        <v>1551139</v>
      </c>
      <c r="K68" s="60">
        <v>1662026</v>
      </c>
      <c r="L68" s="60">
        <v>1210464</v>
      </c>
      <c r="M68" s="60">
        <v>1404298</v>
      </c>
      <c r="N68" s="60">
        <v>4276788</v>
      </c>
      <c r="O68" s="60">
        <v>1820201</v>
      </c>
      <c r="P68" s="60">
        <v>610484</v>
      </c>
      <c r="Q68" s="60">
        <v>471787</v>
      </c>
      <c r="R68" s="60">
        <v>2902472</v>
      </c>
      <c r="S68" s="60"/>
      <c r="T68" s="60"/>
      <c r="U68" s="60"/>
      <c r="V68" s="60"/>
      <c r="W68" s="60">
        <v>8730399</v>
      </c>
      <c r="X68" s="60"/>
      <c r="Y68" s="60">
        <v>8730399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63161936</v>
      </c>
      <c r="F69" s="220">
        <f t="shared" si="12"/>
        <v>0</v>
      </c>
      <c r="G69" s="220">
        <f t="shared" si="12"/>
        <v>3976484</v>
      </c>
      <c r="H69" s="220">
        <f t="shared" si="12"/>
        <v>4477977</v>
      </c>
      <c r="I69" s="220">
        <f t="shared" si="12"/>
        <v>4702935</v>
      </c>
      <c r="J69" s="220">
        <f t="shared" si="12"/>
        <v>13157396</v>
      </c>
      <c r="K69" s="220">
        <f t="shared" si="12"/>
        <v>5473270</v>
      </c>
      <c r="L69" s="220">
        <f t="shared" si="12"/>
        <v>5115653</v>
      </c>
      <c r="M69" s="220">
        <f t="shared" si="12"/>
        <v>5886959</v>
      </c>
      <c r="N69" s="220">
        <f t="shared" si="12"/>
        <v>16475882</v>
      </c>
      <c r="O69" s="220">
        <f t="shared" si="12"/>
        <v>5991052</v>
      </c>
      <c r="P69" s="220">
        <f t="shared" si="12"/>
        <v>4310652</v>
      </c>
      <c r="Q69" s="220">
        <f t="shared" si="12"/>
        <v>4684817</v>
      </c>
      <c r="R69" s="220">
        <f t="shared" si="12"/>
        <v>14986521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44619799</v>
      </c>
      <c r="X69" s="220">
        <f t="shared" si="12"/>
        <v>0</v>
      </c>
      <c r="Y69" s="220">
        <f t="shared" si="12"/>
        <v>44619799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52594190</v>
      </c>
      <c r="D5" s="357">
        <f t="shared" si="0"/>
        <v>0</v>
      </c>
      <c r="E5" s="356">
        <f t="shared" si="0"/>
        <v>64863796</v>
      </c>
      <c r="F5" s="358">
        <f t="shared" si="0"/>
        <v>68184644</v>
      </c>
      <c r="G5" s="358">
        <f t="shared" si="0"/>
        <v>114152</v>
      </c>
      <c r="H5" s="356">
        <f t="shared" si="0"/>
        <v>5156100</v>
      </c>
      <c r="I5" s="356">
        <f t="shared" si="0"/>
        <v>5885891</v>
      </c>
      <c r="J5" s="358">
        <f t="shared" si="0"/>
        <v>11156143</v>
      </c>
      <c r="K5" s="358">
        <f t="shared" si="0"/>
        <v>3850014</v>
      </c>
      <c r="L5" s="356">
        <f t="shared" si="0"/>
        <v>4084672</v>
      </c>
      <c r="M5" s="356">
        <f t="shared" si="0"/>
        <v>9449927</v>
      </c>
      <c r="N5" s="358">
        <f t="shared" si="0"/>
        <v>17384613</v>
      </c>
      <c r="O5" s="358">
        <f t="shared" si="0"/>
        <v>5794738</v>
      </c>
      <c r="P5" s="356">
        <f t="shared" si="0"/>
        <v>4287227</v>
      </c>
      <c r="Q5" s="356">
        <f t="shared" si="0"/>
        <v>2180516</v>
      </c>
      <c r="R5" s="358">
        <f t="shared" si="0"/>
        <v>12262481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40803237</v>
      </c>
      <c r="X5" s="356">
        <f t="shared" si="0"/>
        <v>51138483</v>
      </c>
      <c r="Y5" s="358">
        <f t="shared" si="0"/>
        <v>-10335246</v>
      </c>
      <c r="Z5" s="359">
        <f>+IF(X5&lt;&gt;0,+(Y5/X5)*100,0)</f>
        <v>-20.210310110294042</v>
      </c>
      <c r="AA5" s="360">
        <f>+AA6+AA8+AA11+AA13+AA15</f>
        <v>68184644</v>
      </c>
    </row>
    <row r="6" spans="1:27" ht="13.5">
      <c r="A6" s="361" t="s">
        <v>204</v>
      </c>
      <c r="B6" s="142"/>
      <c r="C6" s="60">
        <f>+C7</f>
        <v>2134394</v>
      </c>
      <c r="D6" s="340">
        <f aca="true" t="shared" si="1" ref="D6:AA6">+D7</f>
        <v>0</v>
      </c>
      <c r="E6" s="60">
        <f t="shared" si="1"/>
        <v>1888290</v>
      </c>
      <c r="F6" s="59">
        <f t="shared" si="1"/>
        <v>900404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399123</v>
      </c>
      <c r="R6" s="59">
        <f t="shared" si="1"/>
        <v>399123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399123</v>
      </c>
      <c r="X6" s="60">
        <f t="shared" si="1"/>
        <v>675303</v>
      </c>
      <c r="Y6" s="59">
        <f t="shared" si="1"/>
        <v>-276180</v>
      </c>
      <c r="Z6" s="61">
        <f>+IF(X6&lt;&gt;0,+(Y6/X6)*100,0)</f>
        <v>-40.89719725811969</v>
      </c>
      <c r="AA6" s="62">
        <f t="shared" si="1"/>
        <v>900404</v>
      </c>
    </row>
    <row r="7" spans="1:27" ht="13.5">
      <c r="A7" s="291" t="s">
        <v>228</v>
      </c>
      <c r="B7" s="142"/>
      <c r="C7" s="60">
        <v>2134394</v>
      </c>
      <c r="D7" s="340"/>
      <c r="E7" s="60">
        <v>1888290</v>
      </c>
      <c r="F7" s="59">
        <v>900404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>
        <v>399123</v>
      </c>
      <c r="R7" s="59">
        <v>399123</v>
      </c>
      <c r="S7" s="59"/>
      <c r="T7" s="60"/>
      <c r="U7" s="60"/>
      <c r="V7" s="59"/>
      <c r="W7" s="59">
        <v>399123</v>
      </c>
      <c r="X7" s="60">
        <v>675303</v>
      </c>
      <c r="Y7" s="59">
        <v>-276180</v>
      </c>
      <c r="Z7" s="61">
        <v>-40.9</v>
      </c>
      <c r="AA7" s="62">
        <v>900404</v>
      </c>
    </row>
    <row r="8" spans="1:27" ht="13.5">
      <c r="A8" s="361" t="s">
        <v>205</v>
      </c>
      <c r="B8" s="142"/>
      <c r="C8" s="60">
        <f aca="true" t="shared" si="2" ref="C8:Y8">SUM(C9:C10)</f>
        <v>2671161</v>
      </c>
      <c r="D8" s="340">
        <f t="shared" si="2"/>
        <v>0</v>
      </c>
      <c r="E8" s="60">
        <f t="shared" si="2"/>
        <v>260576</v>
      </c>
      <c r="F8" s="59">
        <f t="shared" si="2"/>
        <v>3034035</v>
      </c>
      <c r="G8" s="59">
        <f t="shared" si="2"/>
        <v>0</v>
      </c>
      <c r="H8" s="60">
        <f t="shared" si="2"/>
        <v>808735</v>
      </c>
      <c r="I8" s="60">
        <f t="shared" si="2"/>
        <v>0</v>
      </c>
      <c r="J8" s="59">
        <f t="shared" si="2"/>
        <v>808735</v>
      </c>
      <c r="K8" s="59">
        <f t="shared" si="2"/>
        <v>0</v>
      </c>
      <c r="L8" s="60">
        <f t="shared" si="2"/>
        <v>0</v>
      </c>
      <c r="M8" s="60">
        <f t="shared" si="2"/>
        <v>37657</v>
      </c>
      <c r="N8" s="59">
        <f t="shared" si="2"/>
        <v>37657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846392</v>
      </c>
      <c r="X8" s="60">
        <f t="shared" si="2"/>
        <v>2275526</v>
      </c>
      <c r="Y8" s="59">
        <f t="shared" si="2"/>
        <v>-1429134</v>
      </c>
      <c r="Z8" s="61">
        <f>+IF(X8&lt;&gt;0,+(Y8/X8)*100,0)</f>
        <v>-62.80455595761156</v>
      </c>
      <c r="AA8" s="62">
        <f>SUM(AA9:AA10)</f>
        <v>3034035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2671161</v>
      </c>
      <c r="D10" s="340"/>
      <c r="E10" s="60">
        <v>260576</v>
      </c>
      <c r="F10" s="59">
        <v>3034035</v>
      </c>
      <c r="G10" s="59"/>
      <c r="H10" s="60">
        <v>808735</v>
      </c>
      <c r="I10" s="60"/>
      <c r="J10" s="59">
        <v>808735</v>
      </c>
      <c r="K10" s="59"/>
      <c r="L10" s="60"/>
      <c r="M10" s="60">
        <v>37657</v>
      </c>
      <c r="N10" s="59">
        <v>37657</v>
      </c>
      <c r="O10" s="59"/>
      <c r="P10" s="60"/>
      <c r="Q10" s="60"/>
      <c r="R10" s="59"/>
      <c r="S10" s="59"/>
      <c r="T10" s="60"/>
      <c r="U10" s="60"/>
      <c r="V10" s="59"/>
      <c r="W10" s="59">
        <v>846392</v>
      </c>
      <c r="X10" s="60">
        <v>2275526</v>
      </c>
      <c r="Y10" s="59">
        <v>-1429134</v>
      </c>
      <c r="Z10" s="61">
        <v>-62.8</v>
      </c>
      <c r="AA10" s="62">
        <v>3034035</v>
      </c>
    </row>
    <row r="11" spans="1:27" ht="13.5">
      <c r="A11" s="361" t="s">
        <v>206</v>
      </c>
      <c r="B11" s="142"/>
      <c r="C11" s="362">
        <f>+C12</f>
        <v>35772264</v>
      </c>
      <c r="D11" s="363">
        <f aca="true" t="shared" si="3" ref="D11:AA11">+D12</f>
        <v>0</v>
      </c>
      <c r="E11" s="362">
        <f t="shared" si="3"/>
        <v>18849017</v>
      </c>
      <c r="F11" s="364">
        <f t="shared" si="3"/>
        <v>14760701</v>
      </c>
      <c r="G11" s="364">
        <f t="shared" si="3"/>
        <v>114152</v>
      </c>
      <c r="H11" s="362">
        <f t="shared" si="3"/>
        <v>380659</v>
      </c>
      <c r="I11" s="362">
        <f t="shared" si="3"/>
        <v>873663</v>
      </c>
      <c r="J11" s="364">
        <f t="shared" si="3"/>
        <v>1368474</v>
      </c>
      <c r="K11" s="364">
        <f t="shared" si="3"/>
        <v>0</v>
      </c>
      <c r="L11" s="362">
        <f t="shared" si="3"/>
        <v>1918468</v>
      </c>
      <c r="M11" s="362">
        <f t="shared" si="3"/>
        <v>2274460</v>
      </c>
      <c r="N11" s="364">
        <f t="shared" si="3"/>
        <v>4192928</v>
      </c>
      <c r="O11" s="364">
        <f t="shared" si="3"/>
        <v>98552</v>
      </c>
      <c r="P11" s="362">
        <f t="shared" si="3"/>
        <v>271626</v>
      </c>
      <c r="Q11" s="362">
        <f t="shared" si="3"/>
        <v>195552</v>
      </c>
      <c r="R11" s="364">
        <f t="shared" si="3"/>
        <v>565730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6127132</v>
      </c>
      <c r="X11" s="362">
        <f t="shared" si="3"/>
        <v>11070526</v>
      </c>
      <c r="Y11" s="364">
        <f t="shared" si="3"/>
        <v>-4943394</v>
      </c>
      <c r="Z11" s="365">
        <f>+IF(X11&lt;&gt;0,+(Y11/X11)*100,0)</f>
        <v>-44.65365060341306</v>
      </c>
      <c r="AA11" s="366">
        <f t="shared" si="3"/>
        <v>14760701</v>
      </c>
    </row>
    <row r="12" spans="1:27" ht="13.5">
      <c r="A12" s="291" t="s">
        <v>231</v>
      </c>
      <c r="B12" s="136"/>
      <c r="C12" s="60">
        <v>35772264</v>
      </c>
      <c r="D12" s="340"/>
      <c r="E12" s="60">
        <v>18849017</v>
      </c>
      <c r="F12" s="59">
        <v>14760701</v>
      </c>
      <c r="G12" s="59">
        <v>114152</v>
      </c>
      <c r="H12" s="60">
        <v>380659</v>
      </c>
      <c r="I12" s="60">
        <v>873663</v>
      </c>
      <c r="J12" s="59">
        <v>1368474</v>
      </c>
      <c r="K12" s="59"/>
      <c r="L12" s="60">
        <v>1918468</v>
      </c>
      <c r="M12" s="60">
        <v>2274460</v>
      </c>
      <c r="N12" s="59">
        <v>4192928</v>
      </c>
      <c r="O12" s="59">
        <v>98552</v>
      </c>
      <c r="P12" s="60">
        <v>271626</v>
      </c>
      <c r="Q12" s="60">
        <v>195552</v>
      </c>
      <c r="R12" s="59">
        <v>565730</v>
      </c>
      <c r="S12" s="59"/>
      <c r="T12" s="60"/>
      <c r="U12" s="60"/>
      <c r="V12" s="59"/>
      <c r="W12" s="59">
        <v>6127132</v>
      </c>
      <c r="X12" s="60">
        <v>11070526</v>
      </c>
      <c r="Y12" s="59">
        <v>-4943394</v>
      </c>
      <c r="Z12" s="61">
        <v>-44.65</v>
      </c>
      <c r="AA12" s="62">
        <v>14760701</v>
      </c>
    </row>
    <row r="13" spans="1:27" ht="13.5">
      <c r="A13" s="361" t="s">
        <v>207</v>
      </c>
      <c r="B13" s="136"/>
      <c r="C13" s="275">
        <f>+C14</f>
        <v>8994101</v>
      </c>
      <c r="D13" s="341">
        <f aca="true" t="shared" si="4" ref="D13:AA13">+D14</f>
        <v>0</v>
      </c>
      <c r="E13" s="275">
        <f t="shared" si="4"/>
        <v>31035913</v>
      </c>
      <c r="F13" s="342">
        <f t="shared" si="4"/>
        <v>16251416</v>
      </c>
      <c r="G13" s="342">
        <f t="shared" si="4"/>
        <v>0</v>
      </c>
      <c r="H13" s="275">
        <f t="shared" si="4"/>
        <v>1056517</v>
      </c>
      <c r="I13" s="275">
        <f t="shared" si="4"/>
        <v>1231675</v>
      </c>
      <c r="J13" s="342">
        <f t="shared" si="4"/>
        <v>2288192</v>
      </c>
      <c r="K13" s="342">
        <f t="shared" si="4"/>
        <v>1996074</v>
      </c>
      <c r="L13" s="275">
        <f t="shared" si="4"/>
        <v>0</v>
      </c>
      <c r="M13" s="275">
        <f t="shared" si="4"/>
        <v>3830566</v>
      </c>
      <c r="N13" s="342">
        <f t="shared" si="4"/>
        <v>5826640</v>
      </c>
      <c r="O13" s="342">
        <f t="shared" si="4"/>
        <v>1359456</v>
      </c>
      <c r="P13" s="275">
        <f t="shared" si="4"/>
        <v>1209675</v>
      </c>
      <c r="Q13" s="275">
        <f t="shared" si="4"/>
        <v>0</v>
      </c>
      <c r="R13" s="342">
        <f t="shared" si="4"/>
        <v>2569131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10683963</v>
      </c>
      <c r="X13" s="275">
        <f t="shared" si="4"/>
        <v>12188562</v>
      </c>
      <c r="Y13" s="342">
        <f t="shared" si="4"/>
        <v>-1504599</v>
      </c>
      <c r="Z13" s="335">
        <f>+IF(X13&lt;&gt;0,+(Y13/X13)*100,0)</f>
        <v>-12.344352024463591</v>
      </c>
      <c r="AA13" s="273">
        <f t="shared" si="4"/>
        <v>16251416</v>
      </c>
    </row>
    <row r="14" spans="1:27" ht="13.5">
      <c r="A14" s="291" t="s">
        <v>232</v>
      </c>
      <c r="B14" s="136"/>
      <c r="C14" s="60">
        <v>8994101</v>
      </c>
      <c r="D14" s="340"/>
      <c r="E14" s="60">
        <v>31035913</v>
      </c>
      <c r="F14" s="59">
        <v>16251416</v>
      </c>
      <c r="G14" s="59"/>
      <c r="H14" s="60">
        <v>1056517</v>
      </c>
      <c r="I14" s="60">
        <v>1231675</v>
      </c>
      <c r="J14" s="59">
        <v>2288192</v>
      </c>
      <c r="K14" s="59">
        <v>1996074</v>
      </c>
      <c r="L14" s="60"/>
      <c r="M14" s="60">
        <v>3830566</v>
      </c>
      <c r="N14" s="59">
        <v>5826640</v>
      </c>
      <c r="O14" s="59">
        <v>1359456</v>
      </c>
      <c r="P14" s="60">
        <v>1209675</v>
      </c>
      <c r="Q14" s="60"/>
      <c r="R14" s="59">
        <v>2569131</v>
      </c>
      <c r="S14" s="59"/>
      <c r="T14" s="60"/>
      <c r="U14" s="60"/>
      <c r="V14" s="59"/>
      <c r="W14" s="59">
        <v>10683963</v>
      </c>
      <c r="X14" s="60">
        <v>12188562</v>
      </c>
      <c r="Y14" s="59">
        <v>-1504599</v>
      </c>
      <c r="Z14" s="61">
        <v>-12.34</v>
      </c>
      <c r="AA14" s="62">
        <v>16251416</v>
      </c>
    </row>
    <row r="15" spans="1:27" ht="13.5">
      <c r="A15" s="361" t="s">
        <v>208</v>
      </c>
      <c r="B15" s="136"/>
      <c r="C15" s="60">
        <f aca="true" t="shared" si="5" ref="C15:Y15">SUM(C16:C20)</f>
        <v>3022270</v>
      </c>
      <c r="D15" s="340">
        <f t="shared" si="5"/>
        <v>0</v>
      </c>
      <c r="E15" s="60">
        <f t="shared" si="5"/>
        <v>12830000</v>
      </c>
      <c r="F15" s="59">
        <f t="shared" si="5"/>
        <v>33238088</v>
      </c>
      <c r="G15" s="59">
        <f t="shared" si="5"/>
        <v>0</v>
      </c>
      <c r="H15" s="60">
        <f t="shared" si="5"/>
        <v>2910189</v>
      </c>
      <c r="I15" s="60">
        <f t="shared" si="5"/>
        <v>3780553</v>
      </c>
      <c r="J15" s="59">
        <f t="shared" si="5"/>
        <v>6690742</v>
      </c>
      <c r="K15" s="59">
        <f t="shared" si="5"/>
        <v>1853940</v>
      </c>
      <c r="L15" s="60">
        <f t="shared" si="5"/>
        <v>2166204</v>
      </c>
      <c r="M15" s="60">
        <f t="shared" si="5"/>
        <v>3307244</v>
      </c>
      <c r="N15" s="59">
        <f t="shared" si="5"/>
        <v>7327388</v>
      </c>
      <c r="O15" s="59">
        <f t="shared" si="5"/>
        <v>4336730</v>
      </c>
      <c r="P15" s="60">
        <f t="shared" si="5"/>
        <v>2805926</v>
      </c>
      <c r="Q15" s="60">
        <f t="shared" si="5"/>
        <v>1585841</v>
      </c>
      <c r="R15" s="59">
        <f t="shared" si="5"/>
        <v>8728497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22746627</v>
      </c>
      <c r="X15" s="60">
        <f t="shared" si="5"/>
        <v>24928566</v>
      </c>
      <c r="Y15" s="59">
        <f t="shared" si="5"/>
        <v>-2181939</v>
      </c>
      <c r="Z15" s="61">
        <f>+IF(X15&lt;&gt;0,+(Y15/X15)*100,0)</f>
        <v>-8.75276580289456</v>
      </c>
      <c r="AA15" s="62">
        <f>SUM(AA16:AA20)</f>
        <v>33238088</v>
      </c>
    </row>
    <row r="16" spans="1:27" ht="13.5">
      <c r="A16" s="291" t="s">
        <v>233</v>
      </c>
      <c r="B16" s="300"/>
      <c r="C16" s="60">
        <v>2326412</v>
      </c>
      <c r="D16" s="340"/>
      <c r="E16" s="60">
        <v>12830000</v>
      </c>
      <c r="F16" s="59">
        <v>18933705</v>
      </c>
      <c r="G16" s="59"/>
      <c r="H16" s="60">
        <v>2133297</v>
      </c>
      <c r="I16" s="60">
        <v>2402497</v>
      </c>
      <c r="J16" s="59">
        <v>4535794</v>
      </c>
      <c r="K16" s="59">
        <v>1853940</v>
      </c>
      <c r="L16" s="60">
        <v>166094</v>
      </c>
      <c r="M16" s="60">
        <v>2159481</v>
      </c>
      <c r="N16" s="59">
        <v>4179515</v>
      </c>
      <c r="O16" s="59">
        <v>2452759</v>
      </c>
      <c r="P16" s="60">
        <v>1055872</v>
      </c>
      <c r="Q16" s="60">
        <v>1104296</v>
      </c>
      <c r="R16" s="59">
        <v>4612927</v>
      </c>
      <c r="S16" s="59"/>
      <c r="T16" s="60"/>
      <c r="U16" s="60"/>
      <c r="V16" s="59"/>
      <c r="W16" s="59">
        <v>13328236</v>
      </c>
      <c r="X16" s="60">
        <v>14200279</v>
      </c>
      <c r="Y16" s="59">
        <v>-872043</v>
      </c>
      <c r="Z16" s="61">
        <v>-6.14</v>
      </c>
      <c r="AA16" s="62">
        <v>18933705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695858</v>
      </c>
      <c r="D20" s="340"/>
      <c r="E20" s="60"/>
      <c r="F20" s="59">
        <v>14304383</v>
      </c>
      <c r="G20" s="59"/>
      <c r="H20" s="60">
        <v>776892</v>
      </c>
      <c r="I20" s="60">
        <v>1378056</v>
      </c>
      <c r="J20" s="59">
        <v>2154948</v>
      </c>
      <c r="K20" s="59"/>
      <c r="L20" s="60">
        <v>2000110</v>
      </c>
      <c r="M20" s="60">
        <v>1147763</v>
      </c>
      <c r="N20" s="59">
        <v>3147873</v>
      </c>
      <c r="O20" s="59">
        <v>1883971</v>
      </c>
      <c r="P20" s="60">
        <v>1750054</v>
      </c>
      <c r="Q20" s="60">
        <v>481545</v>
      </c>
      <c r="R20" s="59">
        <v>4115570</v>
      </c>
      <c r="S20" s="59"/>
      <c r="T20" s="60"/>
      <c r="U20" s="60"/>
      <c r="V20" s="59"/>
      <c r="W20" s="59">
        <v>9418391</v>
      </c>
      <c r="X20" s="60">
        <v>10728287</v>
      </c>
      <c r="Y20" s="59">
        <v>-1309896</v>
      </c>
      <c r="Z20" s="61">
        <v>-12.21</v>
      </c>
      <c r="AA20" s="62">
        <v>14304383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17752804</v>
      </c>
      <c r="D22" s="344">
        <f t="shared" si="6"/>
        <v>0</v>
      </c>
      <c r="E22" s="343">
        <f t="shared" si="6"/>
        <v>10495000</v>
      </c>
      <c r="F22" s="345">
        <f t="shared" si="6"/>
        <v>11942066</v>
      </c>
      <c r="G22" s="345">
        <f t="shared" si="6"/>
        <v>0</v>
      </c>
      <c r="H22" s="343">
        <f t="shared" si="6"/>
        <v>1820118</v>
      </c>
      <c r="I22" s="343">
        <f t="shared" si="6"/>
        <v>1369864</v>
      </c>
      <c r="J22" s="345">
        <f t="shared" si="6"/>
        <v>3189982</v>
      </c>
      <c r="K22" s="345">
        <f t="shared" si="6"/>
        <v>1896022</v>
      </c>
      <c r="L22" s="343">
        <f t="shared" si="6"/>
        <v>1446019</v>
      </c>
      <c r="M22" s="343">
        <f t="shared" si="6"/>
        <v>1212163</v>
      </c>
      <c r="N22" s="345">
        <f t="shared" si="6"/>
        <v>4554204</v>
      </c>
      <c r="O22" s="345">
        <f t="shared" si="6"/>
        <v>0</v>
      </c>
      <c r="P22" s="343">
        <f t="shared" si="6"/>
        <v>2330987</v>
      </c>
      <c r="Q22" s="343">
        <f t="shared" si="6"/>
        <v>1771666</v>
      </c>
      <c r="R22" s="345">
        <f t="shared" si="6"/>
        <v>4102653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11846839</v>
      </c>
      <c r="X22" s="343">
        <f t="shared" si="6"/>
        <v>8956550</v>
      </c>
      <c r="Y22" s="345">
        <f t="shared" si="6"/>
        <v>2890289</v>
      </c>
      <c r="Z22" s="336">
        <f>+IF(X22&lt;&gt;0,+(Y22/X22)*100,0)</f>
        <v>32.27011516711234</v>
      </c>
      <c r="AA22" s="350">
        <f>SUM(AA23:AA32)</f>
        <v>11942066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17752804</v>
      </c>
      <c r="D24" s="340"/>
      <c r="E24" s="60">
        <v>10495000</v>
      </c>
      <c r="F24" s="59">
        <v>11942066</v>
      </c>
      <c r="G24" s="59"/>
      <c r="H24" s="60">
        <v>1820118</v>
      </c>
      <c r="I24" s="60">
        <v>1369864</v>
      </c>
      <c r="J24" s="59">
        <v>3189982</v>
      </c>
      <c r="K24" s="59">
        <v>1896022</v>
      </c>
      <c r="L24" s="60">
        <v>1446019</v>
      </c>
      <c r="M24" s="60">
        <v>1212163</v>
      </c>
      <c r="N24" s="59">
        <v>4554204</v>
      </c>
      <c r="O24" s="59"/>
      <c r="P24" s="60">
        <v>2330987</v>
      </c>
      <c r="Q24" s="60">
        <v>1771666</v>
      </c>
      <c r="R24" s="59">
        <v>4102653</v>
      </c>
      <c r="S24" s="59"/>
      <c r="T24" s="60"/>
      <c r="U24" s="60"/>
      <c r="V24" s="59"/>
      <c r="W24" s="59">
        <v>11846839</v>
      </c>
      <c r="X24" s="60">
        <v>8956550</v>
      </c>
      <c r="Y24" s="59">
        <v>2890289</v>
      </c>
      <c r="Z24" s="61">
        <v>32.27</v>
      </c>
      <c r="AA24" s="62">
        <v>11942066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361307</v>
      </c>
      <c r="D40" s="344">
        <f t="shared" si="9"/>
        <v>0</v>
      </c>
      <c r="E40" s="343">
        <f t="shared" si="9"/>
        <v>4750000</v>
      </c>
      <c r="F40" s="345">
        <f t="shared" si="9"/>
        <v>4245000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3183750</v>
      </c>
      <c r="Y40" s="345">
        <f t="shared" si="9"/>
        <v>-3183750</v>
      </c>
      <c r="Z40" s="336">
        <f>+IF(X40&lt;&gt;0,+(Y40/X40)*100,0)</f>
        <v>-100</v>
      </c>
      <c r="AA40" s="350">
        <f>SUM(AA41:AA49)</f>
        <v>4245000</v>
      </c>
    </row>
    <row r="41" spans="1:27" ht="13.5">
      <c r="A41" s="361" t="s">
        <v>247</v>
      </c>
      <c r="B41" s="142"/>
      <c r="C41" s="362"/>
      <c r="D41" s="363"/>
      <c r="E41" s="362"/>
      <c r="F41" s="364">
        <v>3700000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2775000</v>
      </c>
      <c r="Y41" s="364">
        <v>-2775000</v>
      </c>
      <c r="Z41" s="365">
        <v>-100</v>
      </c>
      <c r="AA41" s="366">
        <v>3700000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>
        <v>60000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45000</v>
      </c>
      <c r="Y43" s="370">
        <v>-45000</v>
      </c>
      <c r="Z43" s="371">
        <v>-100</v>
      </c>
      <c r="AA43" s="303">
        <v>60000</v>
      </c>
    </row>
    <row r="44" spans="1:27" ht="13.5">
      <c r="A44" s="361" t="s">
        <v>250</v>
      </c>
      <c r="B44" s="136"/>
      <c r="C44" s="60">
        <v>361307</v>
      </c>
      <c r="D44" s="368"/>
      <c r="E44" s="54"/>
      <c r="F44" s="53">
        <v>425000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318750</v>
      </c>
      <c r="Y44" s="53">
        <v>-318750</v>
      </c>
      <c r="Z44" s="94">
        <v>-100</v>
      </c>
      <c r="AA44" s="95">
        <v>425000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4750000</v>
      </c>
      <c r="F49" s="53">
        <v>60000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45000</v>
      </c>
      <c r="Y49" s="53">
        <v>-45000</v>
      </c>
      <c r="Z49" s="94">
        <v>-100</v>
      </c>
      <c r="AA49" s="95">
        <v>60000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508727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2300000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1725000</v>
      </c>
      <c r="Y57" s="345">
        <f t="shared" si="13"/>
        <v>-1725000</v>
      </c>
      <c r="Z57" s="336">
        <f>+IF(X57&lt;&gt;0,+(Y57/X57)*100,0)</f>
        <v>-100</v>
      </c>
      <c r="AA57" s="350">
        <f t="shared" si="13"/>
        <v>2300000</v>
      </c>
    </row>
    <row r="58" spans="1:27" ht="13.5">
      <c r="A58" s="361" t="s">
        <v>216</v>
      </c>
      <c r="B58" s="136"/>
      <c r="C58" s="60">
        <v>508727</v>
      </c>
      <c r="D58" s="340"/>
      <c r="E58" s="60"/>
      <c r="F58" s="59">
        <v>2300000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1725000</v>
      </c>
      <c r="Y58" s="59">
        <v>-1725000</v>
      </c>
      <c r="Z58" s="61">
        <v>-100</v>
      </c>
      <c r="AA58" s="62">
        <v>2300000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71217028</v>
      </c>
      <c r="D60" s="346">
        <f t="shared" si="14"/>
        <v>0</v>
      </c>
      <c r="E60" s="219">
        <f t="shared" si="14"/>
        <v>80108796</v>
      </c>
      <c r="F60" s="264">
        <f t="shared" si="14"/>
        <v>86671710</v>
      </c>
      <c r="G60" s="264">
        <f t="shared" si="14"/>
        <v>114152</v>
      </c>
      <c r="H60" s="219">
        <f t="shared" si="14"/>
        <v>6976218</v>
      </c>
      <c r="I60" s="219">
        <f t="shared" si="14"/>
        <v>7255755</v>
      </c>
      <c r="J60" s="264">
        <f t="shared" si="14"/>
        <v>14346125</v>
      </c>
      <c r="K60" s="264">
        <f t="shared" si="14"/>
        <v>5746036</v>
      </c>
      <c r="L60" s="219">
        <f t="shared" si="14"/>
        <v>5530691</v>
      </c>
      <c r="M60" s="219">
        <f t="shared" si="14"/>
        <v>10662090</v>
      </c>
      <c r="N60" s="264">
        <f t="shared" si="14"/>
        <v>21938817</v>
      </c>
      <c r="O60" s="264">
        <f t="shared" si="14"/>
        <v>5794738</v>
      </c>
      <c r="P60" s="219">
        <f t="shared" si="14"/>
        <v>6618214</v>
      </c>
      <c r="Q60" s="219">
        <f t="shared" si="14"/>
        <v>3952182</v>
      </c>
      <c r="R60" s="264">
        <f t="shared" si="14"/>
        <v>16365134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52650076</v>
      </c>
      <c r="X60" s="219">
        <f t="shared" si="14"/>
        <v>65003783</v>
      </c>
      <c r="Y60" s="264">
        <f t="shared" si="14"/>
        <v>-12353707</v>
      </c>
      <c r="Z60" s="337">
        <f>+IF(X60&lt;&gt;0,+(Y60/X60)*100,0)</f>
        <v>-19.00459700937713</v>
      </c>
      <c r="AA60" s="232">
        <f>+AA57+AA54+AA51+AA40+AA37+AA34+AA22+AA5</f>
        <v>86671710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2014-05-13T08:55:46Z</dcterms:created>
  <dcterms:modified xsi:type="dcterms:W3CDTF">2014-05-13T08:55:50Z</dcterms:modified>
  <cp:category/>
  <cp:version/>
  <cp:contentType/>
  <cp:contentStatus/>
</cp:coreProperties>
</file>