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<sst xmlns="http://schemas.openxmlformats.org/spreadsheetml/2006/main" count="855" uniqueCount="302">
  <si>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Maluti-a-Phofung(FS194)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</si>
  <si>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</si>
  <si>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</si>
  <si>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</si>
  <si>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</si>
  <si>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</si>
  <si>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</si>
  <si>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</si>
  <si>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</si>
  <si>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</si>
  <si>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</si>
  <si>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</si>
  <si>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</si>
  <si>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</si>
  <si>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</si>
  <si>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</si>
  <si>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</si>
  <si>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</si>
  <si>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</si>
  <si>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</si>
  <si>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</si>
  <si>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</si>
  <si>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</si>
  <si>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</si>
  <si>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</si>
  <si>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</si>
  <si>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</si>
  <si>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</si>
  <si>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</si>
  <si>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</si>
  <si>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</si>
  <si>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</si>
  <si>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</si>
  <si>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</si>
  <si>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</si>
  <si>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</si>
  <si>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</si>
  <si>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</si>
  <si>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</si>
  <si>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</si>
  <si>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</si>
  <si>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</si>
  <si>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</si>
  <si>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</si>
  <si>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</si>
  <si>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</si>
  <si>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</si>
  <si>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</si>
  <si>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</si>
  <si>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</si>
  <si>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</si>
  <si>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</si>
  <si>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</si>
  <si>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</si>
  <si>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</si>
  <si>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</si>
  <si>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</si>
  <si>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</si>
  <si>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</si>
  <si>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</si>
  <si>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</si>
  <si>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</si>
  <si>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</si>
  <si>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</si>
  <si>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</si>
  <si>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</si>
  <si>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</si>
  <si>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</si>
  <si>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</si>
  <si>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</si>
  <si>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Maluti-a-Phofung(FS194)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</si>
  <si>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</si>
  <si>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</si>
  <si>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</si>
  <si>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</si>
  <si>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</si>
  <si>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</si>
  <si>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</si>
  <si>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</si>
  <si>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</si>
  <si>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</si>
  <si>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</si>
  <si>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</si>
  <si>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</si>
  <si>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</si>
  <si>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</si>
  <si>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</si>
  <si>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</si>
  <si>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</si>
  <si>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</si>
  <si>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</si>
  <si>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</si>
  <si>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</si>
  <si>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</si>
  <si>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</si>
  <si>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</si>
  <si>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</si>
  <si>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</si>
  <si>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</si>
  <si>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</si>
  <si>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Maluti-a-Phofung(FS194)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</si>
  <si>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</si>
  <si>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</si>
  <si>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</si>
  <si>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</si>
  <si>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</si>
  <si>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</si>
  <si>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</si>
  <si>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</si>
  <si>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</si>
  <si>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</si>
  <si>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</si>
  <si>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</si>
  <si>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</si>
  <si>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</si>
  <si>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</si>
  <si>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</si>
  <si>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</si>
  <si>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</si>
  <si>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</si>
  <si>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</si>
  <si>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</si>
  <si>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</si>
  <si>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</si>
  <si>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</si>
  <si>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</si>
  <si>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</si>
  <si>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</si>
  <si>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</si>
  <si>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Maluti-a-Phofung(FS194)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</si>
  <si>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</si>
  <si>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</si>
  <si>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</si>
  <si>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</si>
  <si>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</si>
  <si>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</si>
  <si>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</si>
  <si>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</si>
  <si>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</si>
  <si>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</si>
  <si>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Maluti-a-Phofung(FS194)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</si>
  <si>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</si>
  <si>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</si>
  <si>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</si>
  <si>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</si>
  <si>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</si>
  <si>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</si>
  <si>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</si>
  <si>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</si>
  <si>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</si>
  <si>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</si>
  <si>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</si>
  <si>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</si>
  <si>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</si>
  <si>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</si>
  <si>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</si>
  <si>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</si>
  <si>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</si>
  <si>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</si>
  <si>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</si>
  <si>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</si>
  <si>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</si>
  <si>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</si>
  <si>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</si>
  <si>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</si>
  <si>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</si>
  <si>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</si>
  <si>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</si>
  <si>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</si>
  <si>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</si>
  <si>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</si>
  <si>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</si>
  <si>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</si>
  <si>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</si>
  <si>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Maluti-a-Phofung(FS194)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</si>
  <si>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</si>
  <si>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</si>
  <si>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</si>
  <si>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</si>
  <si>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</si>
  <si>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</si>
  <si>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</si>
  <si>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</si>
  <si>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</si>
  <si>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</si>
  <si>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</si>
  <si>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</si>
  <si>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</si>
  <si>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</si>
  <si>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</si>
  <si>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</si>
  <si>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</si>
  <si>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</si>
  <si>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</si>
  <si>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</si>
  <si>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</si>
  <si>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</si>
  <si>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</si>
  <si>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</si>
  <si>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</si>
  <si>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</si>
  <si>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Maluti-a-Phofung(FS194)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</si>
  <si>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</si>
  <si>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</si>
  <si>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</si>
  <si>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</si>
  <si>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</si>
  <si>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</si>
  <si>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</si>
  <si>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</si>
  <si>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</si>
  <si>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</si>
  <si>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</si>
  <si>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</si>
  <si>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</si>
  <si>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</si>
  <si>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</si>
  <si>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</si>
  <si>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</si>
  <si>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</si>
  <si>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</si>
  <si>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</si>
  <si>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</si>
  <si>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</si>
  <si>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</si>
  <si>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</si>
  <si>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Maluti-a-Phofung(FS194)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</si>
  <si>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</si>
  <si>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</si>
  <si>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</si>
  <si>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</si>
  <si>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</si>
  <si>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</si>
  <si>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</si>
  <si>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</si>
  <si>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</si>
  <si>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</si>
  <si>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</si>
  <si>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</si>
  <si>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</si>
  <si>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</si>
  <si>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</si>
  <si>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</si>
  <si>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</si>
  <si>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</si>
  <si>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</si>
  <si>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</si>
  <si>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</si>
  <si>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</si>
  <si>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</si>
  <si>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</si>
  <si>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</si>
  <si>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</si>
  <si>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</si>
  <si>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</si>
  <si>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</si>
  <si>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</si>
  <si>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</si>
  <si>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</si>
  <si>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</si>
  <si>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</si>
  <si>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</si>
  <si>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Maluti-a-Phofung(FS194)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</si>
  <si>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</si>
  <si>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</si>
  <si>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Free State: Maluti-a-Phofung(FS194)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</si>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</sst>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147150223</v>
      </c>
      <c r="C5" s="19">
        <v>0</v>
      </c>
      <c r="D5" s="59">
        <v>204500000</v>
      </c>
      <c r="E5" s="60">
        <v>204500000</v>
      </c>
      <c r="F5" s="60">
        <v>20219253</v>
      </c>
      <c r="G5" s="60">
        <v>11774926</v>
      </c>
      <c r="H5" s="60">
        <v>12497568</v>
      </c>
      <c r="I5" s="60">
        <v>44491747</v>
      </c>
      <c r="J5" s="60">
        <v>16001107</v>
      </c>
      <c r="K5" s="60">
        <v>11647912</v>
      </c>
      <c r="L5" s="60">
        <v>11928679</v>
      </c>
      <c r="M5" s="60">
        <v>39577698</v>
      </c>
      <c r="N5" s="60">
        <v>11911300</v>
      </c>
      <c r="O5" s="60">
        <v>62371052</v>
      </c>
      <c r="P5" s="60">
        <v>11909560</v>
      </c>
      <c r="Q5" s="60">
        <v>86191912</v>
      </c>
      <c r="R5" s="60">
        <v>0</v>
      </c>
      <c r="S5" s="60">
        <v>0</v>
      </c>
      <c r="T5" s="60">
        <v>0</v>
      </c>
      <c r="U5" s="60">
        <v>0</v>
      </c>
      <c r="V5" s="60">
        <v>170261357</v>
      </c>
      <c r="W5" s="60">
        <v>153375000</v>
      </c>
      <c r="X5" s="60">
        <v>16886357</v>
      </c>
      <c r="Y5" s="61">
        <v>11.01</v>
      </c>
      <c r="Z5" s="62">
        <v>204500000</v>
      </c>
    </row>
    <row r="6" spans="1:26" ht="13.5">
      <c r="A6" s="58" t="s">
        <v>32</v>
      </c>
      <c r="B6" s="19">
        <v>318976926</v>
      </c>
      <c r="C6" s="19">
        <v>0</v>
      </c>
      <c r="D6" s="59">
        <v>489393000</v>
      </c>
      <c r="E6" s="60">
        <v>249925000</v>
      </c>
      <c r="F6" s="60">
        <v>41749272</v>
      </c>
      <c r="G6" s="60">
        <v>30754022</v>
      </c>
      <c r="H6" s="60">
        <v>27689891</v>
      </c>
      <c r="I6" s="60">
        <v>100193185</v>
      </c>
      <c r="J6" s="60">
        <v>17944660</v>
      </c>
      <c r="K6" s="60">
        <v>8625065</v>
      </c>
      <c r="L6" s="60">
        <v>10311502</v>
      </c>
      <c r="M6" s="60">
        <v>36881227</v>
      </c>
      <c r="N6" s="60">
        <v>8963048</v>
      </c>
      <c r="O6" s="60">
        <v>13070166</v>
      </c>
      <c r="P6" s="60">
        <v>11507478</v>
      </c>
      <c r="Q6" s="60">
        <v>33540692</v>
      </c>
      <c r="R6" s="60">
        <v>0</v>
      </c>
      <c r="S6" s="60">
        <v>0</v>
      </c>
      <c r="T6" s="60">
        <v>0</v>
      </c>
      <c r="U6" s="60">
        <v>0</v>
      </c>
      <c r="V6" s="60">
        <v>170615104</v>
      </c>
      <c r="W6" s="60">
        <v>187443750</v>
      </c>
      <c r="X6" s="60">
        <v>-16828646</v>
      </c>
      <c r="Y6" s="61">
        <v>-8.98</v>
      </c>
      <c r="Z6" s="62">
        <v>249925000</v>
      </c>
    </row>
    <row r="7" spans="1:26" ht="13.5">
      <c r="A7" s="58" t="s">
        <v>33</v>
      </c>
      <c r="B7" s="19">
        <v>1902787</v>
      </c>
      <c r="C7" s="19">
        <v>0</v>
      </c>
      <c r="D7" s="59">
        <v>1800000</v>
      </c>
      <c r="E7" s="60">
        <v>1800000</v>
      </c>
      <c r="F7" s="60">
        <v>240035</v>
      </c>
      <c r="G7" s="60">
        <v>76144</v>
      </c>
      <c r="H7" s="60">
        <v>407021</v>
      </c>
      <c r="I7" s="60">
        <v>723200</v>
      </c>
      <c r="J7" s="60">
        <v>48916</v>
      </c>
      <c r="K7" s="60">
        <v>48851</v>
      </c>
      <c r="L7" s="60">
        <v>38127</v>
      </c>
      <c r="M7" s="60">
        <v>135894</v>
      </c>
      <c r="N7" s="60">
        <v>26306</v>
      </c>
      <c r="O7" s="60">
        <v>25001</v>
      </c>
      <c r="P7" s="60">
        <v>120353</v>
      </c>
      <c r="Q7" s="60">
        <v>171660</v>
      </c>
      <c r="R7" s="60">
        <v>0</v>
      </c>
      <c r="S7" s="60">
        <v>0</v>
      </c>
      <c r="T7" s="60">
        <v>0</v>
      </c>
      <c r="U7" s="60">
        <v>0</v>
      </c>
      <c r="V7" s="60">
        <v>1030754</v>
      </c>
      <c r="W7" s="60">
        <v>1350000</v>
      </c>
      <c r="X7" s="60">
        <v>-319246</v>
      </c>
      <c r="Y7" s="61">
        <v>-23.65</v>
      </c>
      <c r="Z7" s="62">
        <v>1800000</v>
      </c>
    </row>
    <row r="8" spans="1:26" ht="13.5">
      <c r="A8" s="58" t="s">
        <v>34</v>
      </c>
      <c r="B8" s="19">
        <v>348012897</v>
      </c>
      <c r="C8" s="19">
        <v>0</v>
      </c>
      <c r="D8" s="59">
        <v>449210000</v>
      </c>
      <c r="E8" s="60">
        <v>369210000</v>
      </c>
      <c r="F8" s="60">
        <v>150309000</v>
      </c>
      <c r="G8" s="60">
        <v>890000</v>
      </c>
      <c r="H8" s="60">
        <v>8332667</v>
      </c>
      <c r="I8" s="60">
        <v>159531667</v>
      </c>
      <c r="J8" s="60">
        <v>13333333</v>
      </c>
      <c r="K8" s="60">
        <v>117692000</v>
      </c>
      <c r="L8" s="60">
        <v>3063000</v>
      </c>
      <c r="M8" s="60">
        <v>134088333</v>
      </c>
      <c r="N8" s="60">
        <v>6250000</v>
      </c>
      <c r="O8" s="60">
        <v>0</v>
      </c>
      <c r="P8" s="60">
        <v>98776666</v>
      </c>
      <c r="Q8" s="60">
        <v>105026666</v>
      </c>
      <c r="R8" s="60">
        <v>0</v>
      </c>
      <c r="S8" s="60">
        <v>0</v>
      </c>
      <c r="T8" s="60">
        <v>0</v>
      </c>
      <c r="U8" s="60">
        <v>0</v>
      </c>
      <c r="V8" s="60">
        <v>398646666</v>
      </c>
      <c r="W8" s="60">
        <v>276907500</v>
      </c>
      <c r="X8" s="60">
        <v>121739166</v>
      </c>
      <c r="Y8" s="61">
        <v>43.96</v>
      </c>
      <c r="Z8" s="62">
        <v>369210000</v>
      </c>
    </row>
    <row r="9" spans="1:26" ht="13.5">
      <c r="A9" s="58" t="s">
        <v>35</v>
      </c>
      <c r="B9" s="19">
        <v>36236045</v>
      </c>
      <c r="C9" s="19">
        <v>0</v>
      </c>
      <c r="D9" s="59">
        <v>444990000</v>
      </c>
      <c r="E9" s="60">
        <v>302102915</v>
      </c>
      <c r="F9" s="60">
        <v>523363</v>
      </c>
      <c r="G9" s="60">
        <v>2576829</v>
      </c>
      <c r="H9" s="60">
        <v>2399200</v>
      </c>
      <c r="I9" s="60">
        <v>5499392</v>
      </c>
      <c r="J9" s="60">
        <v>2901107</v>
      </c>
      <c r="K9" s="60">
        <v>1207434</v>
      </c>
      <c r="L9" s="60">
        <v>5309649</v>
      </c>
      <c r="M9" s="60">
        <v>9418190</v>
      </c>
      <c r="N9" s="60">
        <v>377138</v>
      </c>
      <c r="O9" s="60">
        <v>3117122</v>
      </c>
      <c r="P9" s="60">
        <v>2626616</v>
      </c>
      <c r="Q9" s="60">
        <v>6120876</v>
      </c>
      <c r="R9" s="60">
        <v>0</v>
      </c>
      <c r="S9" s="60">
        <v>0</v>
      </c>
      <c r="T9" s="60">
        <v>0</v>
      </c>
      <c r="U9" s="60">
        <v>0</v>
      </c>
      <c r="V9" s="60">
        <v>21038458</v>
      </c>
      <c r="W9" s="60">
        <v>226577186</v>
      </c>
      <c r="X9" s="60">
        <v>-205538728</v>
      </c>
      <c r="Y9" s="61">
        <v>-90.71</v>
      </c>
      <c r="Z9" s="62">
        <v>302102915</v>
      </c>
    </row>
    <row r="10" spans="1:26" ht="25.5">
      <c r="A10" s="63" t="s">
        <v>277</v>
      </c>
      <c r="B10" s="64">
        <f>SUM(B5:B9)</f>
        <v>852278878</v>
      </c>
      <c r="C10" s="64">
        <f>SUM(C5:C9)</f>
        <v>0</v>
      </c>
      <c r="D10" s="65">
        <f aca="true" t="shared" si="0" ref="D10:Z10">SUM(D5:D9)</f>
        <v>1589893000</v>
      </c>
      <c r="E10" s="66">
        <f t="shared" si="0"/>
        <v>1127537915</v>
      </c>
      <c r="F10" s="66">
        <f t="shared" si="0"/>
        <v>213040923</v>
      </c>
      <c r="G10" s="66">
        <f t="shared" si="0"/>
        <v>46071921</v>
      </c>
      <c r="H10" s="66">
        <f t="shared" si="0"/>
        <v>51326347</v>
      </c>
      <c r="I10" s="66">
        <f t="shared" si="0"/>
        <v>310439191</v>
      </c>
      <c r="J10" s="66">
        <f t="shared" si="0"/>
        <v>50229123</v>
      </c>
      <c r="K10" s="66">
        <f t="shared" si="0"/>
        <v>139221262</v>
      </c>
      <c r="L10" s="66">
        <f t="shared" si="0"/>
        <v>30650957</v>
      </c>
      <c r="M10" s="66">
        <f t="shared" si="0"/>
        <v>220101342</v>
      </c>
      <c r="N10" s="66">
        <f t="shared" si="0"/>
        <v>27527792</v>
      </c>
      <c r="O10" s="66">
        <f t="shared" si="0"/>
        <v>78583341</v>
      </c>
      <c r="P10" s="66">
        <f t="shared" si="0"/>
        <v>124940673</v>
      </c>
      <c r="Q10" s="66">
        <f t="shared" si="0"/>
        <v>231051806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761592339</v>
      </c>
      <c r="W10" s="66">
        <f t="shared" si="0"/>
        <v>845653436</v>
      </c>
      <c r="X10" s="66">
        <f t="shared" si="0"/>
        <v>-84061097</v>
      </c>
      <c r="Y10" s="67">
        <f>+IF(W10&lt;&gt;0,(X10/W10)*100,0)</f>
        <v>-9.940371956343592</v>
      </c>
      <c r="Z10" s="68">
        <f t="shared" si="0"/>
        <v>1127537915</v>
      </c>
    </row>
    <row r="11" spans="1:26" ht="13.5">
      <c r="A11" s="58" t="s">
        <v>37</v>
      </c>
      <c r="B11" s="19">
        <v>198611117</v>
      </c>
      <c r="C11" s="19">
        <v>0</v>
      </c>
      <c r="D11" s="59">
        <v>323755820</v>
      </c>
      <c r="E11" s="60">
        <v>321239363</v>
      </c>
      <c r="F11" s="60">
        <v>25466635</v>
      </c>
      <c r="G11" s="60">
        <v>25159791</v>
      </c>
      <c r="H11" s="60">
        <v>26361732</v>
      </c>
      <c r="I11" s="60">
        <v>76988158</v>
      </c>
      <c r="J11" s="60">
        <v>24376024</v>
      </c>
      <c r="K11" s="60">
        <v>23956606</v>
      </c>
      <c r="L11" s="60">
        <v>24187492</v>
      </c>
      <c r="M11" s="60">
        <v>72520122</v>
      </c>
      <c r="N11" s="60">
        <v>23968951</v>
      </c>
      <c r="O11" s="60">
        <v>24927125</v>
      </c>
      <c r="P11" s="60">
        <v>24650610</v>
      </c>
      <c r="Q11" s="60">
        <v>73546686</v>
      </c>
      <c r="R11" s="60">
        <v>0</v>
      </c>
      <c r="S11" s="60">
        <v>0</v>
      </c>
      <c r="T11" s="60">
        <v>0</v>
      </c>
      <c r="U11" s="60">
        <v>0</v>
      </c>
      <c r="V11" s="60">
        <v>223054966</v>
      </c>
      <c r="W11" s="60">
        <v>240929522</v>
      </c>
      <c r="X11" s="60">
        <v>-17874556</v>
      </c>
      <c r="Y11" s="61">
        <v>-7.42</v>
      </c>
      <c r="Z11" s="62">
        <v>321239363</v>
      </c>
    </row>
    <row r="12" spans="1:26" ht="13.5">
      <c r="A12" s="58" t="s">
        <v>38</v>
      </c>
      <c r="B12" s="19">
        <v>19389954</v>
      </c>
      <c r="C12" s="19">
        <v>0</v>
      </c>
      <c r="D12" s="59">
        <v>24000000</v>
      </c>
      <c r="E12" s="60">
        <v>21000000</v>
      </c>
      <c r="F12" s="60">
        <v>1591084</v>
      </c>
      <c r="G12" s="60">
        <v>1599265</v>
      </c>
      <c r="H12" s="60">
        <v>1714585</v>
      </c>
      <c r="I12" s="60">
        <v>4904934</v>
      </c>
      <c r="J12" s="60">
        <v>1549698</v>
      </c>
      <c r="K12" s="60">
        <v>1596580</v>
      </c>
      <c r="L12" s="60">
        <v>1565318</v>
      </c>
      <c r="M12" s="60">
        <v>4711596</v>
      </c>
      <c r="N12" s="60">
        <v>1514189</v>
      </c>
      <c r="O12" s="60">
        <v>1638655</v>
      </c>
      <c r="P12" s="60">
        <v>1638308</v>
      </c>
      <c r="Q12" s="60">
        <v>4791152</v>
      </c>
      <c r="R12" s="60">
        <v>0</v>
      </c>
      <c r="S12" s="60">
        <v>0</v>
      </c>
      <c r="T12" s="60">
        <v>0</v>
      </c>
      <c r="U12" s="60">
        <v>0</v>
      </c>
      <c r="V12" s="60">
        <v>14407682</v>
      </c>
      <c r="W12" s="60">
        <v>15750000</v>
      </c>
      <c r="X12" s="60">
        <v>-1342318</v>
      </c>
      <c r="Y12" s="61">
        <v>-8.52</v>
      </c>
      <c r="Z12" s="62">
        <v>21000000</v>
      </c>
    </row>
    <row r="13" spans="1:26" ht="13.5">
      <c r="A13" s="58" t="s">
        <v>278</v>
      </c>
      <c r="B13" s="19">
        <v>295600062</v>
      </c>
      <c r="C13" s="19">
        <v>0</v>
      </c>
      <c r="D13" s="59">
        <v>350000000</v>
      </c>
      <c r="E13" s="60">
        <v>150000000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112500000</v>
      </c>
      <c r="X13" s="60">
        <v>-112500000</v>
      </c>
      <c r="Y13" s="61">
        <v>-100</v>
      </c>
      <c r="Z13" s="62">
        <v>150000000</v>
      </c>
    </row>
    <row r="14" spans="1:26" ht="13.5">
      <c r="A14" s="58" t="s">
        <v>40</v>
      </c>
      <c r="B14" s="19">
        <v>8919020</v>
      </c>
      <c r="C14" s="19">
        <v>0</v>
      </c>
      <c r="D14" s="59">
        <v>8000000</v>
      </c>
      <c r="E14" s="60">
        <v>3000000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2465412</v>
      </c>
      <c r="O14" s="60">
        <v>0</v>
      </c>
      <c r="P14" s="60">
        <v>0</v>
      </c>
      <c r="Q14" s="60">
        <v>2465412</v>
      </c>
      <c r="R14" s="60">
        <v>0</v>
      </c>
      <c r="S14" s="60">
        <v>0</v>
      </c>
      <c r="T14" s="60">
        <v>0</v>
      </c>
      <c r="U14" s="60">
        <v>0</v>
      </c>
      <c r="V14" s="60">
        <v>2465412</v>
      </c>
      <c r="W14" s="60">
        <v>2250000</v>
      </c>
      <c r="X14" s="60">
        <v>215412</v>
      </c>
      <c r="Y14" s="61">
        <v>9.57</v>
      </c>
      <c r="Z14" s="62">
        <v>3000000</v>
      </c>
    </row>
    <row r="15" spans="1:26" ht="13.5">
      <c r="A15" s="58" t="s">
        <v>41</v>
      </c>
      <c r="B15" s="19">
        <v>293228119</v>
      </c>
      <c r="C15" s="19">
        <v>0</v>
      </c>
      <c r="D15" s="59">
        <v>311466000</v>
      </c>
      <c r="E15" s="60">
        <v>97298000</v>
      </c>
      <c r="F15" s="60">
        <v>0</v>
      </c>
      <c r="G15" s="60">
        <v>0</v>
      </c>
      <c r="H15" s="60">
        <v>10526316</v>
      </c>
      <c r="I15" s="60">
        <v>10526316</v>
      </c>
      <c r="J15" s="60">
        <v>0</v>
      </c>
      <c r="K15" s="60">
        <v>43859649</v>
      </c>
      <c r="L15" s="60">
        <v>0</v>
      </c>
      <c r="M15" s="60">
        <v>43859649</v>
      </c>
      <c r="N15" s="60">
        <v>2887612</v>
      </c>
      <c r="O15" s="60">
        <v>0</v>
      </c>
      <c r="P15" s="60">
        <v>1491228</v>
      </c>
      <c r="Q15" s="60">
        <v>4378840</v>
      </c>
      <c r="R15" s="60">
        <v>0</v>
      </c>
      <c r="S15" s="60">
        <v>0</v>
      </c>
      <c r="T15" s="60">
        <v>0</v>
      </c>
      <c r="U15" s="60">
        <v>0</v>
      </c>
      <c r="V15" s="60">
        <v>58764805</v>
      </c>
      <c r="W15" s="60">
        <v>72973500</v>
      </c>
      <c r="X15" s="60">
        <v>-14208695</v>
      </c>
      <c r="Y15" s="61">
        <v>-19.47</v>
      </c>
      <c r="Z15" s="62">
        <v>97298000</v>
      </c>
    </row>
    <row r="16" spans="1:26" ht="13.5">
      <c r="A16" s="69" t="s">
        <v>42</v>
      </c>
      <c r="B16" s="19">
        <v>77723000</v>
      </c>
      <c r="C16" s="19">
        <v>0</v>
      </c>
      <c r="D16" s="59">
        <v>80000000</v>
      </c>
      <c r="E16" s="60">
        <v>80000000</v>
      </c>
      <c r="F16" s="60">
        <v>0</v>
      </c>
      <c r="G16" s="60">
        <v>0</v>
      </c>
      <c r="H16" s="60">
        <v>6666667</v>
      </c>
      <c r="I16" s="60">
        <v>6666667</v>
      </c>
      <c r="J16" s="60">
        <v>13333333</v>
      </c>
      <c r="K16" s="60">
        <v>0</v>
      </c>
      <c r="L16" s="60">
        <v>6666667</v>
      </c>
      <c r="M16" s="60">
        <v>20000000</v>
      </c>
      <c r="N16" s="60">
        <v>12726917</v>
      </c>
      <c r="O16" s="60">
        <v>0</v>
      </c>
      <c r="P16" s="60">
        <v>14166666</v>
      </c>
      <c r="Q16" s="60">
        <v>26893583</v>
      </c>
      <c r="R16" s="60">
        <v>0</v>
      </c>
      <c r="S16" s="60">
        <v>0</v>
      </c>
      <c r="T16" s="60">
        <v>0</v>
      </c>
      <c r="U16" s="60">
        <v>0</v>
      </c>
      <c r="V16" s="60">
        <v>53560250</v>
      </c>
      <c r="W16" s="60">
        <v>60000000</v>
      </c>
      <c r="X16" s="60">
        <v>-6439750</v>
      </c>
      <c r="Y16" s="61">
        <v>-10.73</v>
      </c>
      <c r="Z16" s="62">
        <v>80000000</v>
      </c>
    </row>
    <row r="17" spans="1:26" ht="13.5">
      <c r="A17" s="58" t="s">
        <v>43</v>
      </c>
      <c r="B17" s="19">
        <v>372918459</v>
      </c>
      <c r="C17" s="19">
        <v>0</v>
      </c>
      <c r="D17" s="59">
        <v>492671000</v>
      </c>
      <c r="E17" s="60">
        <v>455000555</v>
      </c>
      <c r="F17" s="60">
        <v>23223165</v>
      </c>
      <c r="G17" s="60">
        <v>47942595</v>
      </c>
      <c r="H17" s="60">
        <v>27073380</v>
      </c>
      <c r="I17" s="60">
        <v>98239140</v>
      </c>
      <c r="J17" s="60">
        <v>38729625</v>
      </c>
      <c r="K17" s="60">
        <v>26368449</v>
      </c>
      <c r="L17" s="60">
        <v>31616722</v>
      </c>
      <c r="M17" s="60">
        <v>96714796</v>
      </c>
      <c r="N17" s="60">
        <v>18674987</v>
      </c>
      <c r="O17" s="60">
        <v>6854421</v>
      </c>
      <c r="P17" s="60">
        <v>37357290</v>
      </c>
      <c r="Q17" s="60">
        <v>62886698</v>
      </c>
      <c r="R17" s="60">
        <v>0</v>
      </c>
      <c r="S17" s="60">
        <v>0</v>
      </c>
      <c r="T17" s="60">
        <v>0</v>
      </c>
      <c r="U17" s="60">
        <v>0</v>
      </c>
      <c r="V17" s="60">
        <v>257840634</v>
      </c>
      <c r="W17" s="60">
        <v>341250416</v>
      </c>
      <c r="X17" s="60">
        <v>-83409782</v>
      </c>
      <c r="Y17" s="61">
        <v>-24.44</v>
      </c>
      <c r="Z17" s="62">
        <v>455000555</v>
      </c>
    </row>
    <row r="18" spans="1:26" ht="13.5">
      <c r="A18" s="70" t="s">
        <v>44</v>
      </c>
      <c r="B18" s="71">
        <f>SUM(B11:B17)</f>
        <v>1266389731</v>
      </c>
      <c r="C18" s="71">
        <f>SUM(C11:C17)</f>
        <v>0</v>
      </c>
      <c r="D18" s="72">
        <f aca="true" t="shared" si="1" ref="D18:Z18">SUM(D11:D17)</f>
        <v>1589892820</v>
      </c>
      <c r="E18" s="73">
        <f t="shared" si="1"/>
        <v>1127537918</v>
      </c>
      <c r="F18" s="73">
        <f t="shared" si="1"/>
        <v>50280884</v>
      </c>
      <c r="G18" s="73">
        <f t="shared" si="1"/>
        <v>74701651</v>
      </c>
      <c r="H18" s="73">
        <f t="shared" si="1"/>
        <v>72342680</v>
      </c>
      <c r="I18" s="73">
        <f t="shared" si="1"/>
        <v>197325215</v>
      </c>
      <c r="J18" s="73">
        <f t="shared" si="1"/>
        <v>77988680</v>
      </c>
      <c r="K18" s="73">
        <f t="shared" si="1"/>
        <v>95781284</v>
      </c>
      <c r="L18" s="73">
        <f t="shared" si="1"/>
        <v>64036199</v>
      </c>
      <c r="M18" s="73">
        <f t="shared" si="1"/>
        <v>237806163</v>
      </c>
      <c r="N18" s="73">
        <f t="shared" si="1"/>
        <v>62238068</v>
      </c>
      <c r="O18" s="73">
        <f t="shared" si="1"/>
        <v>33420201</v>
      </c>
      <c r="P18" s="73">
        <f t="shared" si="1"/>
        <v>79304102</v>
      </c>
      <c r="Q18" s="73">
        <f t="shared" si="1"/>
        <v>174962371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610093749</v>
      </c>
      <c r="W18" s="73">
        <f t="shared" si="1"/>
        <v>845653438</v>
      </c>
      <c r="X18" s="73">
        <f t="shared" si="1"/>
        <v>-235559689</v>
      </c>
      <c r="Y18" s="67">
        <f>+IF(W18&lt;&gt;0,(X18/W18)*100,0)</f>
        <v>-27.85534574980348</v>
      </c>
      <c r="Z18" s="74">
        <f t="shared" si="1"/>
        <v>1127537918</v>
      </c>
    </row>
    <row r="19" spans="1:26" ht="13.5">
      <c r="A19" s="70" t="s">
        <v>45</v>
      </c>
      <c r="B19" s="75">
        <f>+B10-B18</f>
        <v>-414110853</v>
      </c>
      <c r="C19" s="75">
        <f>+C10-C18</f>
        <v>0</v>
      </c>
      <c r="D19" s="76">
        <f aca="true" t="shared" si="2" ref="D19:Z19">+D10-D18</f>
        <v>180</v>
      </c>
      <c r="E19" s="77">
        <f t="shared" si="2"/>
        <v>-3</v>
      </c>
      <c r="F19" s="77">
        <f t="shared" si="2"/>
        <v>162760039</v>
      </c>
      <c r="G19" s="77">
        <f t="shared" si="2"/>
        <v>-28629730</v>
      </c>
      <c r="H19" s="77">
        <f t="shared" si="2"/>
        <v>-21016333</v>
      </c>
      <c r="I19" s="77">
        <f t="shared" si="2"/>
        <v>113113976</v>
      </c>
      <c r="J19" s="77">
        <f t="shared" si="2"/>
        <v>-27759557</v>
      </c>
      <c r="K19" s="77">
        <f t="shared" si="2"/>
        <v>43439978</v>
      </c>
      <c r="L19" s="77">
        <f t="shared" si="2"/>
        <v>-33385242</v>
      </c>
      <c r="M19" s="77">
        <f t="shared" si="2"/>
        <v>-17704821</v>
      </c>
      <c r="N19" s="77">
        <f t="shared" si="2"/>
        <v>-34710276</v>
      </c>
      <c r="O19" s="77">
        <f t="shared" si="2"/>
        <v>45163140</v>
      </c>
      <c r="P19" s="77">
        <f t="shared" si="2"/>
        <v>45636571</v>
      </c>
      <c r="Q19" s="77">
        <f t="shared" si="2"/>
        <v>56089435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151498590</v>
      </c>
      <c r="W19" s="77">
        <f>IF(E10=E18,0,W10-W18)</f>
        <v>-2</v>
      </c>
      <c r="X19" s="77">
        <f t="shared" si="2"/>
        <v>151498592</v>
      </c>
      <c r="Y19" s="78">
        <f>+IF(W19&lt;&gt;0,(X19/W19)*100,0)</f>
        <v>-7574929600</v>
      </c>
      <c r="Z19" s="79">
        <f t="shared" si="2"/>
        <v>-3</v>
      </c>
    </row>
    <row r="20" spans="1:26" ht="13.5">
      <c r="A20" s="58" t="s">
        <v>46</v>
      </c>
      <c r="B20" s="19">
        <v>285989512</v>
      </c>
      <c r="C20" s="19">
        <v>0</v>
      </c>
      <c r="D20" s="59">
        <v>269133000</v>
      </c>
      <c r="E20" s="60">
        <v>289258000</v>
      </c>
      <c r="F20" s="60">
        <v>63611989</v>
      </c>
      <c r="G20" s="60">
        <v>8084000</v>
      </c>
      <c r="H20" s="60">
        <v>11589377</v>
      </c>
      <c r="I20" s="60">
        <v>83285366</v>
      </c>
      <c r="J20" s="60">
        <v>11465768</v>
      </c>
      <c r="K20" s="60">
        <v>93867366</v>
      </c>
      <c r="L20" s="60">
        <v>6666667</v>
      </c>
      <c r="M20" s="60">
        <v>111999801</v>
      </c>
      <c r="N20" s="60">
        <v>0</v>
      </c>
      <c r="O20" s="60">
        <v>9760651</v>
      </c>
      <c r="P20" s="60">
        <v>75327716</v>
      </c>
      <c r="Q20" s="60">
        <v>85088367</v>
      </c>
      <c r="R20" s="60">
        <v>0</v>
      </c>
      <c r="S20" s="60">
        <v>0</v>
      </c>
      <c r="T20" s="60">
        <v>0</v>
      </c>
      <c r="U20" s="60">
        <v>0</v>
      </c>
      <c r="V20" s="60">
        <v>280373534</v>
      </c>
      <c r="W20" s="60">
        <v>216943500</v>
      </c>
      <c r="X20" s="60">
        <v>63430034</v>
      </c>
      <c r="Y20" s="61">
        <v>29.24</v>
      </c>
      <c r="Z20" s="62">
        <v>289258000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-128121341</v>
      </c>
      <c r="C22" s="86">
        <f>SUM(C19:C21)</f>
        <v>0</v>
      </c>
      <c r="D22" s="87">
        <f aca="true" t="shared" si="3" ref="D22:Z22">SUM(D19:D21)</f>
        <v>269133180</v>
      </c>
      <c r="E22" s="88">
        <f t="shared" si="3"/>
        <v>289257997</v>
      </c>
      <c r="F22" s="88">
        <f t="shared" si="3"/>
        <v>226372028</v>
      </c>
      <c r="G22" s="88">
        <f t="shared" si="3"/>
        <v>-20545730</v>
      </c>
      <c r="H22" s="88">
        <f t="shared" si="3"/>
        <v>-9426956</v>
      </c>
      <c r="I22" s="88">
        <f t="shared" si="3"/>
        <v>196399342</v>
      </c>
      <c r="J22" s="88">
        <f t="shared" si="3"/>
        <v>-16293789</v>
      </c>
      <c r="K22" s="88">
        <f t="shared" si="3"/>
        <v>137307344</v>
      </c>
      <c r="L22" s="88">
        <f t="shared" si="3"/>
        <v>-26718575</v>
      </c>
      <c r="M22" s="88">
        <f t="shared" si="3"/>
        <v>94294980</v>
      </c>
      <c r="N22" s="88">
        <f t="shared" si="3"/>
        <v>-34710276</v>
      </c>
      <c r="O22" s="88">
        <f t="shared" si="3"/>
        <v>54923791</v>
      </c>
      <c r="P22" s="88">
        <f t="shared" si="3"/>
        <v>120964287</v>
      </c>
      <c r="Q22" s="88">
        <f t="shared" si="3"/>
        <v>141177802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431872124</v>
      </c>
      <c r="W22" s="88">
        <f t="shared" si="3"/>
        <v>216943498</v>
      </c>
      <c r="X22" s="88">
        <f t="shared" si="3"/>
        <v>214928626</v>
      </c>
      <c r="Y22" s="89">
        <f>+IF(W22&lt;&gt;0,(X22/W22)*100,0)</f>
        <v>99.0712457305358</v>
      </c>
      <c r="Z22" s="90">
        <f t="shared" si="3"/>
        <v>289257997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-128121341</v>
      </c>
      <c r="C24" s="75">
        <f>SUM(C22:C23)</f>
        <v>0</v>
      </c>
      <c r="D24" s="76">
        <f aca="true" t="shared" si="4" ref="D24:Z24">SUM(D22:D23)</f>
        <v>269133180</v>
      </c>
      <c r="E24" s="77">
        <f t="shared" si="4"/>
        <v>289257997</v>
      </c>
      <c r="F24" s="77">
        <f t="shared" si="4"/>
        <v>226372028</v>
      </c>
      <c r="G24" s="77">
        <f t="shared" si="4"/>
        <v>-20545730</v>
      </c>
      <c r="H24" s="77">
        <f t="shared" si="4"/>
        <v>-9426956</v>
      </c>
      <c r="I24" s="77">
        <f t="shared" si="4"/>
        <v>196399342</v>
      </c>
      <c r="J24" s="77">
        <f t="shared" si="4"/>
        <v>-16293789</v>
      </c>
      <c r="K24" s="77">
        <f t="shared" si="4"/>
        <v>137307344</v>
      </c>
      <c r="L24" s="77">
        <f t="shared" si="4"/>
        <v>-26718575</v>
      </c>
      <c r="M24" s="77">
        <f t="shared" si="4"/>
        <v>94294980</v>
      </c>
      <c r="N24" s="77">
        <f t="shared" si="4"/>
        <v>-34710276</v>
      </c>
      <c r="O24" s="77">
        <f t="shared" si="4"/>
        <v>54923791</v>
      </c>
      <c r="P24" s="77">
        <f t="shared" si="4"/>
        <v>120964287</v>
      </c>
      <c r="Q24" s="77">
        <f t="shared" si="4"/>
        <v>141177802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431872124</v>
      </c>
      <c r="W24" s="77">
        <f t="shared" si="4"/>
        <v>216943498</v>
      </c>
      <c r="X24" s="77">
        <f t="shared" si="4"/>
        <v>214928626</v>
      </c>
      <c r="Y24" s="78">
        <f>+IF(W24&lt;&gt;0,(X24/W24)*100,0)</f>
        <v>99.0712457305358</v>
      </c>
      <c r="Z24" s="79">
        <f t="shared" si="4"/>
        <v>289257997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261446918</v>
      </c>
      <c r="C27" s="22">
        <v>0</v>
      </c>
      <c r="D27" s="99">
        <v>397133000</v>
      </c>
      <c r="E27" s="100">
        <v>438257668</v>
      </c>
      <c r="F27" s="100">
        <v>9745191</v>
      </c>
      <c r="G27" s="100">
        <v>33169060</v>
      </c>
      <c r="H27" s="100">
        <v>13106302</v>
      </c>
      <c r="I27" s="100">
        <v>56020553</v>
      </c>
      <c r="J27" s="100">
        <v>34259750</v>
      </c>
      <c r="K27" s="100">
        <v>31578094</v>
      </c>
      <c r="L27" s="100">
        <v>21400209</v>
      </c>
      <c r="M27" s="100">
        <v>87238053</v>
      </c>
      <c r="N27" s="100">
        <v>11452745</v>
      </c>
      <c r="O27" s="100">
        <v>7161955</v>
      </c>
      <c r="P27" s="100">
        <v>33990389</v>
      </c>
      <c r="Q27" s="100">
        <v>52605089</v>
      </c>
      <c r="R27" s="100">
        <v>0</v>
      </c>
      <c r="S27" s="100">
        <v>0</v>
      </c>
      <c r="T27" s="100">
        <v>0</v>
      </c>
      <c r="U27" s="100">
        <v>0</v>
      </c>
      <c r="V27" s="100">
        <v>195863695</v>
      </c>
      <c r="W27" s="100">
        <v>328693251</v>
      </c>
      <c r="X27" s="100">
        <v>-132829556</v>
      </c>
      <c r="Y27" s="101">
        <v>-40.41</v>
      </c>
      <c r="Z27" s="102">
        <v>438257668</v>
      </c>
    </row>
    <row r="28" spans="1:26" ht="13.5">
      <c r="A28" s="103" t="s">
        <v>46</v>
      </c>
      <c r="B28" s="19">
        <v>231333985</v>
      </c>
      <c r="C28" s="19">
        <v>0</v>
      </c>
      <c r="D28" s="59">
        <v>269133000</v>
      </c>
      <c r="E28" s="60">
        <v>289257668</v>
      </c>
      <c r="F28" s="60">
        <v>9706458</v>
      </c>
      <c r="G28" s="60">
        <v>29088227</v>
      </c>
      <c r="H28" s="60">
        <v>10597382</v>
      </c>
      <c r="I28" s="60">
        <v>49392067</v>
      </c>
      <c r="J28" s="60">
        <v>32955870</v>
      </c>
      <c r="K28" s="60">
        <v>31304827</v>
      </c>
      <c r="L28" s="60">
        <v>17934745</v>
      </c>
      <c r="M28" s="60">
        <v>82195442</v>
      </c>
      <c r="N28" s="60">
        <v>7870085</v>
      </c>
      <c r="O28" s="60">
        <v>7125840</v>
      </c>
      <c r="P28" s="60">
        <v>30336346</v>
      </c>
      <c r="Q28" s="60">
        <v>45332271</v>
      </c>
      <c r="R28" s="60">
        <v>0</v>
      </c>
      <c r="S28" s="60">
        <v>0</v>
      </c>
      <c r="T28" s="60">
        <v>0</v>
      </c>
      <c r="U28" s="60">
        <v>0</v>
      </c>
      <c r="V28" s="60">
        <v>176919780</v>
      </c>
      <c r="W28" s="60">
        <v>216943251</v>
      </c>
      <c r="X28" s="60">
        <v>-40023471</v>
      </c>
      <c r="Y28" s="61">
        <v>-18.45</v>
      </c>
      <c r="Z28" s="62">
        <v>289257668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20093294</v>
      </c>
      <c r="C30" s="19">
        <v>0</v>
      </c>
      <c r="D30" s="59">
        <v>98000000</v>
      </c>
      <c r="E30" s="60">
        <v>98000000</v>
      </c>
      <c r="F30" s="60">
        <v>0</v>
      </c>
      <c r="G30" s="60">
        <v>1272267</v>
      </c>
      <c r="H30" s="60">
        <v>998351</v>
      </c>
      <c r="I30" s="60">
        <v>2270618</v>
      </c>
      <c r="J30" s="60">
        <v>1207650</v>
      </c>
      <c r="K30" s="60">
        <v>248867</v>
      </c>
      <c r="L30" s="60">
        <v>3415715</v>
      </c>
      <c r="M30" s="60">
        <v>4872232</v>
      </c>
      <c r="N30" s="60">
        <v>3525377</v>
      </c>
      <c r="O30" s="60">
        <v>0</v>
      </c>
      <c r="P30" s="60">
        <v>2032914</v>
      </c>
      <c r="Q30" s="60">
        <v>5558291</v>
      </c>
      <c r="R30" s="60">
        <v>0</v>
      </c>
      <c r="S30" s="60">
        <v>0</v>
      </c>
      <c r="T30" s="60">
        <v>0</v>
      </c>
      <c r="U30" s="60">
        <v>0</v>
      </c>
      <c r="V30" s="60">
        <v>12701141</v>
      </c>
      <c r="W30" s="60">
        <v>73500000</v>
      </c>
      <c r="X30" s="60">
        <v>-60798859</v>
      </c>
      <c r="Y30" s="61">
        <v>-82.72</v>
      </c>
      <c r="Z30" s="62">
        <v>98000000</v>
      </c>
    </row>
    <row r="31" spans="1:26" ht="13.5">
      <c r="A31" s="58" t="s">
        <v>53</v>
      </c>
      <c r="B31" s="19">
        <v>10019639</v>
      </c>
      <c r="C31" s="19">
        <v>0</v>
      </c>
      <c r="D31" s="59">
        <v>30000000</v>
      </c>
      <c r="E31" s="60">
        <v>51000000</v>
      </c>
      <c r="F31" s="60">
        <v>38733</v>
      </c>
      <c r="G31" s="60">
        <v>2808566</v>
      </c>
      <c r="H31" s="60">
        <v>1510569</v>
      </c>
      <c r="I31" s="60">
        <v>4357868</v>
      </c>
      <c r="J31" s="60">
        <v>96230</v>
      </c>
      <c r="K31" s="60">
        <v>24400</v>
      </c>
      <c r="L31" s="60">
        <v>49749</v>
      </c>
      <c r="M31" s="60">
        <v>170379</v>
      </c>
      <c r="N31" s="60">
        <v>57283</v>
      </c>
      <c r="O31" s="60">
        <v>36115</v>
      </c>
      <c r="P31" s="60">
        <v>1621129</v>
      </c>
      <c r="Q31" s="60">
        <v>1714527</v>
      </c>
      <c r="R31" s="60">
        <v>0</v>
      </c>
      <c r="S31" s="60">
        <v>0</v>
      </c>
      <c r="T31" s="60">
        <v>0</v>
      </c>
      <c r="U31" s="60">
        <v>0</v>
      </c>
      <c r="V31" s="60">
        <v>6242774</v>
      </c>
      <c r="W31" s="60">
        <v>38250000</v>
      </c>
      <c r="X31" s="60">
        <v>-32007226</v>
      </c>
      <c r="Y31" s="61">
        <v>-83.68</v>
      </c>
      <c r="Z31" s="62">
        <v>51000000</v>
      </c>
    </row>
    <row r="32" spans="1:26" ht="13.5">
      <c r="A32" s="70" t="s">
        <v>54</v>
      </c>
      <c r="B32" s="22">
        <f>SUM(B28:B31)</f>
        <v>261446918</v>
      </c>
      <c r="C32" s="22">
        <f>SUM(C28:C31)</f>
        <v>0</v>
      </c>
      <c r="D32" s="99">
        <f aca="true" t="shared" si="5" ref="D32:Z32">SUM(D28:D31)</f>
        <v>397133000</v>
      </c>
      <c r="E32" s="100">
        <f t="shared" si="5"/>
        <v>438257668</v>
      </c>
      <c r="F32" s="100">
        <f t="shared" si="5"/>
        <v>9745191</v>
      </c>
      <c r="G32" s="100">
        <f t="shared" si="5"/>
        <v>33169060</v>
      </c>
      <c r="H32" s="100">
        <f t="shared" si="5"/>
        <v>13106302</v>
      </c>
      <c r="I32" s="100">
        <f t="shared" si="5"/>
        <v>56020553</v>
      </c>
      <c r="J32" s="100">
        <f t="shared" si="5"/>
        <v>34259750</v>
      </c>
      <c r="K32" s="100">
        <f t="shared" si="5"/>
        <v>31578094</v>
      </c>
      <c r="L32" s="100">
        <f t="shared" si="5"/>
        <v>21400209</v>
      </c>
      <c r="M32" s="100">
        <f t="shared" si="5"/>
        <v>87238053</v>
      </c>
      <c r="N32" s="100">
        <f t="shared" si="5"/>
        <v>11452745</v>
      </c>
      <c r="O32" s="100">
        <f t="shared" si="5"/>
        <v>7161955</v>
      </c>
      <c r="P32" s="100">
        <f t="shared" si="5"/>
        <v>33990389</v>
      </c>
      <c r="Q32" s="100">
        <f t="shared" si="5"/>
        <v>52605089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195863695</v>
      </c>
      <c r="W32" s="100">
        <f t="shared" si="5"/>
        <v>328693251</v>
      </c>
      <c r="X32" s="100">
        <f t="shared" si="5"/>
        <v>-132829556</v>
      </c>
      <c r="Y32" s="101">
        <f>+IF(W32&lt;&gt;0,(X32/W32)*100,0)</f>
        <v>-40.41140351859552</v>
      </c>
      <c r="Z32" s="102">
        <f t="shared" si="5"/>
        <v>438257668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174129478</v>
      </c>
      <c r="C35" s="19">
        <v>0</v>
      </c>
      <c r="D35" s="59">
        <v>217347322</v>
      </c>
      <c r="E35" s="60">
        <v>174129678</v>
      </c>
      <c r="F35" s="60">
        <v>-38935870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130597259</v>
      </c>
      <c r="X35" s="60">
        <v>-130597259</v>
      </c>
      <c r="Y35" s="61">
        <v>-100</v>
      </c>
      <c r="Z35" s="62">
        <v>174129678</v>
      </c>
    </row>
    <row r="36" spans="1:26" ht="13.5">
      <c r="A36" s="58" t="s">
        <v>57</v>
      </c>
      <c r="B36" s="19">
        <v>4390923248</v>
      </c>
      <c r="C36" s="19">
        <v>0</v>
      </c>
      <c r="D36" s="59">
        <v>4144820439</v>
      </c>
      <c r="E36" s="60">
        <v>4390923790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3293192843</v>
      </c>
      <c r="X36" s="60">
        <v>-3293192843</v>
      </c>
      <c r="Y36" s="61">
        <v>-100</v>
      </c>
      <c r="Z36" s="62">
        <v>4390923790</v>
      </c>
    </row>
    <row r="37" spans="1:26" ht="13.5">
      <c r="A37" s="58" t="s">
        <v>58</v>
      </c>
      <c r="B37" s="19">
        <v>292037057</v>
      </c>
      <c r="C37" s="19">
        <v>0</v>
      </c>
      <c r="D37" s="59">
        <v>81584416</v>
      </c>
      <c r="E37" s="60">
        <v>292036653</v>
      </c>
      <c r="F37" s="60">
        <v>5932563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219027490</v>
      </c>
      <c r="X37" s="60">
        <v>-219027490</v>
      </c>
      <c r="Y37" s="61">
        <v>-100</v>
      </c>
      <c r="Z37" s="62">
        <v>292036653</v>
      </c>
    </row>
    <row r="38" spans="1:26" ht="13.5">
      <c r="A38" s="58" t="s">
        <v>59</v>
      </c>
      <c r="B38" s="19">
        <v>85921249</v>
      </c>
      <c r="C38" s="19">
        <v>0</v>
      </c>
      <c r="D38" s="59">
        <v>81506239</v>
      </c>
      <c r="E38" s="60">
        <v>85921851</v>
      </c>
      <c r="F38" s="60">
        <v>-3289957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64441388</v>
      </c>
      <c r="X38" s="60">
        <v>-64441388</v>
      </c>
      <c r="Y38" s="61">
        <v>-100</v>
      </c>
      <c r="Z38" s="62">
        <v>85921851</v>
      </c>
    </row>
    <row r="39" spans="1:26" ht="13.5">
      <c r="A39" s="58" t="s">
        <v>60</v>
      </c>
      <c r="B39" s="19">
        <v>4187094420</v>
      </c>
      <c r="C39" s="19">
        <v>0</v>
      </c>
      <c r="D39" s="59">
        <v>4199077106</v>
      </c>
      <c r="E39" s="60">
        <v>4187094964</v>
      </c>
      <c r="F39" s="60">
        <v>-41578476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3140321223</v>
      </c>
      <c r="X39" s="60">
        <v>-3140321223</v>
      </c>
      <c r="Y39" s="61">
        <v>-100</v>
      </c>
      <c r="Z39" s="62">
        <v>4187094964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229293944</v>
      </c>
      <c r="C42" s="19">
        <v>0</v>
      </c>
      <c r="D42" s="59">
        <v>319000000</v>
      </c>
      <c r="E42" s="60">
        <v>319000000</v>
      </c>
      <c r="F42" s="60">
        <v>190252433</v>
      </c>
      <c r="G42" s="60">
        <v>-72281409</v>
      </c>
      <c r="H42" s="60">
        <v>-6119607</v>
      </c>
      <c r="I42" s="60">
        <v>111851417</v>
      </c>
      <c r="J42" s="60">
        <v>22220992</v>
      </c>
      <c r="K42" s="60">
        <v>143917941</v>
      </c>
      <c r="L42" s="60">
        <v>0</v>
      </c>
      <c r="M42" s="60">
        <v>166138933</v>
      </c>
      <c r="N42" s="60">
        <v>-29642134</v>
      </c>
      <c r="O42" s="60">
        <v>22075968</v>
      </c>
      <c r="P42" s="60">
        <v>119281349</v>
      </c>
      <c r="Q42" s="60">
        <v>111715183</v>
      </c>
      <c r="R42" s="60">
        <v>0</v>
      </c>
      <c r="S42" s="60">
        <v>0</v>
      </c>
      <c r="T42" s="60">
        <v>0</v>
      </c>
      <c r="U42" s="60">
        <v>0</v>
      </c>
      <c r="V42" s="60">
        <v>389705533</v>
      </c>
      <c r="W42" s="60">
        <v>349666001</v>
      </c>
      <c r="X42" s="60">
        <v>40039532</v>
      </c>
      <c r="Y42" s="61">
        <v>11.45</v>
      </c>
      <c r="Z42" s="62">
        <v>319000000</v>
      </c>
    </row>
    <row r="43" spans="1:26" ht="13.5">
      <c r="A43" s="58" t="s">
        <v>63</v>
      </c>
      <c r="B43" s="19">
        <v>-275864180</v>
      </c>
      <c r="C43" s="19">
        <v>0</v>
      </c>
      <c r="D43" s="59">
        <v>-222782000</v>
      </c>
      <c r="E43" s="60">
        <v>-222782000</v>
      </c>
      <c r="F43" s="60">
        <v>-133594176</v>
      </c>
      <c r="G43" s="60">
        <v>11857404</v>
      </c>
      <c r="H43" s="60">
        <v>2893699</v>
      </c>
      <c r="I43" s="60">
        <v>-118843073</v>
      </c>
      <c r="J43" s="60">
        <v>-24259751</v>
      </c>
      <c r="K43" s="60">
        <v>-131578093</v>
      </c>
      <c r="L43" s="60">
        <v>0</v>
      </c>
      <c r="M43" s="60">
        <v>-155837844</v>
      </c>
      <c r="N43" s="60">
        <v>16547256</v>
      </c>
      <c r="O43" s="60">
        <v>17838045</v>
      </c>
      <c r="P43" s="60">
        <v>-33990388</v>
      </c>
      <c r="Q43" s="60">
        <v>394913</v>
      </c>
      <c r="R43" s="60">
        <v>0</v>
      </c>
      <c r="S43" s="60">
        <v>0</v>
      </c>
      <c r="T43" s="60">
        <v>0</v>
      </c>
      <c r="U43" s="60">
        <v>0</v>
      </c>
      <c r="V43" s="60">
        <v>-274286004</v>
      </c>
      <c r="W43" s="60">
        <v>-187240684</v>
      </c>
      <c r="X43" s="60">
        <v>-87045320</v>
      </c>
      <c r="Y43" s="61">
        <v>46.49</v>
      </c>
      <c r="Z43" s="62">
        <v>-222782000</v>
      </c>
    </row>
    <row r="44" spans="1:26" ht="13.5">
      <c r="A44" s="58" t="s">
        <v>64</v>
      </c>
      <c r="B44" s="19">
        <v>-297308</v>
      </c>
      <c r="C44" s="19">
        <v>0</v>
      </c>
      <c r="D44" s="59">
        <v>-2971000</v>
      </c>
      <c r="E44" s="60">
        <v>-2971000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-2465412</v>
      </c>
      <c r="O44" s="60">
        <v>0</v>
      </c>
      <c r="P44" s="60">
        <v>0</v>
      </c>
      <c r="Q44" s="60">
        <v>-2465412</v>
      </c>
      <c r="R44" s="60">
        <v>0</v>
      </c>
      <c r="S44" s="60">
        <v>0</v>
      </c>
      <c r="T44" s="60">
        <v>0</v>
      </c>
      <c r="U44" s="60">
        <v>0</v>
      </c>
      <c r="V44" s="60">
        <v>-2465412</v>
      </c>
      <c r="W44" s="60">
        <v>12029000</v>
      </c>
      <c r="X44" s="60">
        <v>-14494412</v>
      </c>
      <c r="Y44" s="61">
        <v>-120.5</v>
      </c>
      <c r="Z44" s="62">
        <v>-2971000</v>
      </c>
    </row>
    <row r="45" spans="1:26" ht="13.5">
      <c r="A45" s="70" t="s">
        <v>65</v>
      </c>
      <c r="B45" s="22">
        <v>-34637734</v>
      </c>
      <c r="C45" s="22">
        <v>0</v>
      </c>
      <c r="D45" s="99">
        <v>83232000</v>
      </c>
      <c r="E45" s="100">
        <v>83232000</v>
      </c>
      <c r="F45" s="100">
        <v>-25809975</v>
      </c>
      <c r="G45" s="100">
        <v>-86233980</v>
      </c>
      <c r="H45" s="100">
        <v>-89459888</v>
      </c>
      <c r="I45" s="100">
        <v>-89459888</v>
      </c>
      <c r="J45" s="100">
        <v>-91498647</v>
      </c>
      <c r="K45" s="100">
        <v>-79158799</v>
      </c>
      <c r="L45" s="100">
        <v>-79158799</v>
      </c>
      <c r="M45" s="100">
        <v>-79158799</v>
      </c>
      <c r="N45" s="100">
        <v>-94719089</v>
      </c>
      <c r="O45" s="100">
        <v>-54805076</v>
      </c>
      <c r="P45" s="100">
        <v>30485885</v>
      </c>
      <c r="Q45" s="100">
        <v>30485885</v>
      </c>
      <c r="R45" s="100">
        <v>0</v>
      </c>
      <c r="S45" s="100">
        <v>0</v>
      </c>
      <c r="T45" s="100">
        <v>0</v>
      </c>
      <c r="U45" s="100">
        <v>0</v>
      </c>
      <c r="V45" s="100">
        <v>30485885</v>
      </c>
      <c r="W45" s="100">
        <v>164439317</v>
      </c>
      <c r="X45" s="100">
        <v>-133953432</v>
      </c>
      <c r="Y45" s="101">
        <v>-81.46</v>
      </c>
      <c r="Z45" s="102">
        <v>83232000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46257877</v>
      </c>
      <c r="C49" s="52">
        <v>0</v>
      </c>
      <c r="D49" s="129">
        <v>27149696</v>
      </c>
      <c r="E49" s="54">
        <v>13240707</v>
      </c>
      <c r="F49" s="54">
        <v>0</v>
      </c>
      <c r="G49" s="54">
        <v>0</v>
      </c>
      <c r="H49" s="54">
        <v>0</v>
      </c>
      <c r="I49" s="54">
        <v>626651583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713299863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45235800</v>
      </c>
      <c r="N51" s="54">
        <v>0</v>
      </c>
      <c r="O51" s="54">
        <v>0</v>
      </c>
      <c r="P51" s="54">
        <v>0</v>
      </c>
      <c r="Q51" s="54">
        <v>64859380</v>
      </c>
      <c r="R51" s="54">
        <v>0</v>
      </c>
      <c r="S51" s="54">
        <v>0</v>
      </c>
      <c r="T51" s="54">
        <v>0</v>
      </c>
      <c r="U51" s="54">
        <v>0</v>
      </c>
      <c r="V51" s="54">
        <v>82203983</v>
      </c>
      <c r="W51" s="54">
        <v>0</v>
      </c>
      <c r="X51" s="54">
        <v>192299163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95.40734287590396</v>
      </c>
      <c r="C58" s="5">
        <f>IF(C67=0,0,+(C76/C67)*100)</f>
        <v>0</v>
      </c>
      <c r="D58" s="6">
        <f aca="true" t="shared" si="6" ref="D58:Z58">IF(D67=0,0,+(D76/D67)*100)</f>
        <v>71.53786167768504</v>
      </c>
      <c r="E58" s="7">
        <f t="shared" si="6"/>
        <v>106.9629243364447</v>
      </c>
      <c r="F58" s="7">
        <f t="shared" si="6"/>
        <v>44.56300991207575</v>
      </c>
      <c r="G58" s="7">
        <f t="shared" si="6"/>
        <v>38.24560506421545</v>
      </c>
      <c r="H58" s="7">
        <f t="shared" si="6"/>
        <v>42.0767725330724</v>
      </c>
      <c r="I58" s="7">
        <f t="shared" si="6"/>
        <v>41.96366759694661</v>
      </c>
      <c r="J58" s="7">
        <f t="shared" si="6"/>
        <v>83.27647578745933</v>
      </c>
      <c r="K58" s="7">
        <f t="shared" si="6"/>
        <v>299.8975691071146</v>
      </c>
      <c r="L58" s="7">
        <f t="shared" si="6"/>
        <v>0</v>
      </c>
      <c r="M58" s="7">
        <f t="shared" si="6"/>
        <v>109.31394524917863</v>
      </c>
      <c r="N58" s="7">
        <f t="shared" si="6"/>
        <v>33.48414043878161</v>
      </c>
      <c r="O58" s="7">
        <f t="shared" si="6"/>
        <v>67.24122732083165</v>
      </c>
      <c r="P58" s="7">
        <f t="shared" si="6"/>
        <v>71.28880700372765</v>
      </c>
      <c r="Q58" s="7">
        <f t="shared" si="6"/>
        <v>62.430501717876666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64.81199344769716</v>
      </c>
      <c r="W58" s="7">
        <f t="shared" si="6"/>
        <v>76.50086276963724</v>
      </c>
      <c r="X58" s="7">
        <f t="shared" si="6"/>
        <v>0</v>
      </c>
      <c r="Y58" s="7">
        <f t="shared" si="6"/>
        <v>0</v>
      </c>
      <c r="Z58" s="8">
        <f t="shared" si="6"/>
        <v>106.9629243364447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79.90904645476773</v>
      </c>
      <c r="E59" s="10">
        <f t="shared" si="7"/>
        <v>79.90904645476773</v>
      </c>
      <c r="F59" s="10">
        <f t="shared" si="7"/>
        <v>7.071858688350158</v>
      </c>
      <c r="G59" s="10">
        <f t="shared" si="7"/>
        <v>12.46204859376611</v>
      </c>
      <c r="H59" s="10">
        <f t="shared" si="7"/>
        <v>39.7646806162607</v>
      </c>
      <c r="I59" s="10">
        <f t="shared" si="7"/>
        <v>17.681688246586496</v>
      </c>
      <c r="J59" s="10">
        <f t="shared" si="7"/>
        <v>92.46785238046343</v>
      </c>
      <c r="K59" s="10">
        <f t="shared" si="7"/>
        <v>444.4783665948026</v>
      </c>
      <c r="L59" s="10">
        <f t="shared" si="7"/>
        <v>0</v>
      </c>
      <c r="M59" s="10">
        <f t="shared" si="7"/>
        <v>168.19656615703116</v>
      </c>
      <c r="N59" s="10">
        <f t="shared" si="7"/>
        <v>11.744763375953926</v>
      </c>
      <c r="O59" s="10">
        <f t="shared" si="7"/>
        <v>67.88228776388124</v>
      </c>
      <c r="P59" s="10">
        <f t="shared" si="7"/>
        <v>116.38644920551222</v>
      </c>
      <c r="Q59" s="10">
        <f t="shared" si="7"/>
        <v>66.82641522095484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77.5479464785424</v>
      </c>
      <c r="W59" s="10">
        <f t="shared" si="7"/>
        <v>61.745571964140176</v>
      </c>
      <c r="X59" s="10">
        <f t="shared" si="7"/>
        <v>0</v>
      </c>
      <c r="Y59" s="10">
        <f t="shared" si="7"/>
        <v>0</v>
      </c>
      <c r="Z59" s="11">
        <f t="shared" si="7"/>
        <v>79.90904645476773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71.39313394347691</v>
      </c>
      <c r="E60" s="13">
        <f t="shared" si="7"/>
        <v>139.79913974192257</v>
      </c>
      <c r="F60" s="13">
        <f t="shared" si="7"/>
        <v>62.61457924344166</v>
      </c>
      <c r="G60" s="13">
        <f t="shared" si="7"/>
        <v>50.32749537605196</v>
      </c>
      <c r="H60" s="13">
        <f t="shared" si="7"/>
        <v>38.58260763828937</v>
      </c>
      <c r="I60" s="13">
        <f t="shared" si="7"/>
        <v>52.20149653891131</v>
      </c>
      <c r="J60" s="13">
        <f t="shared" si="7"/>
        <v>73.06625480783698</v>
      </c>
      <c r="K60" s="13">
        <f t="shared" si="7"/>
        <v>105.3513335841527</v>
      </c>
      <c r="L60" s="13">
        <f t="shared" si="7"/>
        <v>0</v>
      </c>
      <c r="M60" s="13">
        <f t="shared" si="7"/>
        <v>60.18810599766651</v>
      </c>
      <c r="N60" s="13">
        <f t="shared" si="7"/>
        <v>62.37433962196789</v>
      </c>
      <c r="O60" s="13">
        <f t="shared" si="7"/>
        <v>65.11442165309913</v>
      </c>
      <c r="P60" s="13">
        <f t="shared" si="7"/>
        <v>40.11646166084349</v>
      </c>
      <c r="Q60" s="13">
        <f t="shared" si="7"/>
        <v>55.805640503779706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54.6364593840414</v>
      </c>
      <c r="W60" s="13">
        <f t="shared" si="7"/>
        <v>96.2266946750692</v>
      </c>
      <c r="X60" s="13">
        <f t="shared" si="7"/>
        <v>0</v>
      </c>
      <c r="Y60" s="13">
        <f t="shared" si="7"/>
        <v>0</v>
      </c>
      <c r="Z60" s="14">
        <f t="shared" si="7"/>
        <v>139.79913974192257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60</v>
      </c>
      <c r="E61" s="13">
        <f t="shared" si="7"/>
        <v>205.88235294117646</v>
      </c>
      <c r="F61" s="13">
        <f t="shared" si="7"/>
        <v>76.0485126790434</v>
      </c>
      <c r="G61" s="13">
        <f t="shared" si="7"/>
        <v>49.562430149188685</v>
      </c>
      <c r="H61" s="13">
        <f t="shared" si="7"/>
        <v>43.19089967716391</v>
      </c>
      <c r="I61" s="13">
        <f t="shared" si="7"/>
        <v>58.637224397958896</v>
      </c>
      <c r="J61" s="13">
        <f t="shared" si="7"/>
        <v>109.03516555073394</v>
      </c>
      <c r="K61" s="13">
        <f t="shared" si="7"/>
        <v>17086.121540814907</v>
      </c>
      <c r="L61" s="13">
        <f t="shared" si="7"/>
        <v>0</v>
      </c>
      <c r="M61" s="13">
        <f t="shared" si="7"/>
        <v>176.78532684779475</v>
      </c>
      <c r="N61" s="13">
        <f t="shared" si="7"/>
        <v>21362.29687286631</v>
      </c>
      <c r="O61" s="13">
        <f t="shared" si="7"/>
        <v>840.3816270105548</v>
      </c>
      <c r="P61" s="13">
        <f t="shared" si="7"/>
        <v>137.80255221992041</v>
      </c>
      <c r="Q61" s="13">
        <f t="shared" si="7"/>
        <v>303.3978632289965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74.08562487911257</v>
      </c>
      <c r="W61" s="13">
        <f t="shared" si="7"/>
        <v>162.69167320261437</v>
      </c>
      <c r="X61" s="13">
        <f t="shared" si="7"/>
        <v>0</v>
      </c>
      <c r="Y61" s="13">
        <f t="shared" si="7"/>
        <v>0</v>
      </c>
      <c r="Z61" s="14">
        <f t="shared" si="7"/>
        <v>205.88235294117646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29.904406695114837</v>
      </c>
      <c r="G62" s="13">
        <f t="shared" si="7"/>
        <v>80.80497561304786</v>
      </c>
      <c r="H62" s="13">
        <f t="shared" si="7"/>
        <v>30.364797017629147</v>
      </c>
      <c r="I62" s="13">
        <f t="shared" si="7"/>
        <v>38.11901109293383</v>
      </c>
      <c r="J62" s="13">
        <f t="shared" si="7"/>
        <v>47.47249592980897</v>
      </c>
      <c r="K62" s="13">
        <f t="shared" si="7"/>
        <v>45.73821231816231</v>
      </c>
      <c r="L62" s="13">
        <f t="shared" si="7"/>
        <v>0</v>
      </c>
      <c r="M62" s="13">
        <f t="shared" si="7"/>
        <v>30.883653705851366</v>
      </c>
      <c r="N62" s="13">
        <f t="shared" si="7"/>
        <v>47.5446174361797</v>
      </c>
      <c r="O62" s="13">
        <f t="shared" si="7"/>
        <v>19.92894925426077</v>
      </c>
      <c r="P62" s="13">
        <f t="shared" si="7"/>
        <v>27.072205272738113</v>
      </c>
      <c r="Q62" s="13">
        <f t="shared" si="7"/>
        <v>28.79763743234652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32.297621340764174</v>
      </c>
      <c r="W62" s="13">
        <f t="shared" si="7"/>
        <v>47.5144462585034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40.261056034580314</v>
      </c>
      <c r="G63" s="13">
        <f t="shared" si="7"/>
        <v>44.59074118288775</v>
      </c>
      <c r="H63" s="13">
        <f t="shared" si="7"/>
        <v>25.70112661980697</v>
      </c>
      <c r="I63" s="13">
        <f t="shared" si="7"/>
        <v>36.56769790465871</v>
      </c>
      <c r="J63" s="13">
        <f t="shared" si="7"/>
        <v>44.451831470919906</v>
      </c>
      <c r="K63" s="13">
        <f t="shared" si="7"/>
        <v>70.35019024162834</v>
      </c>
      <c r="L63" s="13">
        <f t="shared" si="7"/>
        <v>0</v>
      </c>
      <c r="M63" s="13">
        <f t="shared" si="7"/>
        <v>33.2037953438183</v>
      </c>
      <c r="N63" s="13">
        <f t="shared" si="7"/>
        <v>51.74760404541274</v>
      </c>
      <c r="O63" s="13">
        <f t="shared" si="7"/>
        <v>25.230129668128697</v>
      </c>
      <c r="P63" s="13">
        <f t="shared" si="7"/>
        <v>29.858796319892537</v>
      </c>
      <c r="Q63" s="13">
        <f t="shared" si="7"/>
        <v>35.35419300594301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35.121430078957026</v>
      </c>
      <c r="W63" s="13">
        <f t="shared" si="7"/>
        <v>42.98832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29.862432344640517</v>
      </c>
      <c r="G64" s="13">
        <f t="shared" si="7"/>
        <v>29.15168905259135</v>
      </c>
      <c r="H64" s="13">
        <f t="shared" si="7"/>
        <v>30.483768685680605</v>
      </c>
      <c r="I64" s="13">
        <f t="shared" si="7"/>
        <v>29.83329101546198</v>
      </c>
      <c r="J64" s="13">
        <f t="shared" si="7"/>
        <v>32.46372184234347</v>
      </c>
      <c r="K64" s="13">
        <f t="shared" si="7"/>
        <v>35.57907493541405</v>
      </c>
      <c r="L64" s="13">
        <f t="shared" si="7"/>
        <v>0</v>
      </c>
      <c r="M64" s="13">
        <f t="shared" si="7"/>
        <v>19.823330553200798</v>
      </c>
      <c r="N64" s="13">
        <f t="shared" si="7"/>
        <v>30.018505525028992</v>
      </c>
      <c r="O64" s="13">
        <f t="shared" si="7"/>
        <v>24.067464334591783</v>
      </c>
      <c r="P64" s="13">
        <f t="shared" si="7"/>
        <v>29.147343311805407</v>
      </c>
      <c r="Q64" s="13">
        <f t="shared" si="7"/>
        <v>27.747089887276427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25.758642437000294</v>
      </c>
      <c r="W64" s="13">
        <f t="shared" si="7"/>
        <v>32.45370666666666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84.17802503477051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63.104608252202134</v>
      </c>
      <c r="X65" s="13">
        <f t="shared" si="7"/>
        <v>0</v>
      </c>
      <c r="Y65" s="13">
        <f t="shared" si="7"/>
        <v>0</v>
      </c>
      <c r="Z65" s="14">
        <f t="shared" si="7"/>
        <v>84.17802503477051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6.455943087795775</v>
      </c>
      <c r="H66" s="16">
        <f t="shared" si="7"/>
        <v>100</v>
      </c>
      <c r="I66" s="16">
        <f t="shared" si="7"/>
        <v>54.4074645922671</v>
      </c>
      <c r="J66" s="16">
        <f t="shared" si="7"/>
        <v>100</v>
      </c>
      <c r="K66" s="16">
        <f t="shared" si="7"/>
        <v>100</v>
      </c>
      <c r="L66" s="16">
        <f t="shared" si="7"/>
        <v>0</v>
      </c>
      <c r="M66" s="16">
        <f t="shared" si="7"/>
        <v>32.47530089189701</v>
      </c>
      <c r="N66" s="16">
        <f t="shared" si="7"/>
        <v>0</v>
      </c>
      <c r="O66" s="16">
        <f t="shared" si="7"/>
        <v>62.23456071377361</v>
      </c>
      <c r="P66" s="16">
        <f t="shared" si="7"/>
        <v>0</v>
      </c>
      <c r="Q66" s="16">
        <f t="shared" si="7"/>
        <v>30.687026766947756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37.91214691764846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488565277</v>
      </c>
      <c r="C67" s="24"/>
      <c r="D67" s="25">
        <v>716833000</v>
      </c>
      <c r="E67" s="26">
        <v>479425000</v>
      </c>
      <c r="F67" s="26">
        <v>62047952</v>
      </c>
      <c r="G67" s="26">
        <v>44666978</v>
      </c>
      <c r="H67" s="26">
        <v>42356685</v>
      </c>
      <c r="I67" s="26">
        <v>149071615</v>
      </c>
      <c r="J67" s="26">
        <v>36107198</v>
      </c>
      <c r="K67" s="26">
        <v>20303445</v>
      </c>
      <c r="L67" s="26">
        <v>26797716</v>
      </c>
      <c r="M67" s="26">
        <v>83208359</v>
      </c>
      <c r="N67" s="26">
        <v>20874348</v>
      </c>
      <c r="O67" s="26">
        <v>77875155</v>
      </c>
      <c r="P67" s="26">
        <v>25919226</v>
      </c>
      <c r="Q67" s="26">
        <v>124668729</v>
      </c>
      <c r="R67" s="26"/>
      <c r="S67" s="26"/>
      <c r="T67" s="26"/>
      <c r="U67" s="26"/>
      <c r="V67" s="26">
        <v>356948703</v>
      </c>
      <c r="W67" s="26">
        <v>359568750</v>
      </c>
      <c r="X67" s="26"/>
      <c r="Y67" s="25"/>
      <c r="Z67" s="27">
        <v>479425000</v>
      </c>
    </row>
    <row r="68" spans="1:26" ht="13.5" hidden="1">
      <c r="A68" s="37" t="s">
        <v>31</v>
      </c>
      <c r="B68" s="19">
        <v>147150223</v>
      </c>
      <c r="C68" s="19"/>
      <c r="D68" s="20">
        <v>204500000</v>
      </c>
      <c r="E68" s="21">
        <v>204500000</v>
      </c>
      <c r="F68" s="21">
        <v>20219253</v>
      </c>
      <c r="G68" s="21">
        <v>11774926</v>
      </c>
      <c r="H68" s="21">
        <v>12497568</v>
      </c>
      <c r="I68" s="21">
        <v>44491747</v>
      </c>
      <c r="J68" s="21">
        <v>16001107</v>
      </c>
      <c r="K68" s="21">
        <v>11647912</v>
      </c>
      <c r="L68" s="21">
        <v>11928679</v>
      </c>
      <c r="M68" s="21">
        <v>39577698</v>
      </c>
      <c r="N68" s="21">
        <v>11911300</v>
      </c>
      <c r="O68" s="21">
        <v>62371052</v>
      </c>
      <c r="P68" s="21">
        <v>11909560</v>
      </c>
      <c r="Q68" s="21">
        <v>86191912</v>
      </c>
      <c r="R68" s="21"/>
      <c r="S68" s="21"/>
      <c r="T68" s="21"/>
      <c r="U68" s="21"/>
      <c r="V68" s="21">
        <v>170261357</v>
      </c>
      <c r="W68" s="21">
        <v>153375000</v>
      </c>
      <c r="X68" s="21"/>
      <c r="Y68" s="20"/>
      <c r="Z68" s="23">
        <v>204500000</v>
      </c>
    </row>
    <row r="69" spans="1:26" ht="13.5" hidden="1">
      <c r="A69" s="38" t="s">
        <v>32</v>
      </c>
      <c r="B69" s="19">
        <v>318976926</v>
      </c>
      <c r="C69" s="19"/>
      <c r="D69" s="20">
        <v>489393000</v>
      </c>
      <c r="E69" s="21">
        <v>249925000</v>
      </c>
      <c r="F69" s="21">
        <v>41749272</v>
      </c>
      <c r="G69" s="21">
        <v>30754022</v>
      </c>
      <c r="H69" s="21">
        <v>27689891</v>
      </c>
      <c r="I69" s="21">
        <v>100193185</v>
      </c>
      <c r="J69" s="21">
        <v>17944660</v>
      </c>
      <c r="K69" s="21">
        <v>8625065</v>
      </c>
      <c r="L69" s="21">
        <v>10311502</v>
      </c>
      <c r="M69" s="21">
        <v>36881227</v>
      </c>
      <c r="N69" s="21">
        <v>8963048</v>
      </c>
      <c r="O69" s="21">
        <v>13070166</v>
      </c>
      <c r="P69" s="21">
        <v>11507478</v>
      </c>
      <c r="Q69" s="21">
        <v>33540692</v>
      </c>
      <c r="R69" s="21"/>
      <c r="S69" s="21"/>
      <c r="T69" s="21"/>
      <c r="U69" s="21"/>
      <c r="V69" s="21">
        <v>170615104</v>
      </c>
      <c r="W69" s="21">
        <v>187443750</v>
      </c>
      <c r="X69" s="21"/>
      <c r="Y69" s="20"/>
      <c r="Z69" s="23">
        <v>249925000</v>
      </c>
    </row>
    <row r="70" spans="1:26" ht="13.5" hidden="1">
      <c r="A70" s="39" t="s">
        <v>103</v>
      </c>
      <c r="B70" s="19">
        <v>222996107</v>
      </c>
      <c r="C70" s="19"/>
      <c r="D70" s="20">
        <v>350000000</v>
      </c>
      <c r="E70" s="21">
        <v>102000000</v>
      </c>
      <c r="F70" s="21">
        <v>29051127</v>
      </c>
      <c r="G70" s="21">
        <v>23883044</v>
      </c>
      <c r="H70" s="21">
        <v>18715380</v>
      </c>
      <c r="I70" s="21">
        <v>71649551</v>
      </c>
      <c r="J70" s="21">
        <v>8047080</v>
      </c>
      <c r="K70" s="21">
        <v>28764</v>
      </c>
      <c r="L70" s="21">
        <v>-332668</v>
      </c>
      <c r="M70" s="21">
        <v>7743176</v>
      </c>
      <c r="N70" s="21">
        <v>7323</v>
      </c>
      <c r="O70" s="21">
        <v>99102</v>
      </c>
      <c r="P70" s="21">
        <v>1252635</v>
      </c>
      <c r="Q70" s="21">
        <v>1359060</v>
      </c>
      <c r="R70" s="21"/>
      <c r="S70" s="21"/>
      <c r="T70" s="21"/>
      <c r="U70" s="21"/>
      <c r="V70" s="21">
        <v>80751787</v>
      </c>
      <c r="W70" s="21">
        <v>76500000</v>
      </c>
      <c r="X70" s="21"/>
      <c r="Y70" s="20"/>
      <c r="Z70" s="23">
        <v>102000000</v>
      </c>
    </row>
    <row r="71" spans="1:26" ht="13.5" hidden="1">
      <c r="A71" s="39" t="s">
        <v>104</v>
      </c>
      <c r="B71" s="19">
        <v>47914971</v>
      </c>
      <c r="C71" s="19"/>
      <c r="D71" s="20">
        <v>49000000</v>
      </c>
      <c r="E71" s="21">
        <v>49000000</v>
      </c>
      <c r="F71" s="21">
        <v>8371716</v>
      </c>
      <c r="G71" s="21">
        <v>2400669</v>
      </c>
      <c r="H71" s="21">
        <v>4346609</v>
      </c>
      <c r="I71" s="21">
        <v>15118994</v>
      </c>
      <c r="J71" s="21">
        <v>5469645</v>
      </c>
      <c r="K71" s="21">
        <v>5461464</v>
      </c>
      <c r="L71" s="21">
        <v>5564844</v>
      </c>
      <c r="M71" s="21">
        <v>16495953</v>
      </c>
      <c r="N71" s="21">
        <v>4469385</v>
      </c>
      <c r="O71" s="21">
        <v>8344740</v>
      </c>
      <c r="P71" s="21">
        <v>5668478</v>
      </c>
      <c r="Q71" s="21">
        <v>18482603</v>
      </c>
      <c r="R71" s="21"/>
      <c r="S71" s="21"/>
      <c r="T71" s="21"/>
      <c r="U71" s="21"/>
      <c r="V71" s="21">
        <v>50097550</v>
      </c>
      <c r="W71" s="21">
        <v>36750000</v>
      </c>
      <c r="X71" s="21"/>
      <c r="Y71" s="20"/>
      <c r="Z71" s="23">
        <v>49000000</v>
      </c>
    </row>
    <row r="72" spans="1:26" ht="13.5" hidden="1">
      <c r="A72" s="39" t="s">
        <v>105</v>
      </c>
      <c r="B72" s="19">
        <v>27615295</v>
      </c>
      <c r="C72" s="19"/>
      <c r="D72" s="20">
        <v>25000000</v>
      </c>
      <c r="E72" s="21">
        <v>25000000</v>
      </c>
      <c r="F72" s="21">
        <v>2430053</v>
      </c>
      <c r="G72" s="21">
        <v>2575815</v>
      </c>
      <c r="H72" s="21">
        <v>2727717</v>
      </c>
      <c r="I72" s="21">
        <v>7733585</v>
      </c>
      <c r="J72" s="21">
        <v>2529961</v>
      </c>
      <c r="K72" s="21">
        <v>1606641</v>
      </c>
      <c r="L72" s="21">
        <v>2654456</v>
      </c>
      <c r="M72" s="21">
        <v>6791058</v>
      </c>
      <c r="N72" s="21">
        <v>2552323</v>
      </c>
      <c r="O72" s="21">
        <v>2695111</v>
      </c>
      <c r="P72" s="21">
        <v>2648727</v>
      </c>
      <c r="Q72" s="21">
        <v>7896161</v>
      </c>
      <c r="R72" s="21"/>
      <c r="S72" s="21"/>
      <c r="T72" s="21"/>
      <c r="U72" s="21"/>
      <c r="V72" s="21">
        <v>22420804</v>
      </c>
      <c r="W72" s="21">
        <v>18750000</v>
      </c>
      <c r="X72" s="21"/>
      <c r="Y72" s="20"/>
      <c r="Z72" s="23">
        <v>25000000</v>
      </c>
    </row>
    <row r="73" spans="1:26" ht="13.5" hidden="1">
      <c r="A73" s="39" t="s">
        <v>106</v>
      </c>
      <c r="B73" s="19">
        <v>20450553</v>
      </c>
      <c r="C73" s="19"/>
      <c r="D73" s="20">
        <v>20000000</v>
      </c>
      <c r="E73" s="21">
        <v>20000000</v>
      </c>
      <c r="F73" s="21">
        <v>1896376</v>
      </c>
      <c r="G73" s="21">
        <v>1894494</v>
      </c>
      <c r="H73" s="21">
        <v>1900185</v>
      </c>
      <c r="I73" s="21">
        <v>5691055</v>
      </c>
      <c r="J73" s="21">
        <v>1897974</v>
      </c>
      <c r="K73" s="21">
        <v>1528196</v>
      </c>
      <c r="L73" s="21">
        <v>2424870</v>
      </c>
      <c r="M73" s="21">
        <v>5851040</v>
      </c>
      <c r="N73" s="21">
        <v>1934017</v>
      </c>
      <c r="O73" s="21">
        <v>1931213</v>
      </c>
      <c r="P73" s="21">
        <v>1937638</v>
      </c>
      <c r="Q73" s="21">
        <v>5802868</v>
      </c>
      <c r="R73" s="21"/>
      <c r="S73" s="21"/>
      <c r="T73" s="21"/>
      <c r="U73" s="21"/>
      <c r="V73" s="21">
        <v>17344963</v>
      </c>
      <c r="W73" s="21">
        <v>15000000</v>
      </c>
      <c r="X73" s="21"/>
      <c r="Y73" s="20"/>
      <c r="Z73" s="23">
        <v>20000000</v>
      </c>
    </row>
    <row r="74" spans="1:26" ht="13.5" hidden="1">
      <c r="A74" s="39" t="s">
        <v>107</v>
      </c>
      <c r="B74" s="19"/>
      <c r="C74" s="19"/>
      <c r="D74" s="20">
        <v>45393000</v>
      </c>
      <c r="E74" s="21">
        <v>53925000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40443750</v>
      </c>
      <c r="X74" s="21"/>
      <c r="Y74" s="20"/>
      <c r="Z74" s="23">
        <v>53925000</v>
      </c>
    </row>
    <row r="75" spans="1:26" ht="13.5" hidden="1">
      <c r="A75" s="40" t="s">
        <v>110</v>
      </c>
      <c r="B75" s="28">
        <v>22438128</v>
      </c>
      <c r="C75" s="28"/>
      <c r="D75" s="29">
        <v>22940000</v>
      </c>
      <c r="E75" s="30">
        <v>25000000</v>
      </c>
      <c r="F75" s="30">
        <v>79427</v>
      </c>
      <c r="G75" s="30">
        <v>2138030</v>
      </c>
      <c r="H75" s="30">
        <v>2169226</v>
      </c>
      <c r="I75" s="30">
        <v>4386683</v>
      </c>
      <c r="J75" s="30">
        <v>2161431</v>
      </c>
      <c r="K75" s="30">
        <v>30468</v>
      </c>
      <c r="L75" s="30">
        <v>4557535</v>
      </c>
      <c r="M75" s="30">
        <v>6749434</v>
      </c>
      <c r="N75" s="30"/>
      <c r="O75" s="30">
        <v>2433937</v>
      </c>
      <c r="P75" s="30">
        <v>2502188</v>
      </c>
      <c r="Q75" s="30">
        <v>4936125</v>
      </c>
      <c r="R75" s="30"/>
      <c r="S75" s="30"/>
      <c r="T75" s="30"/>
      <c r="U75" s="30"/>
      <c r="V75" s="30">
        <v>16072242</v>
      </c>
      <c r="W75" s="30">
        <v>18750000</v>
      </c>
      <c r="X75" s="30"/>
      <c r="Y75" s="29"/>
      <c r="Z75" s="31">
        <v>25000000</v>
      </c>
    </row>
    <row r="76" spans="1:26" ht="13.5" hidden="1">
      <c r="A76" s="42" t="s">
        <v>286</v>
      </c>
      <c r="B76" s="32">
        <v>466127149</v>
      </c>
      <c r="C76" s="32"/>
      <c r="D76" s="33">
        <v>512807000</v>
      </c>
      <c r="E76" s="34">
        <v>512807000</v>
      </c>
      <c r="F76" s="34">
        <v>27650435</v>
      </c>
      <c r="G76" s="34">
        <v>17083156</v>
      </c>
      <c r="H76" s="34">
        <v>17822326</v>
      </c>
      <c r="I76" s="34">
        <v>62555917</v>
      </c>
      <c r="J76" s="34">
        <v>30068802</v>
      </c>
      <c r="K76" s="34">
        <v>60889538</v>
      </c>
      <c r="L76" s="34"/>
      <c r="M76" s="34">
        <v>90958340</v>
      </c>
      <c r="N76" s="34">
        <v>6989596</v>
      </c>
      <c r="O76" s="34">
        <v>52364210</v>
      </c>
      <c r="P76" s="34">
        <v>18477507</v>
      </c>
      <c r="Q76" s="34">
        <v>77831313</v>
      </c>
      <c r="R76" s="34"/>
      <c r="S76" s="34"/>
      <c r="T76" s="34"/>
      <c r="U76" s="34"/>
      <c r="V76" s="34">
        <v>231345570</v>
      </c>
      <c r="W76" s="34">
        <v>275073196</v>
      </c>
      <c r="X76" s="34"/>
      <c r="Y76" s="33"/>
      <c r="Z76" s="35">
        <v>512807000</v>
      </c>
    </row>
    <row r="77" spans="1:26" ht="13.5" hidden="1">
      <c r="A77" s="37" t="s">
        <v>31</v>
      </c>
      <c r="B77" s="19">
        <v>147150223</v>
      </c>
      <c r="C77" s="19"/>
      <c r="D77" s="20">
        <v>163414000</v>
      </c>
      <c r="E77" s="21">
        <v>163414000</v>
      </c>
      <c r="F77" s="21">
        <v>1429877</v>
      </c>
      <c r="G77" s="21">
        <v>1467397</v>
      </c>
      <c r="H77" s="21">
        <v>4969618</v>
      </c>
      <c r="I77" s="21">
        <v>7866892</v>
      </c>
      <c r="J77" s="21">
        <v>14795880</v>
      </c>
      <c r="K77" s="21">
        <v>51772449</v>
      </c>
      <c r="L77" s="21"/>
      <c r="M77" s="21">
        <v>66568329</v>
      </c>
      <c r="N77" s="21">
        <v>1398954</v>
      </c>
      <c r="O77" s="21">
        <v>42338897</v>
      </c>
      <c r="P77" s="21">
        <v>13861114</v>
      </c>
      <c r="Q77" s="21">
        <v>57598965</v>
      </c>
      <c r="R77" s="21"/>
      <c r="S77" s="21"/>
      <c r="T77" s="21"/>
      <c r="U77" s="21"/>
      <c r="V77" s="21">
        <v>132034186</v>
      </c>
      <c r="W77" s="21">
        <v>94702271</v>
      </c>
      <c r="X77" s="21"/>
      <c r="Y77" s="20"/>
      <c r="Z77" s="23">
        <v>163414000</v>
      </c>
    </row>
    <row r="78" spans="1:26" ht="13.5" hidden="1">
      <c r="A78" s="38" t="s">
        <v>32</v>
      </c>
      <c r="B78" s="19">
        <v>318976926</v>
      </c>
      <c r="C78" s="19"/>
      <c r="D78" s="20">
        <v>349393000</v>
      </c>
      <c r="E78" s="21">
        <v>349393000</v>
      </c>
      <c r="F78" s="21">
        <v>26141131</v>
      </c>
      <c r="G78" s="21">
        <v>15477729</v>
      </c>
      <c r="H78" s="21">
        <v>10683482</v>
      </c>
      <c r="I78" s="21">
        <v>52302342</v>
      </c>
      <c r="J78" s="21">
        <v>13111491</v>
      </c>
      <c r="K78" s="21">
        <v>9086621</v>
      </c>
      <c r="L78" s="21"/>
      <c r="M78" s="21">
        <v>22198112</v>
      </c>
      <c r="N78" s="21">
        <v>5590642</v>
      </c>
      <c r="O78" s="21">
        <v>8510563</v>
      </c>
      <c r="P78" s="21">
        <v>4616393</v>
      </c>
      <c r="Q78" s="21">
        <v>18717598</v>
      </c>
      <c r="R78" s="21"/>
      <c r="S78" s="21"/>
      <c r="T78" s="21"/>
      <c r="U78" s="21"/>
      <c r="V78" s="21">
        <v>93218052</v>
      </c>
      <c r="W78" s="21">
        <v>180370925</v>
      </c>
      <c r="X78" s="21"/>
      <c r="Y78" s="20"/>
      <c r="Z78" s="23">
        <v>349393000</v>
      </c>
    </row>
    <row r="79" spans="1:26" ht="13.5" hidden="1">
      <c r="A79" s="39" t="s">
        <v>103</v>
      </c>
      <c r="B79" s="19">
        <v>222996107</v>
      </c>
      <c r="C79" s="19"/>
      <c r="D79" s="20">
        <v>210000000</v>
      </c>
      <c r="E79" s="21">
        <v>210000000</v>
      </c>
      <c r="F79" s="21">
        <v>22092950</v>
      </c>
      <c r="G79" s="21">
        <v>11837017</v>
      </c>
      <c r="H79" s="21">
        <v>8083341</v>
      </c>
      <c r="I79" s="21">
        <v>42013308</v>
      </c>
      <c r="J79" s="21">
        <v>8774147</v>
      </c>
      <c r="K79" s="21">
        <v>4914652</v>
      </c>
      <c r="L79" s="21"/>
      <c r="M79" s="21">
        <v>13688799</v>
      </c>
      <c r="N79" s="21">
        <v>1564361</v>
      </c>
      <c r="O79" s="21">
        <v>832835</v>
      </c>
      <c r="P79" s="21">
        <v>1726163</v>
      </c>
      <c r="Q79" s="21">
        <v>4123359</v>
      </c>
      <c r="R79" s="21"/>
      <c r="S79" s="21"/>
      <c r="T79" s="21"/>
      <c r="U79" s="21"/>
      <c r="V79" s="21">
        <v>59825466</v>
      </c>
      <c r="W79" s="21">
        <v>124459130</v>
      </c>
      <c r="X79" s="21"/>
      <c r="Y79" s="20"/>
      <c r="Z79" s="23">
        <v>210000000</v>
      </c>
    </row>
    <row r="80" spans="1:26" ht="13.5" hidden="1">
      <c r="A80" s="39" t="s">
        <v>104</v>
      </c>
      <c r="B80" s="19">
        <v>47914971</v>
      </c>
      <c r="C80" s="19"/>
      <c r="D80" s="20">
        <v>49000000</v>
      </c>
      <c r="E80" s="21">
        <v>49000000</v>
      </c>
      <c r="F80" s="21">
        <v>2503512</v>
      </c>
      <c r="G80" s="21">
        <v>1939860</v>
      </c>
      <c r="H80" s="21">
        <v>1319839</v>
      </c>
      <c r="I80" s="21">
        <v>5763211</v>
      </c>
      <c r="J80" s="21">
        <v>2596577</v>
      </c>
      <c r="K80" s="21">
        <v>2497976</v>
      </c>
      <c r="L80" s="21"/>
      <c r="M80" s="21">
        <v>5094553</v>
      </c>
      <c r="N80" s="21">
        <v>2124952</v>
      </c>
      <c r="O80" s="21">
        <v>1663019</v>
      </c>
      <c r="P80" s="21">
        <v>1534582</v>
      </c>
      <c r="Q80" s="21">
        <v>5322553</v>
      </c>
      <c r="R80" s="21"/>
      <c r="S80" s="21"/>
      <c r="T80" s="21"/>
      <c r="U80" s="21"/>
      <c r="V80" s="21">
        <v>16180317</v>
      </c>
      <c r="W80" s="21">
        <v>17461559</v>
      </c>
      <c r="X80" s="21"/>
      <c r="Y80" s="20"/>
      <c r="Z80" s="23">
        <v>49000000</v>
      </c>
    </row>
    <row r="81" spans="1:26" ht="13.5" hidden="1">
      <c r="A81" s="39" t="s">
        <v>105</v>
      </c>
      <c r="B81" s="19">
        <v>27615295</v>
      </c>
      <c r="C81" s="19"/>
      <c r="D81" s="20">
        <v>25000000</v>
      </c>
      <c r="E81" s="21">
        <v>25000000</v>
      </c>
      <c r="F81" s="21">
        <v>978365</v>
      </c>
      <c r="G81" s="21">
        <v>1148575</v>
      </c>
      <c r="H81" s="21">
        <v>701054</v>
      </c>
      <c r="I81" s="21">
        <v>2827994</v>
      </c>
      <c r="J81" s="21">
        <v>1124614</v>
      </c>
      <c r="K81" s="21">
        <v>1130275</v>
      </c>
      <c r="L81" s="21"/>
      <c r="M81" s="21">
        <v>2254889</v>
      </c>
      <c r="N81" s="21">
        <v>1320766</v>
      </c>
      <c r="O81" s="21">
        <v>679980</v>
      </c>
      <c r="P81" s="21">
        <v>790878</v>
      </c>
      <c r="Q81" s="21">
        <v>2791624</v>
      </c>
      <c r="R81" s="21"/>
      <c r="S81" s="21"/>
      <c r="T81" s="21"/>
      <c r="U81" s="21"/>
      <c r="V81" s="21">
        <v>7874507</v>
      </c>
      <c r="W81" s="21">
        <v>8060310</v>
      </c>
      <c r="X81" s="21"/>
      <c r="Y81" s="20"/>
      <c r="Z81" s="23">
        <v>25000000</v>
      </c>
    </row>
    <row r="82" spans="1:26" ht="13.5" hidden="1">
      <c r="A82" s="39" t="s">
        <v>106</v>
      </c>
      <c r="B82" s="19">
        <v>20450553</v>
      </c>
      <c r="C82" s="19"/>
      <c r="D82" s="20">
        <v>20000000</v>
      </c>
      <c r="E82" s="21">
        <v>20000000</v>
      </c>
      <c r="F82" s="21">
        <v>566304</v>
      </c>
      <c r="G82" s="21">
        <v>552277</v>
      </c>
      <c r="H82" s="21">
        <v>579248</v>
      </c>
      <c r="I82" s="21">
        <v>1697829</v>
      </c>
      <c r="J82" s="21">
        <v>616153</v>
      </c>
      <c r="K82" s="21">
        <v>543718</v>
      </c>
      <c r="L82" s="21"/>
      <c r="M82" s="21">
        <v>1159871</v>
      </c>
      <c r="N82" s="21">
        <v>580563</v>
      </c>
      <c r="O82" s="21">
        <v>464794</v>
      </c>
      <c r="P82" s="21">
        <v>564770</v>
      </c>
      <c r="Q82" s="21">
        <v>1610127</v>
      </c>
      <c r="R82" s="21"/>
      <c r="S82" s="21"/>
      <c r="T82" s="21"/>
      <c r="U82" s="21"/>
      <c r="V82" s="21">
        <v>4467827</v>
      </c>
      <c r="W82" s="21">
        <v>4868056</v>
      </c>
      <c r="X82" s="21"/>
      <c r="Y82" s="20"/>
      <c r="Z82" s="23">
        <v>20000000</v>
      </c>
    </row>
    <row r="83" spans="1:26" ht="13.5" hidden="1">
      <c r="A83" s="39" t="s">
        <v>107</v>
      </c>
      <c r="B83" s="19"/>
      <c r="C83" s="19"/>
      <c r="D83" s="20">
        <v>45393000</v>
      </c>
      <c r="E83" s="21">
        <v>45393000</v>
      </c>
      <c r="F83" s="21"/>
      <c r="G83" s="21"/>
      <c r="H83" s="21"/>
      <c r="I83" s="21"/>
      <c r="J83" s="21"/>
      <c r="K83" s="21"/>
      <c r="L83" s="21"/>
      <c r="M83" s="21"/>
      <c r="N83" s="21"/>
      <c r="O83" s="21">
        <v>4869935</v>
      </c>
      <c r="P83" s="21"/>
      <c r="Q83" s="21">
        <v>4869935</v>
      </c>
      <c r="R83" s="21"/>
      <c r="S83" s="21"/>
      <c r="T83" s="21"/>
      <c r="U83" s="21"/>
      <c r="V83" s="21">
        <v>4869935</v>
      </c>
      <c r="W83" s="21">
        <v>25521870</v>
      </c>
      <c r="X83" s="21"/>
      <c r="Y83" s="20"/>
      <c r="Z83" s="23">
        <v>45393000</v>
      </c>
    </row>
    <row r="84" spans="1:26" ht="13.5" hidden="1">
      <c r="A84" s="40" t="s">
        <v>110</v>
      </c>
      <c r="B84" s="28"/>
      <c r="C84" s="28"/>
      <c r="D84" s="29"/>
      <c r="E84" s="30"/>
      <c r="F84" s="30">
        <v>79427</v>
      </c>
      <c r="G84" s="30">
        <v>138030</v>
      </c>
      <c r="H84" s="30">
        <v>2169226</v>
      </c>
      <c r="I84" s="30">
        <v>2386683</v>
      </c>
      <c r="J84" s="30">
        <v>2161431</v>
      </c>
      <c r="K84" s="30">
        <v>30468</v>
      </c>
      <c r="L84" s="30"/>
      <c r="M84" s="30">
        <v>2191899</v>
      </c>
      <c r="N84" s="30"/>
      <c r="O84" s="30">
        <v>1514750</v>
      </c>
      <c r="P84" s="30"/>
      <c r="Q84" s="30">
        <v>1514750</v>
      </c>
      <c r="R84" s="30"/>
      <c r="S84" s="30"/>
      <c r="T84" s="30"/>
      <c r="U84" s="30"/>
      <c r="V84" s="30">
        <v>6093332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73175364</v>
      </c>
      <c r="D5" s="357">
        <f t="shared" si="0"/>
        <v>0</v>
      </c>
      <c r="E5" s="356">
        <f t="shared" si="0"/>
        <v>68600000</v>
      </c>
      <c r="F5" s="358">
        <f t="shared" si="0"/>
        <v>99300000</v>
      </c>
      <c r="G5" s="358">
        <f t="shared" si="0"/>
        <v>6627725</v>
      </c>
      <c r="H5" s="356">
        <f t="shared" si="0"/>
        <v>10707141</v>
      </c>
      <c r="I5" s="356">
        <f t="shared" si="0"/>
        <v>8338908</v>
      </c>
      <c r="J5" s="358">
        <f t="shared" si="0"/>
        <v>25673774</v>
      </c>
      <c r="K5" s="358">
        <f t="shared" si="0"/>
        <v>6997559</v>
      </c>
      <c r="L5" s="356">
        <f t="shared" si="0"/>
        <v>4734695</v>
      </c>
      <c r="M5" s="356">
        <f t="shared" si="0"/>
        <v>6997319</v>
      </c>
      <c r="N5" s="358">
        <f t="shared" si="0"/>
        <v>18729573</v>
      </c>
      <c r="O5" s="358">
        <f t="shared" si="0"/>
        <v>7910875</v>
      </c>
      <c r="P5" s="356">
        <f t="shared" si="0"/>
        <v>65000</v>
      </c>
      <c r="Q5" s="356">
        <f t="shared" si="0"/>
        <v>4542173</v>
      </c>
      <c r="R5" s="358">
        <f t="shared" si="0"/>
        <v>12518048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56921395</v>
      </c>
      <c r="X5" s="356">
        <f t="shared" si="0"/>
        <v>74475000</v>
      </c>
      <c r="Y5" s="358">
        <f t="shared" si="0"/>
        <v>-17553605</v>
      </c>
      <c r="Z5" s="359">
        <f>+IF(X5&lt;&gt;0,+(Y5/X5)*100,0)</f>
        <v>-23.569795233299764</v>
      </c>
      <c r="AA5" s="360">
        <f>+AA6+AA8+AA11+AA13+AA15</f>
        <v>99300000</v>
      </c>
    </row>
    <row r="6" spans="1:27" ht="13.5">
      <c r="A6" s="361" t="s">
        <v>204</v>
      </c>
      <c r="B6" s="142"/>
      <c r="C6" s="60">
        <f>+C7</f>
        <v>55075107</v>
      </c>
      <c r="D6" s="340">
        <f aca="true" t="shared" si="1" ref="D6:AA6">+D7</f>
        <v>0</v>
      </c>
      <c r="E6" s="60">
        <f t="shared" si="1"/>
        <v>39600000</v>
      </c>
      <c r="F6" s="59">
        <f t="shared" si="1"/>
        <v>74800000</v>
      </c>
      <c r="G6" s="59">
        <f t="shared" si="1"/>
        <v>6602261</v>
      </c>
      <c r="H6" s="60">
        <f t="shared" si="1"/>
        <v>8229058</v>
      </c>
      <c r="I6" s="60">
        <f t="shared" si="1"/>
        <v>4546500</v>
      </c>
      <c r="J6" s="59">
        <f t="shared" si="1"/>
        <v>19377819</v>
      </c>
      <c r="K6" s="59">
        <f t="shared" si="1"/>
        <v>6931434</v>
      </c>
      <c r="L6" s="60">
        <f t="shared" si="1"/>
        <v>2215984</v>
      </c>
      <c r="M6" s="60">
        <f t="shared" si="1"/>
        <v>427550</v>
      </c>
      <c r="N6" s="59">
        <f t="shared" si="1"/>
        <v>9574968</v>
      </c>
      <c r="O6" s="59">
        <f t="shared" si="1"/>
        <v>7910875</v>
      </c>
      <c r="P6" s="60">
        <f t="shared" si="1"/>
        <v>65000</v>
      </c>
      <c r="Q6" s="60">
        <f t="shared" si="1"/>
        <v>2428544</v>
      </c>
      <c r="R6" s="59">
        <f t="shared" si="1"/>
        <v>10404419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39357206</v>
      </c>
      <c r="X6" s="60">
        <f t="shared" si="1"/>
        <v>56100000</v>
      </c>
      <c r="Y6" s="59">
        <f t="shared" si="1"/>
        <v>-16742794</v>
      </c>
      <c r="Z6" s="61">
        <f>+IF(X6&lt;&gt;0,+(Y6/X6)*100,0)</f>
        <v>-29.844552584670232</v>
      </c>
      <c r="AA6" s="62">
        <f t="shared" si="1"/>
        <v>74800000</v>
      </c>
    </row>
    <row r="7" spans="1:27" ht="13.5">
      <c r="A7" s="291" t="s">
        <v>228</v>
      </c>
      <c r="B7" s="142"/>
      <c r="C7" s="60">
        <v>55075107</v>
      </c>
      <c r="D7" s="340"/>
      <c r="E7" s="60">
        <v>39600000</v>
      </c>
      <c r="F7" s="59">
        <v>74800000</v>
      </c>
      <c r="G7" s="59">
        <v>6602261</v>
      </c>
      <c r="H7" s="60">
        <v>8229058</v>
      </c>
      <c r="I7" s="60">
        <v>4546500</v>
      </c>
      <c r="J7" s="59">
        <v>19377819</v>
      </c>
      <c r="K7" s="59">
        <v>6931434</v>
      </c>
      <c r="L7" s="60">
        <v>2215984</v>
      </c>
      <c r="M7" s="60">
        <v>427550</v>
      </c>
      <c r="N7" s="59">
        <v>9574968</v>
      </c>
      <c r="O7" s="59">
        <v>7910875</v>
      </c>
      <c r="P7" s="60">
        <v>65000</v>
      </c>
      <c r="Q7" s="60">
        <v>2428544</v>
      </c>
      <c r="R7" s="59">
        <v>10404419</v>
      </c>
      <c r="S7" s="59"/>
      <c r="T7" s="60"/>
      <c r="U7" s="60"/>
      <c r="V7" s="59"/>
      <c r="W7" s="59">
        <v>39357206</v>
      </c>
      <c r="X7" s="60">
        <v>56100000</v>
      </c>
      <c r="Y7" s="59">
        <v>-16742794</v>
      </c>
      <c r="Z7" s="61">
        <v>-29.84</v>
      </c>
      <c r="AA7" s="62">
        <v>74800000</v>
      </c>
    </row>
    <row r="8" spans="1:27" ht="13.5">
      <c r="A8" s="361" t="s">
        <v>205</v>
      </c>
      <c r="B8" s="142"/>
      <c r="C8" s="60">
        <f aca="true" t="shared" si="2" ref="C8:Y8">SUM(C9:C10)</f>
        <v>12814492</v>
      </c>
      <c r="D8" s="340">
        <f t="shared" si="2"/>
        <v>0</v>
      </c>
      <c r="E8" s="60">
        <f t="shared" si="2"/>
        <v>29000000</v>
      </c>
      <c r="F8" s="59">
        <f t="shared" si="2"/>
        <v>24500000</v>
      </c>
      <c r="G8" s="59">
        <f t="shared" si="2"/>
        <v>25464</v>
      </c>
      <c r="H8" s="60">
        <f t="shared" si="2"/>
        <v>2478083</v>
      </c>
      <c r="I8" s="60">
        <f t="shared" si="2"/>
        <v>2227770</v>
      </c>
      <c r="J8" s="59">
        <f t="shared" si="2"/>
        <v>4731317</v>
      </c>
      <c r="K8" s="59">
        <f t="shared" si="2"/>
        <v>66125</v>
      </c>
      <c r="L8" s="60">
        <f t="shared" si="2"/>
        <v>1880833</v>
      </c>
      <c r="M8" s="60">
        <f t="shared" si="2"/>
        <v>5667566</v>
      </c>
      <c r="N8" s="59">
        <f t="shared" si="2"/>
        <v>7614524</v>
      </c>
      <c r="O8" s="59">
        <f t="shared" si="2"/>
        <v>0</v>
      </c>
      <c r="P8" s="60">
        <f t="shared" si="2"/>
        <v>0</v>
      </c>
      <c r="Q8" s="60">
        <f t="shared" si="2"/>
        <v>2113629</v>
      </c>
      <c r="R8" s="59">
        <f t="shared" si="2"/>
        <v>2113629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14459470</v>
      </c>
      <c r="X8" s="60">
        <f t="shared" si="2"/>
        <v>18375000</v>
      </c>
      <c r="Y8" s="59">
        <f t="shared" si="2"/>
        <v>-3915530</v>
      </c>
      <c r="Z8" s="61">
        <f>+IF(X8&lt;&gt;0,+(Y8/X8)*100,0)</f>
        <v>-21.30900680272109</v>
      </c>
      <c r="AA8" s="62">
        <f>SUM(AA9:AA10)</f>
        <v>24500000</v>
      </c>
    </row>
    <row r="9" spans="1:27" ht="13.5">
      <c r="A9" s="291" t="s">
        <v>229</v>
      </c>
      <c r="B9" s="142"/>
      <c r="C9" s="60">
        <v>12814492</v>
      </c>
      <c r="D9" s="340"/>
      <c r="E9" s="60">
        <v>29000000</v>
      </c>
      <c r="F9" s="59">
        <v>24500000</v>
      </c>
      <c r="G9" s="59">
        <v>25464</v>
      </c>
      <c r="H9" s="60">
        <v>2478083</v>
      </c>
      <c r="I9" s="60">
        <v>2227770</v>
      </c>
      <c r="J9" s="59">
        <v>4731317</v>
      </c>
      <c r="K9" s="59">
        <v>66125</v>
      </c>
      <c r="L9" s="60">
        <v>1880833</v>
      </c>
      <c r="M9" s="60">
        <v>385317</v>
      </c>
      <c r="N9" s="59">
        <v>2332275</v>
      </c>
      <c r="O9" s="59"/>
      <c r="P9" s="60"/>
      <c r="Q9" s="60">
        <v>2062090</v>
      </c>
      <c r="R9" s="59">
        <v>2062090</v>
      </c>
      <c r="S9" s="59"/>
      <c r="T9" s="60"/>
      <c r="U9" s="60"/>
      <c r="V9" s="59"/>
      <c r="W9" s="59">
        <v>9125682</v>
      </c>
      <c r="X9" s="60">
        <v>18375000</v>
      </c>
      <c r="Y9" s="59">
        <v>-9249318</v>
      </c>
      <c r="Z9" s="61">
        <v>-50.34</v>
      </c>
      <c r="AA9" s="62">
        <v>24500000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>
        <v>5282249</v>
      </c>
      <c r="N10" s="59">
        <v>5282249</v>
      </c>
      <c r="O10" s="59"/>
      <c r="P10" s="60"/>
      <c r="Q10" s="60">
        <v>51539</v>
      </c>
      <c r="R10" s="59">
        <v>51539</v>
      </c>
      <c r="S10" s="59"/>
      <c r="T10" s="60"/>
      <c r="U10" s="60"/>
      <c r="V10" s="59"/>
      <c r="W10" s="59">
        <v>5333788</v>
      </c>
      <c r="X10" s="60"/>
      <c r="Y10" s="59">
        <v>5333788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1564638</v>
      </c>
      <c r="J11" s="364">
        <f t="shared" si="3"/>
        <v>1564638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1564638</v>
      </c>
      <c r="X11" s="362">
        <f t="shared" si="3"/>
        <v>0</v>
      </c>
      <c r="Y11" s="364">
        <f t="shared" si="3"/>
        <v>1564638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>
        <v>1564638</v>
      </c>
      <c r="J12" s="59">
        <v>1564638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1564638</v>
      </c>
      <c r="X12" s="60"/>
      <c r="Y12" s="59">
        <v>1564638</v>
      </c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5285765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637878</v>
      </c>
      <c r="M15" s="60">
        <f t="shared" si="5"/>
        <v>902203</v>
      </c>
      <c r="N15" s="59">
        <f t="shared" si="5"/>
        <v>1540081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1540081</v>
      </c>
      <c r="X15" s="60">
        <f t="shared" si="5"/>
        <v>0</v>
      </c>
      <c r="Y15" s="59">
        <f t="shared" si="5"/>
        <v>1540081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5285765</v>
      </c>
      <c r="D20" s="340"/>
      <c r="E20" s="60"/>
      <c r="F20" s="59"/>
      <c r="G20" s="59"/>
      <c r="H20" s="60"/>
      <c r="I20" s="60"/>
      <c r="J20" s="59"/>
      <c r="K20" s="59"/>
      <c r="L20" s="60">
        <v>637878</v>
      </c>
      <c r="M20" s="60">
        <v>902203</v>
      </c>
      <c r="N20" s="59">
        <v>1540081</v>
      </c>
      <c r="O20" s="59"/>
      <c r="P20" s="60"/>
      <c r="Q20" s="60"/>
      <c r="R20" s="59"/>
      <c r="S20" s="59"/>
      <c r="T20" s="60"/>
      <c r="U20" s="60"/>
      <c r="V20" s="59"/>
      <c r="W20" s="59">
        <v>1540081</v>
      </c>
      <c r="X20" s="60"/>
      <c r="Y20" s="59">
        <v>1540081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21624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>
        <v>21624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6598035</v>
      </c>
      <c r="D40" s="344">
        <f t="shared" si="9"/>
        <v>0</v>
      </c>
      <c r="E40" s="343">
        <f t="shared" si="9"/>
        <v>41783333</v>
      </c>
      <c r="F40" s="345">
        <f t="shared" si="9"/>
        <v>17183000</v>
      </c>
      <c r="G40" s="345">
        <f t="shared" si="9"/>
        <v>914804</v>
      </c>
      <c r="H40" s="343">
        <f t="shared" si="9"/>
        <v>966707</v>
      </c>
      <c r="I40" s="343">
        <f t="shared" si="9"/>
        <v>423152</v>
      </c>
      <c r="J40" s="345">
        <f t="shared" si="9"/>
        <v>2304663</v>
      </c>
      <c r="K40" s="345">
        <f t="shared" si="9"/>
        <v>1375668</v>
      </c>
      <c r="L40" s="343">
        <f t="shared" si="9"/>
        <v>673773</v>
      </c>
      <c r="M40" s="343">
        <f t="shared" si="9"/>
        <v>568541</v>
      </c>
      <c r="N40" s="345">
        <f t="shared" si="9"/>
        <v>2617982</v>
      </c>
      <c r="O40" s="345">
        <f t="shared" si="9"/>
        <v>549656</v>
      </c>
      <c r="P40" s="343">
        <f t="shared" si="9"/>
        <v>1231806</v>
      </c>
      <c r="Q40" s="343">
        <f t="shared" si="9"/>
        <v>1147871</v>
      </c>
      <c r="R40" s="345">
        <f t="shared" si="9"/>
        <v>2929333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7851978</v>
      </c>
      <c r="X40" s="343">
        <f t="shared" si="9"/>
        <v>12887250</v>
      </c>
      <c r="Y40" s="345">
        <f t="shared" si="9"/>
        <v>-5035272</v>
      </c>
      <c r="Z40" s="336">
        <f>+IF(X40&lt;&gt;0,+(Y40/X40)*100,0)</f>
        <v>-39.07173369027527</v>
      </c>
      <c r="AA40" s="350">
        <f>SUM(AA41:AA49)</f>
        <v>17183000</v>
      </c>
    </row>
    <row r="41" spans="1:27" ht="13.5">
      <c r="A41" s="361" t="s">
        <v>247</v>
      </c>
      <c r="B41" s="142"/>
      <c r="C41" s="362">
        <v>3827508</v>
      </c>
      <c r="D41" s="363"/>
      <c r="E41" s="362">
        <v>7500000</v>
      </c>
      <c r="F41" s="364">
        <v>4130000</v>
      </c>
      <c r="G41" s="364">
        <v>60643</v>
      </c>
      <c r="H41" s="362">
        <v>214994</v>
      </c>
      <c r="I41" s="362">
        <v>274839</v>
      </c>
      <c r="J41" s="364">
        <v>550476</v>
      </c>
      <c r="K41" s="364">
        <v>307216</v>
      </c>
      <c r="L41" s="362">
        <v>632567</v>
      </c>
      <c r="M41" s="362">
        <v>330239</v>
      </c>
      <c r="N41" s="364">
        <v>1270022</v>
      </c>
      <c r="O41" s="364">
        <v>96897</v>
      </c>
      <c r="P41" s="362">
        <v>113120</v>
      </c>
      <c r="Q41" s="362">
        <v>584941</v>
      </c>
      <c r="R41" s="364">
        <v>794958</v>
      </c>
      <c r="S41" s="364"/>
      <c r="T41" s="362"/>
      <c r="U41" s="362"/>
      <c r="V41" s="364"/>
      <c r="W41" s="364">
        <v>2615456</v>
      </c>
      <c r="X41" s="362">
        <v>3097500</v>
      </c>
      <c r="Y41" s="364">
        <v>-482044</v>
      </c>
      <c r="Z41" s="365">
        <v>-15.56</v>
      </c>
      <c r="AA41" s="366">
        <v>4130000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348043</v>
      </c>
      <c r="D43" s="369"/>
      <c r="E43" s="305"/>
      <c r="F43" s="370">
        <v>775000</v>
      </c>
      <c r="G43" s="370"/>
      <c r="H43" s="305"/>
      <c r="I43" s="305">
        <v>11919</v>
      </c>
      <c r="J43" s="370">
        <v>11919</v>
      </c>
      <c r="K43" s="370"/>
      <c r="L43" s="305">
        <v>41206</v>
      </c>
      <c r="M43" s="305">
        <v>148393</v>
      </c>
      <c r="N43" s="370">
        <v>189599</v>
      </c>
      <c r="O43" s="370">
        <v>103674</v>
      </c>
      <c r="P43" s="305">
        <v>34421</v>
      </c>
      <c r="Q43" s="305"/>
      <c r="R43" s="370">
        <v>138095</v>
      </c>
      <c r="S43" s="370"/>
      <c r="T43" s="305"/>
      <c r="U43" s="305"/>
      <c r="V43" s="370"/>
      <c r="W43" s="370">
        <v>339613</v>
      </c>
      <c r="X43" s="305">
        <v>581250</v>
      </c>
      <c r="Y43" s="370">
        <v>-241637</v>
      </c>
      <c r="Z43" s="371">
        <v>-41.57</v>
      </c>
      <c r="AA43" s="303">
        <v>775000</v>
      </c>
    </row>
    <row r="44" spans="1:27" ht="13.5">
      <c r="A44" s="361" t="s">
        <v>250</v>
      </c>
      <c r="B44" s="136"/>
      <c r="C44" s="60">
        <v>468119</v>
      </c>
      <c r="D44" s="368"/>
      <c r="E44" s="54">
        <v>1916981</v>
      </c>
      <c r="F44" s="53">
        <v>210000</v>
      </c>
      <c r="G44" s="53">
        <v>67435</v>
      </c>
      <c r="H44" s="54"/>
      <c r="I44" s="54"/>
      <c r="J44" s="53">
        <v>67435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67435</v>
      </c>
      <c r="X44" s="54">
        <v>157500</v>
      </c>
      <c r="Y44" s="53">
        <v>-90065</v>
      </c>
      <c r="Z44" s="94">
        <v>-57.18</v>
      </c>
      <c r="AA44" s="95">
        <v>210000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852358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798700</v>
      </c>
      <c r="D48" s="368"/>
      <c r="E48" s="54">
        <v>12746065</v>
      </c>
      <c r="F48" s="53">
        <v>11690000</v>
      </c>
      <c r="G48" s="53"/>
      <c r="H48" s="54">
        <v>75662</v>
      </c>
      <c r="I48" s="54">
        <v>136394</v>
      </c>
      <c r="J48" s="53">
        <v>212056</v>
      </c>
      <c r="K48" s="53">
        <v>12744</v>
      </c>
      <c r="L48" s="54"/>
      <c r="M48" s="54">
        <v>78240</v>
      </c>
      <c r="N48" s="53">
        <v>90984</v>
      </c>
      <c r="O48" s="53">
        <v>25717</v>
      </c>
      <c r="P48" s="54">
        <v>590481</v>
      </c>
      <c r="Q48" s="54">
        <v>538765</v>
      </c>
      <c r="R48" s="53">
        <v>1154963</v>
      </c>
      <c r="S48" s="53"/>
      <c r="T48" s="54"/>
      <c r="U48" s="54"/>
      <c r="V48" s="53"/>
      <c r="W48" s="53">
        <v>1458003</v>
      </c>
      <c r="X48" s="54">
        <v>8767500</v>
      </c>
      <c r="Y48" s="53">
        <v>-7309497</v>
      </c>
      <c r="Z48" s="94">
        <v>-83.37</v>
      </c>
      <c r="AA48" s="95">
        <v>11690000</v>
      </c>
    </row>
    <row r="49" spans="1:27" ht="13.5">
      <c r="A49" s="361" t="s">
        <v>93</v>
      </c>
      <c r="B49" s="136"/>
      <c r="C49" s="54">
        <v>303307</v>
      </c>
      <c r="D49" s="368"/>
      <c r="E49" s="54">
        <v>19620287</v>
      </c>
      <c r="F49" s="53">
        <v>378000</v>
      </c>
      <c r="G49" s="53">
        <v>786726</v>
      </c>
      <c r="H49" s="54">
        <v>676051</v>
      </c>
      <c r="I49" s="54"/>
      <c r="J49" s="53">
        <v>1462777</v>
      </c>
      <c r="K49" s="53">
        <v>1055708</v>
      </c>
      <c r="L49" s="54"/>
      <c r="M49" s="54">
        <v>11669</v>
      </c>
      <c r="N49" s="53">
        <v>1067377</v>
      </c>
      <c r="O49" s="53">
        <v>323368</v>
      </c>
      <c r="P49" s="54">
        <v>493784</v>
      </c>
      <c r="Q49" s="54">
        <v>24165</v>
      </c>
      <c r="R49" s="53">
        <v>841317</v>
      </c>
      <c r="S49" s="53"/>
      <c r="T49" s="54"/>
      <c r="U49" s="54"/>
      <c r="V49" s="53"/>
      <c r="W49" s="53">
        <v>3371471</v>
      </c>
      <c r="X49" s="54">
        <v>283500</v>
      </c>
      <c r="Y49" s="53">
        <v>3087971</v>
      </c>
      <c r="Z49" s="94">
        <v>1089.23</v>
      </c>
      <c r="AA49" s="95">
        <v>378000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79795023</v>
      </c>
      <c r="D60" s="346">
        <f t="shared" si="14"/>
        <v>0</v>
      </c>
      <c r="E60" s="219">
        <f t="shared" si="14"/>
        <v>110383333</v>
      </c>
      <c r="F60" s="264">
        <f t="shared" si="14"/>
        <v>116483000</v>
      </c>
      <c r="G60" s="264">
        <f t="shared" si="14"/>
        <v>7542529</v>
      </c>
      <c r="H60" s="219">
        <f t="shared" si="14"/>
        <v>11673848</v>
      </c>
      <c r="I60" s="219">
        <f t="shared" si="14"/>
        <v>8762060</v>
      </c>
      <c r="J60" s="264">
        <f t="shared" si="14"/>
        <v>27978437</v>
      </c>
      <c r="K60" s="264">
        <f t="shared" si="14"/>
        <v>8373227</v>
      </c>
      <c r="L60" s="219">
        <f t="shared" si="14"/>
        <v>5408468</v>
      </c>
      <c r="M60" s="219">
        <f t="shared" si="14"/>
        <v>7565860</v>
      </c>
      <c r="N60" s="264">
        <f t="shared" si="14"/>
        <v>21347555</v>
      </c>
      <c r="O60" s="264">
        <f t="shared" si="14"/>
        <v>8460531</v>
      </c>
      <c r="P60" s="219">
        <f t="shared" si="14"/>
        <v>1296806</v>
      </c>
      <c r="Q60" s="219">
        <f t="shared" si="14"/>
        <v>5690044</v>
      </c>
      <c r="R60" s="264">
        <f t="shared" si="14"/>
        <v>15447381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64773373</v>
      </c>
      <c r="X60" s="219">
        <f t="shared" si="14"/>
        <v>87362250</v>
      </c>
      <c r="Y60" s="264">
        <f t="shared" si="14"/>
        <v>-22588877</v>
      </c>
      <c r="Z60" s="337">
        <f>+IF(X60&lt;&gt;0,+(Y60/X60)*100,0)</f>
        <v>-25.856565049549435</v>
      </c>
      <c r="AA60" s="232">
        <f>+AA57+AA54+AA51+AA40+AA37+AA34+AA22+AA5</f>
        <v>116483000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815285143</v>
      </c>
      <c r="D5" s="153">
        <f>SUM(D6:D8)</f>
        <v>0</v>
      </c>
      <c r="E5" s="154">
        <f t="shared" si="0"/>
        <v>1280715000</v>
      </c>
      <c r="F5" s="100">
        <f t="shared" si="0"/>
        <v>1076951915</v>
      </c>
      <c r="G5" s="100">
        <f t="shared" si="0"/>
        <v>234613868</v>
      </c>
      <c r="H5" s="100">
        <f t="shared" si="0"/>
        <v>23167776</v>
      </c>
      <c r="I5" s="100">
        <f t="shared" si="0"/>
        <v>28380088</v>
      </c>
      <c r="J5" s="100">
        <f t="shared" si="0"/>
        <v>286161732</v>
      </c>
      <c r="K5" s="100">
        <f t="shared" si="0"/>
        <v>29984950</v>
      </c>
      <c r="L5" s="100">
        <f t="shared" si="0"/>
        <v>223311838</v>
      </c>
      <c r="M5" s="100">
        <f t="shared" si="0"/>
        <v>19606969</v>
      </c>
      <c r="N5" s="100">
        <f t="shared" si="0"/>
        <v>272903757</v>
      </c>
      <c r="O5" s="100">
        <f t="shared" si="0"/>
        <v>11995325</v>
      </c>
      <c r="P5" s="100">
        <f t="shared" si="0"/>
        <v>74864985</v>
      </c>
      <c r="Q5" s="100">
        <f t="shared" si="0"/>
        <v>181964504</v>
      </c>
      <c r="R5" s="100">
        <f t="shared" si="0"/>
        <v>268824814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827890303</v>
      </c>
      <c r="X5" s="100">
        <f t="shared" si="0"/>
        <v>807713936</v>
      </c>
      <c r="Y5" s="100">
        <f t="shared" si="0"/>
        <v>20176367</v>
      </c>
      <c r="Z5" s="137">
        <f>+IF(X5&lt;&gt;0,+(Y5/X5)*100,0)</f>
        <v>2.497959500354591</v>
      </c>
      <c r="AA5" s="153">
        <f>SUM(AA6:AA8)</f>
        <v>1076951915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814868860</v>
      </c>
      <c r="D7" s="157"/>
      <c r="E7" s="158">
        <v>1280715000</v>
      </c>
      <c r="F7" s="159">
        <v>1076891915</v>
      </c>
      <c r="G7" s="159">
        <v>234581446</v>
      </c>
      <c r="H7" s="159">
        <v>23012872</v>
      </c>
      <c r="I7" s="159">
        <v>28380088</v>
      </c>
      <c r="J7" s="159">
        <v>285974406</v>
      </c>
      <c r="K7" s="159">
        <v>29984950</v>
      </c>
      <c r="L7" s="159">
        <v>223311838</v>
      </c>
      <c r="M7" s="159">
        <v>19606969</v>
      </c>
      <c r="N7" s="159">
        <v>272903757</v>
      </c>
      <c r="O7" s="159">
        <v>11995325</v>
      </c>
      <c r="P7" s="159">
        <v>74864985</v>
      </c>
      <c r="Q7" s="159">
        <v>181964504</v>
      </c>
      <c r="R7" s="159">
        <v>268824814</v>
      </c>
      <c r="S7" s="159"/>
      <c r="T7" s="159"/>
      <c r="U7" s="159"/>
      <c r="V7" s="159"/>
      <c r="W7" s="159">
        <v>827702977</v>
      </c>
      <c r="X7" s="159">
        <v>807668936</v>
      </c>
      <c r="Y7" s="159">
        <v>20034041</v>
      </c>
      <c r="Z7" s="141">
        <v>2.48</v>
      </c>
      <c r="AA7" s="157">
        <v>1076891915</v>
      </c>
    </row>
    <row r="8" spans="1:27" ht="13.5">
      <c r="A8" s="138" t="s">
        <v>77</v>
      </c>
      <c r="B8" s="136"/>
      <c r="C8" s="155">
        <v>416283</v>
      </c>
      <c r="D8" s="155"/>
      <c r="E8" s="156"/>
      <c r="F8" s="60">
        <v>60000</v>
      </c>
      <c r="G8" s="60">
        <v>32422</v>
      </c>
      <c r="H8" s="60">
        <v>154904</v>
      </c>
      <c r="I8" s="60"/>
      <c r="J8" s="60">
        <v>187326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187326</v>
      </c>
      <c r="X8" s="60">
        <v>45000</v>
      </c>
      <c r="Y8" s="60">
        <v>142326</v>
      </c>
      <c r="Z8" s="140">
        <v>316.28</v>
      </c>
      <c r="AA8" s="155">
        <v>60000</v>
      </c>
    </row>
    <row r="9" spans="1:27" ht="13.5">
      <c r="A9" s="135" t="s">
        <v>78</v>
      </c>
      <c r="B9" s="136"/>
      <c r="C9" s="153">
        <f aca="true" t="shared" si="1" ref="C9:Y9">SUM(C10:C14)</f>
        <v>2727636</v>
      </c>
      <c r="D9" s="153">
        <f>SUM(D10:D14)</f>
        <v>0</v>
      </c>
      <c r="E9" s="154">
        <f t="shared" si="1"/>
        <v>6517500</v>
      </c>
      <c r="F9" s="100">
        <f t="shared" si="1"/>
        <v>7518500</v>
      </c>
      <c r="G9" s="100">
        <f t="shared" si="1"/>
        <v>210143</v>
      </c>
      <c r="H9" s="100">
        <f t="shared" si="1"/>
        <v>121632</v>
      </c>
      <c r="I9" s="100">
        <f t="shared" si="1"/>
        <v>133909</v>
      </c>
      <c r="J9" s="100">
        <f t="shared" si="1"/>
        <v>465684</v>
      </c>
      <c r="K9" s="100">
        <f t="shared" si="1"/>
        <v>388134</v>
      </c>
      <c r="L9" s="100">
        <f t="shared" si="1"/>
        <v>1127007</v>
      </c>
      <c r="M9" s="100">
        <f t="shared" si="1"/>
        <v>715252</v>
      </c>
      <c r="N9" s="100">
        <f t="shared" si="1"/>
        <v>2230393</v>
      </c>
      <c r="O9" s="100">
        <f t="shared" si="1"/>
        <v>245141</v>
      </c>
      <c r="P9" s="100">
        <f t="shared" si="1"/>
        <v>310162</v>
      </c>
      <c r="Q9" s="100">
        <f t="shared" si="1"/>
        <v>104287</v>
      </c>
      <c r="R9" s="100">
        <f t="shared" si="1"/>
        <v>659590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3355667</v>
      </c>
      <c r="X9" s="100">
        <f t="shared" si="1"/>
        <v>5638875</v>
      </c>
      <c r="Y9" s="100">
        <f t="shared" si="1"/>
        <v>-2283208</v>
      </c>
      <c r="Z9" s="137">
        <f>+IF(X9&lt;&gt;0,+(Y9/X9)*100,0)</f>
        <v>-40.49048790760568</v>
      </c>
      <c r="AA9" s="153">
        <f>SUM(AA10:AA14)</f>
        <v>7518500</v>
      </c>
    </row>
    <row r="10" spans="1:27" ht="13.5">
      <c r="A10" s="138" t="s">
        <v>79</v>
      </c>
      <c r="B10" s="136"/>
      <c r="C10" s="155">
        <v>507090</v>
      </c>
      <c r="D10" s="155"/>
      <c r="E10" s="156">
        <v>105000</v>
      </c>
      <c r="F10" s="60">
        <v>871000</v>
      </c>
      <c r="G10" s="60">
        <v>5956</v>
      </c>
      <c r="H10" s="60">
        <v>2975</v>
      </c>
      <c r="I10" s="60">
        <v>6233</v>
      </c>
      <c r="J10" s="60">
        <v>15164</v>
      </c>
      <c r="K10" s="60">
        <v>9731</v>
      </c>
      <c r="L10" s="60">
        <v>6446</v>
      </c>
      <c r="M10" s="60">
        <v>3760</v>
      </c>
      <c r="N10" s="60">
        <v>19937</v>
      </c>
      <c r="O10" s="60">
        <v>3420</v>
      </c>
      <c r="P10" s="60">
        <v>6451</v>
      </c>
      <c r="Q10" s="60">
        <v>7763</v>
      </c>
      <c r="R10" s="60">
        <v>17634</v>
      </c>
      <c r="S10" s="60"/>
      <c r="T10" s="60"/>
      <c r="U10" s="60"/>
      <c r="V10" s="60"/>
      <c r="W10" s="60">
        <v>52735</v>
      </c>
      <c r="X10" s="60">
        <v>653250</v>
      </c>
      <c r="Y10" s="60">
        <v>-600515</v>
      </c>
      <c r="Z10" s="140">
        <v>-91.93</v>
      </c>
      <c r="AA10" s="155">
        <v>871000</v>
      </c>
    </row>
    <row r="11" spans="1:27" ht="13.5">
      <c r="A11" s="138" t="s">
        <v>80</v>
      </c>
      <c r="B11" s="136"/>
      <c r="C11" s="155">
        <v>924460</v>
      </c>
      <c r="D11" s="155"/>
      <c r="E11" s="156">
        <v>2450500</v>
      </c>
      <c r="F11" s="60">
        <v>2570500</v>
      </c>
      <c r="G11" s="60">
        <v>44938</v>
      </c>
      <c r="H11" s="60">
        <v>48736</v>
      </c>
      <c r="I11" s="60">
        <v>57964</v>
      </c>
      <c r="J11" s="60">
        <v>151638</v>
      </c>
      <c r="K11" s="60">
        <v>58612</v>
      </c>
      <c r="L11" s="60">
        <v>185371</v>
      </c>
      <c r="M11" s="60">
        <v>365797</v>
      </c>
      <c r="N11" s="60">
        <v>609780</v>
      </c>
      <c r="O11" s="60">
        <v>58793</v>
      </c>
      <c r="P11" s="60">
        <v>48661</v>
      </c>
      <c r="Q11" s="60">
        <v>44152</v>
      </c>
      <c r="R11" s="60">
        <v>151606</v>
      </c>
      <c r="S11" s="60"/>
      <c r="T11" s="60"/>
      <c r="U11" s="60"/>
      <c r="V11" s="60"/>
      <c r="W11" s="60">
        <v>913024</v>
      </c>
      <c r="X11" s="60">
        <v>1927875</v>
      </c>
      <c r="Y11" s="60">
        <v>-1014851</v>
      </c>
      <c r="Z11" s="140">
        <v>-52.64</v>
      </c>
      <c r="AA11" s="155">
        <v>2570500</v>
      </c>
    </row>
    <row r="12" spans="1:27" ht="13.5">
      <c r="A12" s="138" t="s">
        <v>81</v>
      </c>
      <c r="B12" s="136"/>
      <c r="C12" s="155">
        <v>1267586</v>
      </c>
      <c r="D12" s="155"/>
      <c r="E12" s="156">
        <v>3902000</v>
      </c>
      <c r="F12" s="60">
        <v>3902000</v>
      </c>
      <c r="G12" s="60">
        <v>93769</v>
      </c>
      <c r="H12" s="60">
        <v>68821</v>
      </c>
      <c r="I12" s="60">
        <v>68612</v>
      </c>
      <c r="J12" s="60">
        <v>231202</v>
      </c>
      <c r="K12" s="60">
        <v>318691</v>
      </c>
      <c r="L12" s="60">
        <v>933347</v>
      </c>
      <c r="M12" s="60">
        <v>339555</v>
      </c>
      <c r="N12" s="60">
        <v>1591593</v>
      </c>
      <c r="O12" s="60">
        <v>141524</v>
      </c>
      <c r="P12" s="60">
        <v>253950</v>
      </c>
      <c r="Q12" s="60">
        <v>45772</v>
      </c>
      <c r="R12" s="60">
        <v>441246</v>
      </c>
      <c r="S12" s="60"/>
      <c r="T12" s="60"/>
      <c r="U12" s="60"/>
      <c r="V12" s="60"/>
      <c r="W12" s="60">
        <v>2264041</v>
      </c>
      <c r="X12" s="60">
        <v>2926500</v>
      </c>
      <c r="Y12" s="60">
        <v>-662459</v>
      </c>
      <c r="Z12" s="140">
        <v>-22.64</v>
      </c>
      <c r="AA12" s="155">
        <v>3902000</v>
      </c>
    </row>
    <row r="13" spans="1:27" ht="13.5">
      <c r="A13" s="138" t="s">
        <v>82</v>
      </c>
      <c r="B13" s="136"/>
      <c r="C13" s="155">
        <v>28500</v>
      </c>
      <c r="D13" s="155"/>
      <c r="E13" s="156">
        <v>60000</v>
      </c>
      <c r="F13" s="60">
        <v>175000</v>
      </c>
      <c r="G13" s="60">
        <v>65480</v>
      </c>
      <c r="H13" s="60">
        <v>1100</v>
      </c>
      <c r="I13" s="60">
        <v>1100</v>
      </c>
      <c r="J13" s="60">
        <v>67680</v>
      </c>
      <c r="K13" s="60">
        <v>1100</v>
      </c>
      <c r="L13" s="60">
        <v>1843</v>
      </c>
      <c r="M13" s="60">
        <v>6140</v>
      </c>
      <c r="N13" s="60">
        <v>9083</v>
      </c>
      <c r="O13" s="60">
        <v>41404</v>
      </c>
      <c r="P13" s="60">
        <v>1100</v>
      </c>
      <c r="Q13" s="60">
        <v>6600</v>
      </c>
      <c r="R13" s="60">
        <v>49104</v>
      </c>
      <c r="S13" s="60"/>
      <c r="T13" s="60"/>
      <c r="U13" s="60"/>
      <c r="V13" s="60"/>
      <c r="W13" s="60">
        <v>125867</v>
      </c>
      <c r="X13" s="60">
        <v>131250</v>
      </c>
      <c r="Y13" s="60">
        <v>-5383</v>
      </c>
      <c r="Z13" s="140">
        <v>-4.1</v>
      </c>
      <c r="AA13" s="155">
        <v>175000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672655</v>
      </c>
      <c r="D15" s="153">
        <f>SUM(D16:D18)</f>
        <v>0</v>
      </c>
      <c r="E15" s="154">
        <f t="shared" si="2"/>
        <v>672100</v>
      </c>
      <c r="F15" s="100">
        <f t="shared" si="2"/>
        <v>672100</v>
      </c>
      <c r="G15" s="100">
        <f t="shared" si="2"/>
        <v>0</v>
      </c>
      <c r="H15" s="100">
        <f t="shared" si="2"/>
        <v>30493</v>
      </c>
      <c r="I15" s="100">
        <f t="shared" si="2"/>
        <v>17839</v>
      </c>
      <c r="J15" s="100">
        <f t="shared" si="2"/>
        <v>48332</v>
      </c>
      <c r="K15" s="100">
        <f t="shared" si="2"/>
        <v>23345</v>
      </c>
      <c r="L15" s="100">
        <f t="shared" si="2"/>
        <v>19771</v>
      </c>
      <c r="M15" s="100">
        <f t="shared" si="2"/>
        <v>13588</v>
      </c>
      <c r="N15" s="100">
        <f t="shared" si="2"/>
        <v>56704</v>
      </c>
      <c r="O15" s="100">
        <f t="shared" si="2"/>
        <v>69641</v>
      </c>
      <c r="P15" s="100">
        <f t="shared" si="2"/>
        <v>93008</v>
      </c>
      <c r="Q15" s="100">
        <f t="shared" si="2"/>
        <v>14587</v>
      </c>
      <c r="R15" s="100">
        <f t="shared" si="2"/>
        <v>177236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282272</v>
      </c>
      <c r="X15" s="100">
        <f t="shared" si="2"/>
        <v>504075</v>
      </c>
      <c r="Y15" s="100">
        <f t="shared" si="2"/>
        <v>-221803</v>
      </c>
      <c r="Z15" s="137">
        <f>+IF(X15&lt;&gt;0,+(Y15/X15)*100,0)</f>
        <v>-44.001983831771064</v>
      </c>
      <c r="AA15" s="153">
        <f>SUM(AA16:AA18)</f>
        <v>672100</v>
      </c>
    </row>
    <row r="16" spans="1:27" ht="13.5">
      <c r="A16" s="138" t="s">
        <v>85</v>
      </c>
      <c r="B16" s="136"/>
      <c r="C16" s="155">
        <v>672655</v>
      </c>
      <c r="D16" s="155"/>
      <c r="E16" s="156">
        <v>672100</v>
      </c>
      <c r="F16" s="60">
        <v>672100</v>
      </c>
      <c r="G16" s="60"/>
      <c r="H16" s="60">
        <v>30493</v>
      </c>
      <c r="I16" s="60">
        <v>17598</v>
      </c>
      <c r="J16" s="60">
        <v>48091</v>
      </c>
      <c r="K16" s="60">
        <v>23345</v>
      </c>
      <c r="L16" s="60">
        <v>19771</v>
      </c>
      <c r="M16" s="60">
        <v>13588</v>
      </c>
      <c r="N16" s="60">
        <v>56704</v>
      </c>
      <c r="O16" s="60">
        <v>69641</v>
      </c>
      <c r="P16" s="60">
        <v>93008</v>
      </c>
      <c r="Q16" s="60">
        <v>14587</v>
      </c>
      <c r="R16" s="60">
        <v>177236</v>
      </c>
      <c r="S16" s="60"/>
      <c r="T16" s="60"/>
      <c r="U16" s="60"/>
      <c r="V16" s="60"/>
      <c r="W16" s="60">
        <v>282031</v>
      </c>
      <c r="X16" s="60">
        <v>504075</v>
      </c>
      <c r="Y16" s="60">
        <v>-222044</v>
      </c>
      <c r="Z16" s="140">
        <v>-44.05</v>
      </c>
      <c r="AA16" s="155">
        <v>672100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>
        <v>241</v>
      </c>
      <c r="J17" s="60">
        <v>241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241</v>
      </c>
      <c r="X17" s="60"/>
      <c r="Y17" s="60">
        <v>241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319582956</v>
      </c>
      <c r="D19" s="153">
        <f>SUM(D20:D23)</f>
        <v>0</v>
      </c>
      <c r="E19" s="154">
        <f t="shared" si="3"/>
        <v>525728400</v>
      </c>
      <c r="F19" s="100">
        <f t="shared" si="3"/>
        <v>277728400</v>
      </c>
      <c r="G19" s="100">
        <f t="shared" si="3"/>
        <v>41828901</v>
      </c>
      <c r="H19" s="100">
        <f t="shared" si="3"/>
        <v>30836020</v>
      </c>
      <c r="I19" s="100">
        <f t="shared" si="3"/>
        <v>34383888</v>
      </c>
      <c r="J19" s="100">
        <f t="shared" si="3"/>
        <v>107048809</v>
      </c>
      <c r="K19" s="100">
        <f t="shared" si="3"/>
        <v>31298462</v>
      </c>
      <c r="L19" s="100">
        <f t="shared" si="3"/>
        <v>8630012</v>
      </c>
      <c r="M19" s="100">
        <f t="shared" si="3"/>
        <v>16981815</v>
      </c>
      <c r="N19" s="100">
        <f t="shared" si="3"/>
        <v>56910289</v>
      </c>
      <c r="O19" s="100">
        <f t="shared" si="3"/>
        <v>15217685</v>
      </c>
      <c r="P19" s="100">
        <f t="shared" si="3"/>
        <v>13075837</v>
      </c>
      <c r="Q19" s="100">
        <f t="shared" si="3"/>
        <v>18185011</v>
      </c>
      <c r="R19" s="100">
        <f t="shared" si="3"/>
        <v>46478533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210437631</v>
      </c>
      <c r="X19" s="100">
        <f t="shared" si="3"/>
        <v>208296300</v>
      </c>
      <c r="Y19" s="100">
        <f t="shared" si="3"/>
        <v>2141331</v>
      </c>
      <c r="Z19" s="137">
        <f>+IF(X19&lt;&gt;0,+(Y19/X19)*100,0)</f>
        <v>1.028021621123371</v>
      </c>
      <c r="AA19" s="153">
        <f>SUM(AA20:AA23)</f>
        <v>277728400</v>
      </c>
    </row>
    <row r="20" spans="1:27" ht="13.5">
      <c r="A20" s="138" t="s">
        <v>89</v>
      </c>
      <c r="B20" s="136"/>
      <c r="C20" s="155">
        <v>223506702</v>
      </c>
      <c r="D20" s="155"/>
      <c r="E20" s="156">
        <v>351728400</v>
      </c>
      <c r="F20" s="60">
        <v>103728400</v>
      </c>
      <c r="G20" s="60">
        <v>29126796</v>
      </c>
      <c r="H20" s="60">
        <v>23950245</v>
      </c>
      <c r="I20" s="60">
        <v>18737888</v>
      </c>
      <c r="J20" s="60">
        <v>71814929</v>
      </c>
      <c r="K20" s="60">
        <v>8055221</v>
      </c>
      <c r="L20" s="60">
        <v>29191</v>
      </c>
      <c r="M20" s="60">
        <v>-332222</v>
      </c>
      <c r="N20" s="60">
        <v>7752190</v>
      </c>
      <c r="O20" s="60">
        <v>10963</v>
      </c>
      <c r="P20" s="60">
        <v>102395</v>
      </c>
      <c r="Q20" s="60">
        <v>1259571</v>
      </c>
      <c r="R20" s="60">
        <v>1372929</v>
      </c>
      <c r="S20" s="60"/>
      <c r="T20" s="60"/>
      <c r="U20" s="60"/>
      <c r="V20" s="60"/>
      <c r="W20" s="60">
        <v>80940048</v>
      </c>
      <c r="X20" s="60">
        <v>77796300</v>
      </c>
      <c r="Y20" s="60">
        <v>3143748</v>
      </c>
      <c r="Z20" s="140">
        <v>4.04</v>
      </c>
      <c r="AA20" s="155">
        <v>103728400</v>
      </c>
    </row>
    <row r="21" spans="1:27" ht="13.5">
      <c r="A21" s="138" t="s">
        <v>90</v>
      </c>
      <c r="B21" s="136"/>
      <c r="C21" s="155">
        <v>47991955</v>
      </c>
      <c r="D21" s="155"/>
      <c r="E21" s="156">
        <v>129000000</v>
      </c>
      <c r="F21" s="60">
        <v>129000000</v>
      </c>
      <c r="G21" s="60">
        <v>8374395</v>
      </c>
      <c r="H21" s="60">
        <v>2413145</v>
      </c>
      <c r="I21" s="60">
        <v>11017460</v>
      </c>
      <c r="J21" s="60">
        <v>21805000</v>
      </c>
      <c r="K21" s="60">
        <v>18814984</v>
      </c>
      <c r="L21" s="60">
        <v>5465670</v>
      </c>
      <c r="M21" s="60">
        <v>12234711</v>
      </c>
      <c r="N21" s="60">
        <v>36515365</v>
      </c>
      <c r="O21" s="60">
        <v>10720382</v>
      </c>
      <c r="P21" s="60">
        <v>8346345</v>
      </c>
      <c r="Q21" s="60">
        <v>12339075</v>
      </c>
      <c r="R21" s="60">
        <v>31405802</v>
      </c>
      <c r="S21" s="60"/>
      <c r="T21" s="60"/>
      <c r="U21" s="60"/>
      <c r="V21" s="60"/>
      <c r="W21" s="60">
        <v>89726167</v>
      </c>
      <c r="X21" s="60">
        <v>96750000</v>
      </c>
      <c r="Y21" s="60">
        <v>-7023833</v>
      </c>
      <c r="Z21" s="140">
        <v>-7.26</v>
      </c>
      <c r="AA21" s="155">
        <v>129000000</v>
      </c>
    </row>
    <row r="22" spans="1:27" ht="13.5">
      <c r="A22" s="138" t="s">
        <v>91</v>
      </c>
      <c r="B22" s="136"/>
      <c r="C22" s="157">
        <v>27633746</v>
      </c>
      <c r="D22" s="157"/>
      <c r="E22" s="158">
        <v>25000000</v>
      </c>
      <c r="F22" s="159">
        <v>25000000</v>
      </c>
      <c r="G22" s="159">
        <v>2431334</v>
      </c>
      <c r="H22" s="159">
        <v>2578136</v>
      </c>
      <c r="I22" s="159">
        <v>2728355</v>
      </c>
      <c r="J22" s="159">
        <v>7737825</v>
      </c>
      <c r="K22" s="159">
        <v>2530283</v>
      </c>
      <c r="L22" s="159">
        <v>1606955</v>
      </c>
      <c r="M22" s="159">
        <v>2654456</v>
      </c>
      <c r="N22" s="159">
        <v>6791694</v>
      </c>
      <c r="O22" s="159">
        <v>2552323</v>
      </c>
      <c r="P22" s="159">
        <v>2695884</v>
      </c>
      <c r="Q22" s="159">
        <v>2648727</v>
      </c>
      <c r="R22" s="159">
        <v>7896934</v>
      </c>
      <c r="S22" s="159"/>
      <c r="T22" s="159"/>
      <c r="U22" s="159"/>
      <c r="V22" s="159"/>
      <c r="W22" s="159">
        <v>22426453</v>
      </c>
      <c r="X22" s="159">
        <v>18750000</v>
      </c>
      <c r="Y22" s="159">
        <v>3676453</v>
      </c>
      <c r="Z22" s="141">
        <v>19.61</v>
      </c>
      <c r="AA22" s="157">
        <v>25000000</v>
      </c>
    </row>
    <row r="23" spans="1:27" ht="13.5">
      <c r="A23" s="138" t="s">
        <v>92</v>
      </c>
      <c r="B23" s="136"/>
      <c r="C23" s="155">
        <v>20450553</v>
      </c>
      <c r="D23" s="155"/>
      <c r="E23" s="156">
        <v>20000000</v>
      </c>
      <c r="F23" s="60">
        <v>20000000</v>
      </c>
      <c r="G23" s="60">
        <v>1896376</v>
      </c>
      <c r="H23" s="60">
        <v>1894494</v>
      </c>
      <c r="I23" s="60">
        <v>1900185</v>
      </c>
      <c r="J23" s="60">
        <v>5691055</v>
      </c>
      <c r="K23" s="60">
        <v>1897974</v>
      </c>
      <c r="L23" s="60">
        <v>1528196</v>
      </c>
      <c r="M23" s="60">
        <v>2424870</v>
      </c>
      <c r="N23" s="60">
        <v>5851040</v>
      </c>
      <c r="O23" s="60">
        <v>1934017</v>
      </c>
      <c r="P23" s="60">
        <v>1931213</v>
      </c>
      <c r="Q23" s="60">
        <v>1937638</v>
      </c>
      <c r="R23" s="60">
        <v>5802868</v>
      </c>
      <c r="S23" s="60"/>
      <c r="T23" s="60"/>
      <c r="U23" s="60"/>
      <c r="V23" s="60"/>
      <c r="W23" s="60">
        <v>17344963</v>
      </c>
      <c r="X23" s="60">
        <v>15000000</v>
      </c>
      <c r="Y23" s="60">
        <v>2344963</v>
      </c>
      <c r="Z23" s="140">
        <v>15.63</v>
      </c>
      <c r="AA23" s="155">
        <v>20000000</v>
      </c>
    </row>
    <row r="24" spans="1:27" ht="13.5">
      <c r="A24" s="135" t="s">
        <v>93</v>
      </c>
      <c r="B24" s="142" t="s">
        <v>94</v>
      </c>
      <c r="C24" s="153"/>
      <c r="D24" s="153"/>
      <c r="E24" s="154">
        <v>45393000</v>
      </c>
      <c r="F24" s="100">
        <v>53925000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40443750</v>
      </c>
      <c r="Y24" s="100">
        <v>-40443750</v>
      </c>
      <c r="Z24" s="137">
        <v>-100</v>
      </c>
      <c r="AA24" s="153">
        <v>53925000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1138268390</v>
      </c>
      <c r="D25" s="168">
        <f>+D5+D9+D15+D19+D24</f>
        <v>0</v>
      </c>
      <c r="E25" s="169">
        <f t="shared" si="4"/>
        <v>1859026000</v>
      </c>
      <c r="F25" s="73">
        <f t="shared" si="4"/>
        <v>1416795915</v>
      </c>
      <c r="G25" s="73">
        <f t="shared" si="4"/>
        <v>276652912</v>
      </c>
      <c r="H25" s="73">
        <f t="shared" si="4"/>
        <v>54155921</v>
      </c>
      <c r="I25" s="73">
        <f t="shared" si="4"/>
        <v>62915724</v>
      </c>
      <c r="J25" s="73">
        <f t="shared" si="4"/>
        <v>393724557</v>
      </c>
      <c r="K25" s="73">
        <f t="shared" si="4"/>
        <v>61694891</v>
      </c>
      <c r="L25" s="73">
        <f t="shared" si="4"/>
        <v>233088628</v>
      </c>
      <c r="M25" s="73">
        <f t="shared" si="4"/>
        <v>37317624</v>
      </c>
      <c r="N25" s="73">
        <f t="shared" si="4"/>
        <v>332101143</v>
      </c>
      <c r="O25" s="73">
        <f t="shared" si="4"/>
        <v>27527792</v>
      </c>
      <c r="P25" s="73">
        <f t="shared" si="4"/>
        <v>88343992</v>
      </c>
      <c r="Q25" s="73">
        <f t="shared" si="4"/>
        <v>200268389</v>
      </c>
      <c r="R25" s="73">
        <f t="shared" si="4"/>
        <v>316140173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1041965873</v>
      </c>
      <c r="X25" s="73">
        <f t="shared" si="4"/>
        <v>1062596936</v>
      </c>
      <c r="Y25" s="73">
        <f t="shared" si="4"/>
        <v>-20631063</v>
      </c>
      <c r="Z25" s="170">
        <f>+IF(X25&lt;&gt;0,+(Y25/X25)*100,0)</f>
        <v>-1.9415699689162287</v>
      </c>
      <c r="AA25" s="168">
        <f>+AA5+AA9+AA15+AA19+AA24</f>
        <v>1416795915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679266936</v>
      </c>
      <c r="D28" s="153">
        <f>SUM(D29:D31)</f>
        <v>0</v>
      </c>
      <c r="E28" s="154">
        <f t="shared" si="5"/>
        <v>767712527</v>
      </c>
      <c r="F28" s="100">
        <f t="shared" si="5"/>
        <v>526727381</v>
      </c>
      <c r="G28" s="100">
        <f t="shared" si="5"/>
        <v>11663715</v>
      </c>
      <c r="H28" s="100">
        <f t="shared" si="5"/>
        <v>33898064</v>
      </c>
      <c r="I28" s="100">
        <f t="shared" si="5"/>
        <v>22383434</v>
      </c>
      <c r="J28" s="100">
        <f t="shared" si="5"/>
        <v>67945213</v>
      </c>
      <c r="K28" s="100">
        <f t="shared" si="5"/>
        <v>42795120</v>
      </c>
      <c r="L28" s="100">
        <f t="shared" si="5"/>
        <v>25530726</v>
      </c>
      <c r="M28" s="100">
        <f t="shared" si="5"/>
        <v>27931480</v>
      </c>
      <c r="N28" s="100">
        <f t="shared" si="5"/>
        <v>96257326</v>
      </c>
      <c r="O28" s="100">
        <f t="shared" si="5"/>
        <v>25508020</v>
      </c>
      <c r="P28" s="100">
        <f t="shared" si="5"/>
        <v>8813139</v>
      </c>
      <c r="Q28" s="100">
        <f t="shared" si="5"/>
        <v>45301809</v>
      </c>
      <c r="R28" s="100">
        <f t="shared" si="5"/>
        <v>79622968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243825507</v>
      </c>
      <c r="X28" s="100">
        <f t="shared" si="5"/>
        <v>395045536</v>
      </c>
      <c r="Y28" s="100">
        <f t="shared" si="5"/>
        <v>-151220029</v>
      </c>
      <c r="Z28" s="137">
        <f>+IF(X28&lt;&gt;0,+(Y28/X28)*100,0)</f>
        <v>-38.27913878768649</v>
      </c>
      <c r="AA28" s="153">
        <f>SUM(AA29:AA31)</f>
        <v>526727381</v>
      </c>
    </row>
    <row r="29" spans="1:27" ht="13.5">
      <c r="A29" s="138" t="s">
        <v>75</v>
      </c>
      <c r="B29" s="136"/>
      <c r="C29" s="155">
        <v>44299932</v>
      </c>
      <c r="D29" s="155"/>
      <c r="E29" s="156">
        <v>63278776</v>
      </c>
      <c r="F29" s="60">
        <v>81690735</v>
      </c>
      <c r="G29" s="60">
        <v>3857684</v>
      </c>
      <c r="H29" s="60">
        <v>4073897</v>
      </c>
      <c r="I29" s="60">
        <v>4901497</v>
      </c>
      <c r="J29" s="60">
        <v>12833078</v>
      </c>
      <c r="K29" s="60">
        <v>5949981</v>
      </c>
      <c r="L29" s="60">
        <v>4672210</v>
      </c>
      <c r="M29" s="60">
        <v>4394766</v>
      </c>
      <c r="N29" s="60">
        <v>15016957</v>
      </c>
      <c r="O29" s="60">
        <v>3884622</v>
      </c>
      <c r="P29" s="60">
        <v>4775373</v>
      </c>
      <c r="Q29" s="60">
        <v>5185513</v>
      </c>
      <c r="R29" s="60">
        <v>13845508</v>
      </c>
      <c r="S29" s="60"/>
      <c r="T29" s="60"/>
      <c r="U29" s="60"/>
      <c r="V29" s="60"/>
      <c r="W29" s="60">
        <v>41695543</v>
      </c>
      <c r="X29" s="60">
        <v>61268051</v>
      </c>
      <c r="Y29" s="60">
        <v>-19572508</v>
      </c>
      <c r="Z29" s="140">
        <v>-31.95</v>
      </c>
      <c r="AA29" s="155">
        <v>81690735</v>
      </c>
    </row>
    <row r="30" spans="1:27" ht="13.5">
      <c r="A30" s="138" t="s">
        <v>76</v>
      </c>
      <c r="B30" s="136"/>
      <c r="C30" s="157">
        <v>607725659</v>
      </c>
      <c r="D30" s="157"/>
      <c r="E30" s="158">
        <v>660499999</v>
      </c>
      <c r="F30" s="159">
        <v>414186325</v>
      </c>
      <c r="G30" s="159">
        <v>6431306</v>
      </c>
      <c r="H30" s="159">
        <v>28114194</v>
      </c>
      <c r="I30" s="159">
        <v>15450981</v>
      </c>
      <c r="J30" s="159">
        <v>49996481</v>
      </c>
      <c r="K30" s="159">
        <v>34556859</v>
      </c>
      <c r="L30" s="159">
        <v>18612960</v>
      </c>
      <c r="M30" s="159">
        <v>21292427</v>
      </c>
      <c r="N30" s="159">
        <v>74462246</v>
      </c>
      <c r="O30" s="159">
        <v>19922202</v>
      </c>
      <c r="P30" s="159">
        <v>2856452</v>
      </c>
      <c r="Q30" s="159">
        <v>38301249</v>
      </c>
      <c r="R30" s="159">
        <v>61079903</v>
      </c>
      <c r="S30" s="159"/>
      <c r="T30" s="159"/>
      <c r="U30" s="159"/>
      <c r="V30" s="159"/>
      <c r="W30" s="159">
        <v>185538630</v>
      </c>
      <c r="X30" s="159">
        <v>310639744</v>
      </c>
      <c r="Y30" s="159">
        <v>-125101114</v>
      </c>
      <c r="Z30" s="141">
        <v>-40.27</v>
      </c>
      <c r="AA30" s="157">
        <v>414186325</v>
      </c>
    </row>
    <row r="31" spans="1:27" ht="13.5">
      <c r="A31" s="138" t="s">
        <v>77</v>
      </c>
      <c r="B31" s="136"/>
      <c r="C31" s="155">
        <v>27241345</v>
      </c>
      <c r="D31" s="155"/>
      <c r="E31" s="156">
        <v>43933752</v>
      </c>
      <c r="F31" s="60">
        <v>30850321</v>
      </c>
      <c r="G31" s="60">
        <v>1374725</v>
      </c>
      <c r="H31" s="60">
        <v>1709973</v>
      </c>
      <c r="I31" s="60">
        <v>2030956</v>
      </c>
      <c r="J31" s="60">
        <v>5115654</v>
      </c>
      <c r="K31" s="60">
        <v>2288280</v>
      </c>
      <c r="L31" s="60">
        <v>2245556</v>
      </c>
      <c r="M31" s="60">
        <v>2244287</v>
      </c>
      <c r="N31" s="60">
        <v>6778123</v>
      </c>
      <c r="O31" s="60">
        <v>1701196</v>
      </c>
      <c r="P31" s="60">
        <v>1181314</v>
      </c>
      <c r="Q31" s="60">
        <v>1815047</v>
      </c>
      <c r="R31" s="60">
        <v>4697557</v>
      </c>
      <c r="S31" s="60"/>
      <c r="T31" s="60"/>
      <c r="U31" s="60"/>
      <c r="V31" s="60"/>
      <c r="W31" s="60">
        <v>16591334</v>
      </c>
      <c r="X31" s="60">
        <v>23137741</v>
      </c>
      <c r="Y31" s="60">
        <v>-6546407</v>
      </c>
      <c r="Z31" s="140">
        <v>-28.29</v>
      </c>
      <c r="AA31" s="155">
        <v>30850321</v>
      </c>
    </row>
    <row r="32" spans="1:27" ht="13.5">
      <c r="A32" s="135" t="s">
        <v>78</v>
      </c>
      <c r="B32" s="136"/>
      <c r="C32" s="153">
        <f aca="true" t="shared" si="6" ref="C32:Y32">SUM(C33:C37)</f>
        <v>97776455</v>
      </c>
      <c r="D32" s="153">
        <f>SUM(D33:D37)</f>
        <v>0</v>
      </c>
      <c r="E32" s="154">
        <f t="shared" si="6"/>
        <v>118125116</v>
      </c>
      <c r="F32" s="100">
        <f t="shared" si="6"/>
        <v>114126793</v>
      </c>
      <c r="G32" s="100">
        <f t="shared" si="6"/>
        <v>9457461</v>
      </c>
      <c r="H32" s="100">
        <f t="shared" si="6"/>
        <v>7454923</v>
      </c>
      <c r="I32" s="100">
        <f t="shared" si="6"/>
        <v>8405876</v>
      </c>
      <c r="J32" s="100">
        <f t="shared" si="6"/>
        <v>25318260</v>
      </c>
      <c r="K32" s="100">
        <f t="shared" si="6"/>
        <v>7648170</v>
      </c>
      <c r="L32" s="100">
        <f t="shared" si="6"/>
        <v>8030974</v>
      </c>
      <c r="M32" s="100">
        <f t="shared" si="6"/>
        <v>7676020</v>
      </c>
      <c r="N32" s="100">
        <f t="shared" si="6"/>
        <v>23355164</v>
      </c>
      <c r="O32" s="100">
        <f t="shared" si="6"/>
        <v>7277683</v>
      </c>
      <c r="P32" s="100">
        <f t="shared" si="6"/>
        <v>7666860</v>
      </c>
      <c r="Q32" s="100">
        <f t="shared" si="6"/>
        <v>8261094</v>
      </c>
      <c r="R32" s="100">
        <f t="shared" si="6"/>
        <v>23205637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71879061</v>
      </c>
      <c r="X32" s="100">
        <f t="shared" si="6"/>
        <v>85595096</v>
      </c>
      <c r="Y32" s="100">
        <f t="shared" si="6"/>
        <v>-13716035</v>
      </c>
      <c r="Z32" s="137">
        <f>+IF(X32&lt;&gt;0,+(Y32/X32)*100,0)</f>
        <v>-16.024323402826724</v>
      </c>
      <c r="AA32" s="153">
        <f>SUM(AA33:AA37)</f>
        <v>114126793</v>
      </c>
    </row>
    <row r="33" spans="1:27" ht="13.5">
      <c r="A33" s="138" t="s">
        <v>79</v>
      </c>
      <c r="B33" s="136"/>
      <c r="C33" s="155">
        <v>4909194</v>
      </c>
      <c r="D33" s="155"/>
      <c r="E33" s="156">
        <v>15425129</v>
      </c>
      <c r="F33" s="60">
        <v>16621118</v>
      </c>
      <c r="G33" s="60">
        <v>1192753</v>
      </c>
      <c r="H33" s="60">
        <v>1083221</v>
      </c>
      <c r="I33" s="60">
        <v>1244264</v>
      </c>
      <c r="J33" s="60">
        <v>3520238</v>
      </c>
      <c r="K33" s="60">
        <v>1114254</v>
      </c>
      <c r="L33" s="60">
        <v>1229836</v>
      </c>
      <c r="M33" s="60">
        <v>1127742</v>
      </c>
      <c r="N33" s="60">
        <v>3471832</v>
      </c>
      <c r="O33" s="60">
        <v>1224074</v>
      </c>
      <c r="P33" s="60">
        <v>1253156</v>
      </c>
      <c r="Q33" s="60">
        <v>1135510</v>
      </c>
      <c r="R33" s="60">
        <v>3612740</v>
      </c>
      <c r="S33" s="60"/>
      <c r="T33" s="60"/>
      <c r="U33" s="60"/>
      <c r="V33" s="60"/>
      <c r="W33" s="60">
        <v>10604810</v>
      </c>
      <c r="X33" s="60">
        <v>12465839</v>
      </c>
      <c r="Y33" s="60">
        <v>-1861029</v>
      </c>
      <c r="Z33" s="140">
        <v>-14.93</v>
      </c>
      <c r="AA33" s="155">
        <v>16621118</v>
      </c>
    </row>
    <row r="34" spans="1:27" ht="13.5">
      <c r="A34" s="138" t="s">
        <v>80</v>
      </c>
      <c r="B34" s="136"/>
      <c r="C34" s="155">
        <v>29583098</v>
      </c>
      <c r="D34" s="155"/>
      <c r="E34" s="156">
        <v>29000000</v>
      </c>
      <c r="F34" s="60">
        <v>34953823</v>
      </c>
      <c r="G34" s="60">
        <v>2842193</v>
      </c>
      <c r="H34" s="60">
        <v>2457668</v>
      </c>
      <c r="I34" s="60">
        <v>3360304</v>
      </c>
      <c r="J34" s="60">
        <v>8660165</v>
      </c>
      <c r="K34" s="60">
        <v>2917635</v>
      </c>
      <c r="L34" s="60">
        <v>3123392</v>
      </c>
      <c r="M34" s="60">
        <v>2925176</v>
      </c>
      <c r="N34" s="60">
        <v>8966203</v>
      </c>
      <c r="O34" s="60">
        <v>2754671</v>
      </c>
      <c r="P34" s="60">
        <v>2778966</v>
      </c>
      <c r="Q34" s="60">
        <v>2774145</v>
      </c>
      <c r="R34" s="60">
        <v>8307782</v>
      </c>
      <c r="S34" s="60"/>
      <c r="T34" s="60"/>
      <c r="U34" s="60"/>
      <c r="V34" s="60"/>
      <c r="W34" s="60">
        <v>25934150</v>
      </c>
      <c r="X34" s="60">
        <v>26215367</v>
      </c>
      <c r="Y34" s="60">
        <v>-281217</v>
      </c>
      <c r="Z34" s="140">
        <v>-1.07</v>
      </c>
      <c r="AA34" s="155">
        <v>34953823</v>
      </c>
    </row>
    <row r="35" spans="1:27" ht="13.5">
      <c r="A35" s="138" t="s">
        <v>81</v>
      </c>
      <c r="B35" s="136"/>
      <c r="C35" s="155">
        <v>57859749</v>
      </c>
      <c r="D35" s="155"/>
      <c r="E35" s="156">
        <v>64064281</v>
      </c>
      <c r="F35" s="60">
        <v>43455622</v>
      </c>
      <c r="G35" s="60">
        <v>4417061</v>
      </c>
      <c r="H35" s="60">
        <v>3379274</v>
      </c>
      <c r="I35" s="60">
        <v>3068166</v>
      </c>
      <c r="J35" s="60">
        <v>10864501</v>
      </c>
      <c r="K35" s="60">
        <v>3121594</v>
      </c>
      <c r="L35" s="60">
        <v>3205485</v>
      </c>
      <c r="M35" s="60">
        <v>3083636</v>
      </c>
      <c r="N35" s="60">
        <v>9410715</v>
      </c>
      <c r="O35" s="60">
        <v>2745477</v>
      </c>
      <c r="P35" s="60">
        <v>2546340</v>
      </c>
      <c r="Q35" s="60">
        <v>3361372</v>
      </c>
      <c r="R35" s="60">
        <v>8653189</v>
      </c>
      <c r="S35" s="60"/>
      <c r="T35" s="60"/>
      <c r="U35" s="60"/>
      <c r="V35" s="60"/>
      <c r="W35" s="60">
        <v>28928405</v>
      </c>
      <c r="X35" s="60">
        <v>32591717</v>
      </c>
      <c r="Y35" s="60">
        <v>-3663312</v>
      </c>
      <c r="Z35" s="140">
        <v>-11.24</v>
      </c>
      <c r="AA35" s="155">
        <v>43455622</v>
      </c>
    </row>
    <row r="36" spans="1:27" ht="13.5">
      <c r="A36" s="138" t="s">
        <v>82</v>
      </c>
      <c r="B36" s="136"/>
      <c r="C36" s="155">
        <v>4321961</v>
      </c>
      <c r="D36" s="155"/>
      <c r="E36" s="156">
        <v>9635706</v>
      </c>
      <c r="F36" s="60">
        <v>19096230</v>
      </c>
      <c r="G36" s="60">
        <v>1005454</v>
      </c>
      <c r="H36" s="60">
        <v>534760</v>
      </c>
      <c r="I36" s="60">
        <v>733142</v>
      </c>
      <c r="J36" s="60">
        <v>2273356</v>
      </c>
      <c r="K36" s="60">
        <v>494687</v>
      </c>
      <c r="L36" s="60">
        <v>472261</v>
      </c>
      <c r="M36" s="60">
        <v>539466</v>
      </c>
      <c r="N36" s="60">
        <v>1506414</v>
      </c>
      <c r="O36" s="60">
        <v>553461</v>
      </c>
      <c r="P36" s="60">
        <v>1088398</v>
      </c>
      <c r="Q36" s="60">
        <v>990067</v>
      </c>
      <c r="R36" s="60">
        <v>2631926</v>
      </c>
      <c r="S36" s="60"/>
      <c r="T36" s="60"/>
      <c r="U36" s="60"/>
      <c r="V36" s="60"/>
      <c r="W36" s="60">
        <v>6411696</v>
      </c>
      <c r="X36" s="60">
        <v>14322173</v>
      </c>
      <c r="Y36" s="60">
        <v>-7910477</v>
      </c>
      <c r="Z36" s="140">
        <v>-55.23</v>
      </c>
      <c r="AA36" s="155">
        <v>19096230</v>
      </c>
    </row>
    <row r="37" spans="1:27" ht="13.5">
      <c r="A37" s="138" t="s">
        <v>83</v>
      </c>
      <c r="B37" s="136"/>
      <c r="C37" s="157">
        <v>1102453</v>
      </c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62121545</v>
      </c>
      <c r="D38" s="153">
        <f>SUM(D39:D41)</f>
        <v>0</v>
      </c>
      <c r="E38" s="154">
        <f t="shared" si="7"/>
        <v>70816676</v>
      </c>
      <c r="F38" s="100">
        <f t="shared" si="7"/>
        <v>110399296</v>
      </c>
      <c r="G38" s="100">
        <f t="shared" si="7"/>
        <v>8737569</v>
      </c>
      <c r="H38" s="100">
        <f t="shared" si="7"/>
        <v>10598239</v>
      </c>
      <c r="I38" s="100">
        <f t="shared" si="7"/>
        <v>7168957</v>
      </c>
      <c r="J38" s="100">
        <f t="shared" si="7"/>
        <v>26504765</v>
      </c>
      <c r="K38" s="100">
        <f t="shared" si="7"/>
        <v>9620181</v>
      </c>
      <c r="L38" s="100">
        <f t="shared" si="7"/>
        <v>4555564</v>
      </c>
      <c r="M38" s="100">
        <f t="shared" si="7"/>
        <v>3169909</v>
      </c>
      <c r="N38" s="100">
        <f t="shared" si="7"/>
        <v>17345654</v>
      </c>
      <c r="O38" s="100">
        <f t="shared" si="7"/>
        <v>6754907</v>
      </c>
      <c r="P38" s="100">
        <f t="shared" si="7"/>
        <v>2393788</v>
      </c>
      <c r="Q38" s="100">
        <f t="shared" si="7"/>
        <v>4493412</v>
      </c>
      <c r="R38" s="100">
        <f t="shared" si="7"/>
        <v>13642107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57492526</v>
      </c>
      <c r="X38" s="100">
        <f t="shared" si="7"/>
        <v>82799472</v>
      </c>
      <c r="Y38" s="100">
        <f t="shared" si="7"/>
        <v>-25306946</v>
      </c>
      <c r="Z38" s="137">
        <f>+IF(X38&lt;&gt;0,+(Y38/X38)*100,0)</f>
        <v>-30.564139346202595</v>
      </c>
      <c r="AA38" s="153">
        <f>SUM(AA39:AA41)</f>
        <v>110399296</v>
      </c>
    </row>
    <row r="39" spans="1:27" ht="13.5">
      <c r="A39" s="138" t="s">
        <v>85</v>
      </c>
      <c r="B39" s="136"/>
      <c r="C39" s="155">
        <v>10155606</v>
      </c>
      <c r="D39" s="155"/>
      <c r="E39" s="156">
        <v>17424930</v>
      </c>
      <c r="F39" s="60">
        <v>17864536</v>
      </c>
      <c r="G39" s="60">
        <v>142890</v>
      </c>
      <c r="H39" s="60">
        <v>567393</v>
      </c>
      <c r="I39" s="60">
        <v>636849</v>
      </c>
      <c r="J39" s="60">
        <v>1347132</v>
      </c>
      <c r="K39" s="60">
        <v>875027</v>
      </c>
      <c r="L39" s="60">
        <v>765593</v>
      </c>
      <c r="M39" s="60">
        <v>976278</v>
      </c>
      <c r="N39" s="60">
        <v>2616898</v>
      </c>
      <c r="O39" s="60">
        <v>679396</v>
      </c>
      <c r="P39" s="60">
        <v>704399</v>
      </c>
      <c r="Q39" s="60">
        <v>857918</v>
      </c>
      <c r="R39" s="60">
        <v>2241713</v>
      </c>
      <c r="S39" s="60"/>
      <c r="T39" s="60"/>
      <c r="U39" s="60"/>
      <c r="V39" s="60"/>
      <c r="W39" s="60">
        <v>6205743</v>
      </c>
      <c r="X39" s="60">
        <v>13398402</v>
      </c>
      <c r="Y39" s="60">
        <v>-7192659</v>
      </c>
      <c r="Z39" s="140">
        <v>-53.68</v>
      </c>
      <c r="AA39" s="155">
        <v>17864536</v>
      </c>
    </row>
    <row r="40" spans="1:27" ht="13.5">
      <c r="A40" s="138" t="s">
        <v>86</v>
      </c>
      <c r="B40" s="136"/>
      <c r="C40" s="155">
        <v>51965939</v>
      </c>
      <c r="D40" s="155"/>
      <c r="E40" s="156">
        <v>53391746</v>
      </c>
      <c r="F40" s="60">
        <v>92534760</v>
      </c>
      <c r="G40" s="60">
        <v>8594679</v>
      </c>
      <c r="H40" s="60">
        <v>10030846</v>
      </c>
      <c r="I40" s="60">
        <v>6532108</v>
      </c>
      <c r="J40" s="60">
        <v>25157633</v>
      </c>
      <c r="K40" s="60">
        <v>8745154</v>
      </c>
      <c r="L40" s="60">
        <v>3789971</v>
      </c>
      <c r="M40" s="60">
        <v>2193631</v>
      </c>
      <c r="N40" s="60">
        <v>14728756</v>
      </c>
      <c r="O40" s="60">
        <v>6075511</v>
      </c>
      <c r="P40" s="60">
        <v>1689389</v>
      </c>
      <c r="Q40" s="60">
        <v>3635494</v>
      </c>
      <c r="R40" s="60">
        <v>11400394</v>
      </c>
      <c r="S40" s="60"/>
      <c r="T40" s="60"/>
      <c r="U40" s="60"/>
      <c r="V40" s="60"/>
      <c r="W40" s="60">
        <v>51286783</v>
      </c>
      <c r="X40" s="60">
        <v>69401070</v>
      </c>
      <c r="Y40" s="60">
        <v>-18114287</v>
      </c>
      <c r="Z40" s="140">
        <v>-26.1</v>
      </c>
      <c r="AA40" s="155">
        <v>92534760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426461610</v>
      </c>
      <c r="D42" s="153">
        <f>SUM(D43:D46)</f>
        <v>0</v>
      </c>
      <c r="E42" s="154">
        <f t="shared" si="8"/>
        <v>624238500</v>
      </c>
      <c r="F42" s="100">
        <f t="shared" si="8"/>
        <v>367695316</v>
      </c>
      <c r="G42" s="100">
        <f t="shared" si="8"/>
        <v>20239027</v>
      </c>
      <c r="H42" s="100">
        <f t="shared" si="8"/>
        <v>22151304</v>
      </c>
      <c r="I42" s="100">
        <f t="shared" si="8"/>
        <v>34246784</v>
      </c>
      <c r="J42" s="100">
        <f t="shared" si="8"/>
        <v>76637115</v>
      </c>
      <c r="K42" s="100">
        <f t="shared" si="8"/>
        <v>17740893</v>
      </c>
      <c r="L42" s="100">
        <f t="shared" si="8"/>
        <v>57411846</v>
      </c>
      <c r="M42" s="100">
        <f t="shared" si="8"/>
        <v>25087215</v>
      </c>
      <c r="N42" s="100">
        <f t="shared" si="8"/>
        <v>100239954</v>
      </c>
      <c r="O42" s="100">
        <f t="shared" si="8"/>
        <v>21950245</v>
      </c>
      <c r="P42" s="100">
        <f t="shared" si="8"/>
        <v>14407224</v>
      </c>
      <c r="Q42" s="100">
        <f t="shared" si="8"/>
        <v>20428903</v>
      </c>
      <c r="R42" s="100">
        <f t="shared" si="8"/>
        <v>56786372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233663441</v>
      </c>
      <c r="X42" s="100">
        <f t="shared" si="8"/>
        <v>275771488</v>
      </c>
      <c r="Y42" s="100">
        <f t="shared" si="8"/>
        <v>-42108047</v>
      </c>
      <c r="Z42" s="137">
        <f>+IF(X42&lt;&gt;0,+(Y42/X42)*100,0)</f>
        <v>-15.269180764619147</v>
      </c>
      <c r="AA42" s="153">
        <f>SUM(AA43:AA46)</f>
        <v>367695316</v>
      </c>
    </row>
    <row r="43" spans="1:27" ht="13.5">
      <c r="A43" s="138" t="s">
        <v>89</v>
      </c>
      <c r="B43" s="136"/>
      <c r="C43" s="155">
        <v>392389028</v>
      </c>
      <c r="D43" s="155"/>
      <c r="E43" s="156">
        <v>448845500</v>
      </c>
      <c r="F43" s="60">
        <v>186533378</v>
      </c>
      <c r="G43" s="60">
        <v>9305195</v>
      </c>
      <c r="H43" s="60">
        <v>9393604</v>
      </c>
      <c r="I43" s="60">
        <v>20591491</v>
      </c>
      <c r="J43" s="60">
        <v>39290290</v>
      </c>
      <c r="K43" s="60">
        <v>3518845</v>
      </c>
      <c r="L43" s="60">
        <v>46958189</v>
      </c>
      <c r="M43" s="60">
        <v>11864522</v>
      </c>
      <c r="N43" s="60">
        <v>62341556</v>
      </c>
      <c r="O43" s="60">
        <v>9876849</v>
      </c>
      <c r="P43" s="60">
        <v>2623984</v>
      </c>
      <c r="Q43" s="60">
        <v>7020838</v>
      </c>
      <c r="R43" s="60">
        <v>19521671</v>
      </c>
      <c r="S43" s="60"/>
      <c r="T43" s="60"/>
      <c r="U43" s="60"/>
      <c r="V43" s="60"/>
      <c r="W43" s="60">
        <v>121153517</v>
      </c>
      <c r="X43" s="60">
        <v>139900034</v>
      </c>
      <c r="Y43" s="60">
        <v>-18746517</v>
      </c>
      <c r="Z43" s="140">
        <v>-13.4</v>
      </c>
      <c r="AA43" s="155">
        <v>186533378</v>
      </c>
    </row>
    <row r="44" spans="1:27" ht="13.5">
      <c r="A44" s="138" t="s">
        <v>90</v>
      </c>
      <c r="B44" s="136"/>
      <c r="C44" s="155"/>
      <c r="D44" s="155"/>
      <c r="E44" s="156">
        <v>125393000</v>
      </c>
      <c r="F44" s="60">
        <v>133925000</v>
      </c>
      <c r="G44" s="60">
        <v>8170219</v>
      </c>
      <c r="H44" s="60">
        <v>9776651</v>
      </c>
      <c r="I44" s="60">
        <v>10882262</v>
      </c>
      <c r="J44" s="60">
        <v>28829132</v>
      </c>
      <c r="K44" s="60">
        <v>11027144</v>
      </c>
      <c r="L44" s="60">
        <v>7722238</v>
      </c>
      <c r="M44" s="60">
        <v>9868971</v>
      </c>
      <c r="N44" s="60">
        <v>28618353</v>
      </c>
      <c r="O44" s="60">
        <v>9233340</v>
      </c>
      <c r="P44" s="60">
        <v>8407456</v>
      </c>
      <c r="Q44" s="60">
        <v>9226794</v>
      </c>
      <c r="R44" s="60">
        <v>26867590</v>
      </c>
      <c r="S44" s="60"/>
      <c r="T44" s="60"/>
      <c r="U44" s="60"/>
      <c r="V44" s="60"/>
      <c r="W44" s="60">
        <v>84315075</v>
      </c>
      <c r="X44" s="60">
        <v>100443750</v>
      </c>
      <c r="Y44" s="60">
        <v>-16128675</v>
      </c>
      <c r="Z44" s="140">
        <v>-16.06</v>
      </c>
      <c r="AA44" s="155">
        <v>133925000</v>
      </c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34072582</v>
      </c>
      <c r="D46" s="155"/>
      <c r="E46" s="156">
        <v>50000000</v>
      </c>
      <c r="F46" s="60">
        <v>47236938</v>
      </c>
      <c r="G46" s="60">
        <v>2763613</v>
      </c>
      <c r="H46" s="60">
        <v>2981049</v>
      </c>
      <c r="I46" s="60">
        <v>2773031</v>
      </c>
      <c r="J46" s="60">
        <v>8517693</v>
      </c>
      <c r="K46" s="60">
        <v>3194904</v>
      </c>
      <c r="L46" s="60">
        <v>2731419</v>
      </c>
      <c r="M46" s="60">
        <v>3353722</v>
      </c>
      <c r="N46" s="60">
        <v>9280045</v>
      </c>
      <c r="O46" s="60">
        <v>2840056</v>
      </c>
      <c r="P46" s="60">
        <v>3375784</v>
      </c>
      <c r="Q46" s="60">
        <v>4181271</v>
      </c>
      <c r="R46" s="60">
        <v>10397111</v>
      </c>
      <c r="S46" s="60"/>
      <c r="T46" s="60"/>
      <c r="U46" s="60"/>
      <c r="V46" s="60"/>
      <c r="W46" s="60">
        <v>28194849</v>
      </c>
      <c r="X46" s="60">
        <v>35427704</v>
      </c>
      <c r="Y46" s="60">
        <v>-7232855</v>
      </c>
      <c r="Z46" s="140">
        <v>-20.42</v>
      </c>
      <c r="AA46" s="155">
        <v>47236938</v>
      </c>
    </row>
    <row r="47" spans="1:27" ht="13.5">
      <c r="A47" s="135" t="s">
        <v>93</v>
      </c>
      <c r="B47" s="142" t="s">
        <v>94</v>
      </c>
      <c r="C47" s="153">
        <v>763185</v>
      </c>
      <c r="D47" s="153"/>
      <c r="E47" s="154">
        <v>9000001</v>
      </c>
      <c r="F47" s="100">
        <v>8589132</v>
      </c>
      <c r="G47" s="100">
        <v>183112</v>
      </c>
      <c r="H47" s="100">
        <v>599121</v>
      </c>
      <c r="I47" s="100">
        <v>137629</v>
      </c>
      <c r="J47" s="100">
        <v>919862</v>
      </c>
      <c r="K47" s="100">
        <v>184316</v>
      </c>
      <c r="L47" s="100">
        <v>252174</v>
      </c>
      <c r="M47" s="100">
        <v>171575</v>
      </c>
      <c r="N47" s="100">
        <v>608065</v>
      </c>
      <c r="O47" s="100">
        <v>747213</v>
      </c>
      <c r="P47" s="100">
        <v>139190</v>
      </c>
      <c r="Q47" s="100">
        <v>818884</v>
      </c>
      <c r="R47" s="100">
        <v>1705287</v>
      </c>
      <c r="S47" s="100"/>
      <c r="T47" s="100"/>
      <c r="U47" s="100"/>
      <c r="V47" s="100"/>
      <c r="W47" s="100">
        <v>3233214</v>
      </c>
      <c r="X47" s="100">
        <v>6441849</v>
      </c>
      <c r="Y47" s="100">
        <v>-3208635</v>
      </c>
      <c r="Z47" s="137">
        <v>-49.81</v>
      </c>
      <c r="AA47" s="153">
        <v>8589132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1266389731</v>
      </c>
      <c r="D48" s="168">
        <f>+D28+D32+D38+D42+D47</f>
        <v>0</v>
      </c>
      <c r="E48" s="169">
        <f t="shared" si="9"/>
        <v>1589892820</v>
      </c>
      <c r="F48" s="73">
        <f t="shared" si="9"/>
        <v>1127537918</v>
      </c>
      <c r="G48" s="73">
        <f t="shared" si="9"/>
        <v>50280884</v>
      </c>
      <c r="H48" s="73">
        <f t="shared" si="9"/>
        <v>74701651</v>
      </c>
      <c r="I48" s="73">
        <f t="shared" si="9"/>
        <v>72342680</v>
      </c>
      <c r="J48" s="73">
        <f t="shared" si="9"/>
        <v>197325215</v>
      </c>
      <c r="K48" s="73">
        <f t="shared" si="9"/>
        <v>77988680</v>
      </c>
      <c r="L48" s="73">
        <f t="shared" si="9"/>
        <v>95781284</v>
      </c>
      <c r="M48" s="73">
        <f t="shared" si="9"/>
        <v>64036199</v>
      </c>
      <c r="N48" s="73">
        <f t="shared" si="9"/>
        <v>237806163</v>
      </c>
      <c r="O48" s="73">
        <f t="shared" si="9"/>
        <v>62238068</v>
      </c>
      <c r="P48" s="73">
        <f t="shared" si="9"/>
        <v>33420201</v>
      </c>
      <c r="Q48" s="73">
        <f t="shared" si="9"/>
        <v>79304102</v>
      </c>
      <c r="R48" s="73">
        <f t="shared" si="9"/>
        <v>174962371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610093749</v>
      </c>
      <c r="X48" s="73">
        <f t="shared" si="9"/>
        <v>845653441</v>
      </c>
      <c r="Y48" s="73">
        <f t="shared" si="9"/>
        <v>-235559692</v>
      </c>
      <c r="Z48" s="170">
        <f>+IF(X48&lt;&gt;0,+(Y48/X48)*100,0)</f>
        <v>-27.85534600574043</v>
      </c>
      <c r="AA48" s="168">
        <f>+AA28+AA32+AA38+AA42+AA47</f>
        <v>1127537918</v>
      </c>
    </row>
    <row r="49" spans="1:27" ht="13.5">
      <c r="A49" s="148" t="s">
        <v>49</v>
      </c>
      <c r="B49" s="149"/>
      <c r="C49" s="171">
        <f aca="true" t="shared" si="10" ref="C49:Y49">+C25-C48</f>
        <v>-128121341</v>
      </c>
      <c r="D49" s="171">
        <f>+D25-D48</f>
        <v>0</v>
      </c>
      <c r="E49" s="172">
        <f t="shared" si="10"/>
        <v>269133180</v>
      </c>
      <c r="F49" s="173">
        <f t="shared" si="10"/>
        <v>289257997</v>
      </c>
      <c r="G49" s="173">
        <f t="shared" si="10"/>
        <v>226372028</v>
      </c>
      <c r="H49" s="173">
        <f t="shared" si="10"/>
        <v>-20545730</v>
      </c>
      <c r="I49" s="173">
        <f t="shared" si="10"/>
        <v>-9426956</v>
      </c>
      <c r="J49" s="173">
        <f t="shared" si="10"/>
        <v>196399342</v>
      </c>
      <c r="K49" s="173">
        <f t="shared" si="10"/>
        <v>-16293789</v>
      </c>
      <c r="L49" s="173">
        <f t="shared" si="10"/>
        <v>137307344</v>
      </c>
      <c r="M49" s="173">
        <f t="shared" si="10"/>
        <v>-26718575</v>
      </c>
      <c r="N49" s="173">
        <f t="shared" si="10"/>
        <v>94294980</v>
      </c>
      <c r="O49" s="173">
        <f t="shared" si="10"/>
        <v>-34710276</v>
      </c>
      <c r="P49" s="173">
        <f t="shared" si="10"/>
        <v>54923791</v>
      </c>
      <c r="Q49" s="173">
        <f t="shared" si="10"/>
        <v>120964287</v>
      </c>
      <c r="R49" s="173">
        <f t="shared" si="10"/>
        <v>141177802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431872124</v>
      </c>
      <c r="X49" s="173">
        <f>IF(F25=F48,0,X25-X48)</f>
        <v>216943495</v>
      </c>
      <c r="Y49" s="173">
        <f t="shared" si="10"/>
        <v>214928629</v>
      </c>
      <c r="Z49" s="174">
        <f>+IF(X49&lt;&gt;0,+(Y49/X49)*100,0)</f>
        <v>99.07124848338965</v>
      </c>
      <c r="AA49" s="171">
        <f>+AA25-AA48</f>
        <v>289257997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147150223</v>
      </c>
      <c r="D5" s="155">
        <v>0</v>
      </c>
      <c r="E5" s="156">
        <v>204500000</v>
      </c>
      <c r="F5" s="60">
        <v>204500000</v>
      </c>
      <c r="G5" s="60">
        <v>20219253</v>
      </c>
      <c r="H5" s="60">
        <v>11774926</v>
      </c>
      <c r="I5" s="60">
        <v>12497568</v>
      </c>
      <c r="J5" s="60">
        <v>44491747</v>
      </c>
      <c r="K5" s="60">
        <v>16001107</v>
      </c>
      <c r="L5" s="60">
        <v>11647912</v>
      </c>
      <c r="M5" s="60">
        <v>11928679</v>
      </c>
      <c r="N5" s="60">
        <v>39577698</v>
      </c>
      <c r="O5" s="60">
        <v>11911300</v>
      </c>
      <c r="P5" s="60">
        <v>62371052</v>
      </c>
      <c r="Q5" s="60">
        <v>11909560</v>
      </c>
      <c r="R5" s="60">
        <v>86191912</v>
      </c>
      <c r="S5" s="60">
        <v>0</v>
      </c>
      <c r="T5" s="60">
        <v>0</v>
      </c>
      <c r="U5" s="60">
        <v>0</v>
      </c>
      <c r="V5" s="60">
        <v>0</v>
      </c>
      <c r="W5" s="60">
        <v>170261357</v>
      </c>
      <c r="X5" s="60">
        <v>153375000</v>
      </c>
      <c r="Y5" s="60">
        <v>16886357</v>
      </c>
      <c r="Z5" s="140">
        <v>11.01</v>
      </c>
      <c r="AA5" s="155">
        <v>204500000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222996107</v>
      </c>
      <c r="D7" s="155">
        <v>0</v>
      </c>
      <c r="E7" s="156">
        <v>350000000</v>
      </c>
      <c r="F7" s="60">
        <v>102000000</v>
      </c>
      <c r="G7" s="60">
        <v>29051127</v>
      </c>
      <c r="H7" s="60">
        <v>23883044</v>
      </c>
      <c r="I7" s="60">
        <v>18715380</v>
      </c>
      <c r="J7" s="60">
        <v>71649551</v>
      </c>
      <c r="K7" s="60">
        <v>8047080</v>
      </c>
      <c r="L7" s="60">
        <v>28764</v>
      </c>
      <c r="M7" s="60">
        <v>-332668</v>
      </c>
      <c r="N7" s="60">
        <v>7743176</v>
      </c>
      <c r="O7" s="60">
        <v>7323</v>
      </c>
      <c r="P7" s="60">
        <v>99102</v>
      </c>
      <c r="Q7" s="60">
        <v>1252635</v>
      </c>
      <c r="R7" s="60">
        <v>1359060</v>
      </c>
      <c r="S7" s="60">
        <v>0</v>
      </c>
      <c r="T7" s="60">
        <v>0</v>
      </c>
      <c r="U7" s="60">
        <v>0</v>
      </c>
      <c r="V7" s="60">
        <v>0</v>
      </c>
      <c r="W7" s="60">
        <v>80751787</v>
      </c>
      <c r="X7" s="60">
        <v>76500000</v>
      </c>
      <c r="Y7" s="60">
        <v>4251787</v>
      </c>
      <c r="Z7" s="140">
        <v>5.56</v>
      </c>
      <c r="AA7" s="155">
        <v>102000000</v>
      </c>
    </row>
    <row r="8" spans="1:27" ht="13.5">
      <c r="A8" s="183" t="s">
        <v>104</v>
      </c>
      <c r="B8" s="182"/>
      <c r="C8" s="155">
        <v>47914971</v>
      </c>
      <c r="D8" s="155">
        <v>0</v>
      </c>
      <c r="E8" s="156">
        <v>49000000</v>
      </c>
      <c r="F8" s="60">
        <v>49000000</v>
      </c>
      <c r="G8" s="60">
        <v>8371716</v>
      </c>
      <c r="H8" s="60">
        <v>2400669</v>
      </c>
      <c r="I8" s="60">
        <v>4346609</v>
      </c>
      <c r="J8" s="60">
        <v>15118994</v>
      </c>
      <c r="K8" s="60">
        <v>5469645</v>
      </c>
      <c r="L8" s="60">
        <v>5461464</v>
      </c>
      <c r="M8" s="60">
        <v>5564844</v>
      </c>
      <c r="N8" s="60">
        <v>16495953</v>
      </c>
      <c r="O8" s="60">
        <v>4469385</v>
      </c>
      <c r="P8" s="60">
        <v>8344740</v>
      </c>
      <c r="Q8" s="60">
        <v>5668478</v>
      </c>
      <c r="R8" s="60">
        <v>18482603</v>
      </c>
      <c r="S8" s="60">
        <v>0</v>
      </c>
      <c r="T8" s="60">
        <v>0</v>
      </c>
      <c r="U8" s="60">
        <v>0</v>
      </c>
      <c r="V8" s="60">
        <v>0</v>
      </c>
      <c r="W8" s="60">
        <v>50097550</v>
      </c>
      <c r="X8" s="60">
        <v>36750000</v>
      </c>
      <c r="Y8" s="60">
        <v>13347550</v>
      </c>
      <c r="Z8" s="140">
        <v>36.32</v>
      </c>
      <c r="AA8" s="155">
        <v>49000000</v>
      </c>
    </row>
    <row r="9" spans="1:27" ht="13.5">
      <c r="A9" s="183" t="s">
        <v>105</v>
      </c>
      <c r="B9" s="182"/>
      <c r="C9" s="155">
        <v>27615295</v>
      </c>
      <c r="D9" s="155">
        <v>0</v>
      </c>
      <c r="E9" s="156">
        <v>25000000</v>
      </c>
      <c r="F9" s="60">
        <v>25000000</v>
      </c>
      <c r="G9" s="60">
        <v>2430053</v>
      </c>
      <c r="H9" s="60">
        <v>2575815</v>
      </c>
      <c r="I9" s="60">
        <v>2727717</v>
      </c>
      <c r="J9" s="60">
        <v>7733585</v>
      </c>
      <c r="K9" s="60">
        <v>2529961</v>
      </c>
      <c r="L9" s="60">
        <v>1606641</v>
      </c>
      <c r="M9" s="60">
        <v>2654456</v>
      </c>
      <c r="N9" s="60">
        <v>6791058</v>
      </c>
      <c r="O9" s="60">
        <v>2552323</v>
      </c>
      <c r="P9" s="60">
        <v>2695111</v>
      </c>
      <c r="Q9" s="60">
        <v>2648727</v>
      </c>
      <c r="R9" s="60">
        <v>7896161</v>
      </c>
      <c r="S9" s="60">
        <v>0</v>
      </c>
      <c r="T9" s="60">
        <v>0</v>
      </c>
      <c r="U9" s="60">
        <v>0</v>
      </c>
      <c r="V9" s="60">
        <v>0</v>
      </c>
      <c r="W9" s="60">
        <v>22420804</v>
      </c>
      <c r="X9" s="60">
        <v>18750000</v>
      </c>
      <c r="Y9" s="60">
        <v>3670804</v>
      </c>
      <c r="Z9" s="140">
        <v>19.58</v>
      </c>
      <c r="AA9" s="155">
        <v>25000000</v>
      </c>
    </row>
    <row r="10" spans="1:27" ht="13.5">
      <c r="A10" s="183" t="s">
        <v>106</v>
      </c>
      <c r="B10" s="182"/>
      <c r="C10" s="155">
        <v>20450553</v>
      </c>
      <c r="D10" s="155">
        <v>0</v>
      </c>
      <c r="E10" s="156">
        <v>20000000</v>
      </c>
      <c r="F10" s="54">
        <v>20000000</v>
      </c>
      <c r="G10" s="54">
        <v>1896376</v>
      </c>
      <c r="H10" s="54">
        <v>1894494</v>
      </c>
      <c r="I10" s="54">
        <v>1900185</v>
      </c>
      <c r="J10" s="54">
        <v>5691055</v>
      </c>
      <c r="K10" s="54">
        <v>1897974</v>
      </c>
      <c r="L10" s="54">
        <v>1528196</v>
      </c>
      <c r="M10" s="54">
        <v>2424870</v>
      </c>
      <c r="N10" s="54">
        <v>5851040</v>
      </c>
      <c r="O10" s="54">
        <v>1934017</v>
      </c>
      <c r="P10" s="54">
        <v>1931213</v>
      </c>
      <c r="Q10" s="54">
        <v>1937638</v>
      </c>
      <c r="R10" s="54">
        <v>5802868</v>
      </c>
      <c r="S10" s="54">
        <v>0</v>
      </c>
      <c r="T10" s="54">
        <v>0</v>
      </c>
      <c r="U10" s="54">
        <v>0</v>
      </c>
      <c r="V10" s="54">
        <v>0</v>
      </c>
      <c r="W10" s="54">
        <v>17344963</v>
      </c>
      <c r="X10" s="54">
        <v>15000000</v>
      </c>
      <c r="Y10" s="54">
        <v>2344963</v>
      </c>
      <c r="Z10" s="184">
        <v>15.63</v>
      </c>
      <c r="AA10" s="130">
        <v>20000000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45393000</v>
      </c>
      <c r="F11" s="60">
        <v>53925000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40443750</v>
      </c>
      <c r="Y11" s="60">
        <v>-40443750</v>
      </c>
      <c r="Z11" s="140">
        <v>-100</v>
      </c>
      <c r="AA11" s="155">
        <v>53925000</v>
      </c>
    </row>
    <row r="12" spans="1:27" ht="13.5">
      <c r="A12" s="183" t="s">
        <v>108</v>
      </c>
      <c r="B12" s="185"/>
      <c r="C12" s="155">
        <v>1000634</v>
      </c>
      <c r="D12" s="155">
        <v>0</v>
      </c>
      <c r="E12" s="156">
        <v>1250000</v>
      </c>
      <c r="F12" s="60">
        <v>1545000</v>
      </c>
      <c r="G12" s="60">
        <v>62300</v>
      </c>
      <c r="H12" s="60">
        <v>27096</v>
      </c>
      <c r="I12" s="60">
        <v>40215</v>
      </c>
      <c r="J12" s="60">
        <v>129611</v>
      </c>
      <c r="K12" s="60">
        <v>36329</v>
      </c>
      <c r="L12" s="60">
        <v>97209</v>
      </c>
      <c r="M12" s="60">
        <v>331042</v>
      </c>
      <c r="N12" s="60">
        <v>464580</v>
      </c>
      <c r="O12" s="60">
        <v>71690</v>
      </c>
      <c r="P12" s="60">
        <v>31758</v>
      </c>
      <c r="Q12" s="60">
        <v>38297</v>
      </c>
      <c r="R12" s="60">
        <v>141745</v>
      </c>
      <c r="S12" s="60">
        <v>0</v>
      </c>
      <c r="T12" s="60">
        <v>0</v>
      </c>
      <c r="U12" s="60">
        <v>0</v>
      </c>
      <c r="V12" s="60">
        <v>0</v>
      </c>
      <c r="W12" s="60">
        <v>735936</v>
      </c>
      <c r="X12" s="60">
        <v>1158750</v>
      </c>
      <c r="Y12" s="60">
        <v>-422814</v>
      </c>
      <c r="Z12" s="140">
        <v>-36.49</v>
      </c>
      <c r="AA12" s="155">
        <v>1545000</v>
      </c>
    </row>
    <row r="13" spans="1:27" ht="13.5">
      <c r="A13" s="181" t="s">
        <v>109</v>
      </c>
      <c r="B13" s="185"/>
      <c r="C13" s="155">
        <v>1902787</v>
      </c>
      <c r="D13" s="155">
        <v>0</v>
      </c>
      <c r="E13" s="156">
        <v>1800000</v>
      </c>
      <c r="F13" s="60">
        <v>1800000</v>
      </c>
      <c r="G13" s="60">
        <v>240035</v>
      </c>
      <c r="H13" s="60">
        <v>76144</v>
      </c>
      <c r="I13" s="60">
        <v>407021</v>
      </c>
      <c r="J13" s="60">
        <v>723200</v>
      </c>
      <c r="K13" s="60">
        <v>48916</v>
      </c>
      <c r="L13" s="60">
        <v>48851</v>
      </c>
      <c r="M13" s="60">
        <v>38127</v>
      </c>
      <c r="N13" s="60">
        <v>135894</v>
      </c>
      <c r="O13" s="60">
        <v>26306</v>
      </c>
      <c r="P13" s="60">
        <v>25001</v>
      </c>
      <c r="Q13" s="60">
        <v>120353</v>
      </c>
      <c r="R13" s="60">
        <v>171660</v>
      </c>
      <c r="S13" s="60">
        <v>0</v>
      </c>
      <c r="T13" s="60">
        <v>0</v>
      </c>
      <c r="U13" s="60">
        <v>0</v>
      </c>
      <c r="V13" s="60">
        <v>0</v>
      </c>
      <c r="W13" s="60">
        <v>1030754</v>
      </c>
      <c r="X13" s="60">
        <v>1350000</v>
      </c>
      <c r="Y13" s="60">
        <v>-319246</v>
      </c>
      <c r="Z13" s="140">
        <v>-23.65</v>
      </c>
      <c r="AA13" s="155">
        <v>1800000</v>
      </c>
    </row>
    <row r="14" spans="1:27" ht="13.5">
      <c r="A14" s="181" t="s">
        <v>110</v>
      </c>
      <c r="B14" s="185"/>
      <c r="C14" s="155">
        <v>22438128</v>
      </c>
      <c r="D14" s="155">
        <v>0</v>
      </c>
      <c r="E14" s="156">
        <v>22940000</v>
      </c>
      <c r="F14" s="60">
        <v>25000000</v>
      </c>
      <c r="G14" s="60">
        <v>79427</v>
      </c>
      <c r="H14" s="60">
        <v>2138030</v>
      </c>
      <c r="I14" s="60">
        <v>2169226</v>
      </c>
      <c r="J14" s="60">
        <v>4386683</v>
      </c>
      <c r="K14" s="60">
        <v>2161431</v>
      </c>
      <c r="L14" s="60">
        <v>30468</v>
      </c>
      <c r="M14" s="60">
        <v>4557535</v>
      </c>
      <c r="N14" s="60">
        <v>6749434</v>
      </c>
      <c r="O14" s="60">
        <v>0</v>
      </c>
      <c r="P14" s="60">
        <v>2433937</v>
      </c>
      <c r="Q14" s="60">
        <v>2502188</v>
      </c>
      <c r="R14" s="60">
        <v>4936125</v>
      </c>
      <c r="S14" s="60">
        <v>0</v>
      </c>
      <c r="T14" s="60">
        <v>0</v>
      </c>
      <c r="U14" s="60">
        <v>0</v>
      </c>
      <c r="V14" s="60">
        <v>0</v>
      </c>
      <c r="W14" s="60">
        <v>16072242</v>
      </c>
      <c r="X14" s="60">
        <v>18750000</v>
      </c>
      <c r="Y14" s="60">
        <v>-2677758</v>
      </c>
      <c r="Z14" s="140">
        <v>-14.28</v>
      </c>
      <c r="AA14" s="155">
        <v>25000000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938254</v>
      </c>
      <c r="D16" s="155">
        <v>0</v>
      </c>
      <c r="E16" s="156">
        <v>3200000</v>
      </c>
      <c r="F16" s="60">
        <v>3200000</v>
      </c>
      <c r="G16" s="60">
        <v>64080</v>
      </c>
      <c r="H16" s="60">
        <v>48140</v>
      </c>
      <c r="I16" s="60">
        <v>56385</v>
      </c>
      <c r="J16" s="60">
        <v>168605</v>
      </c>
      <c r="K16" s="60">
        <v>173919</v>
      </c>
      <c r="L16" s="60">
        <v>179683</v>
      </c>
      <c r="M16" s="60">
        <v>21168</v>
      </c>
      <c r="N16" s="60">
        <v>374770</v>
      </c>
      <c r="O16" s="60">
        <v>103289</v>
      </c>
      <c r="P16" s="60">
        <v>41706</v>
      </c>
      <c r="Q16" s="60">
        <v>21596</v>
      </c>
      <c r="R16" s="60">
        <v>166591</v>
      </c>
      <c r="S16" s="60">
        <v>0</v>
      </c>
      <c r="T16" s="60">
        <v>0</v>
      </c>
      <c r="U16" s="60">
        <v>0</v>
      </c>
      <c r="V16" s="60">
        <v>0</v>
      </c>
      <c r="W16" s="60">
        <v>709966</v>
      </c>
      <c r="X16" s="60">
        <v>2400000</v>
      </c>
      <c r="Y16" s="60">
        <v>-1690034</v>
      </c>
      <c r="Z16" s="140">
        <v>-70.42</v>
      </c>
      <c r="AA16" s="155">
        <v>3200000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348012897</v>
      </c>
      <c r="D19" s="155">
        <v>0</v>
      </c>
      <c r="E19" s="156">
        <v>449210000</v>
      </c>
      <c r="F19" s="60">
        <v>369210000</v>
      </c>
      <c r="G19" s="60">
        <v>150309000</v>
      </c>
      <c r="H19" s="60">
        <v>890000</v>
      </c>
      <c r="I19" s="60">
        <v>8332667</v>
      </c>
      <c r="J19" s="60">
        <v>159531667</v>
      </c>
      <c r="K19" s="60">
        <v>13333333</v>
      </c>
      <c r="L19" s="60">
        <v>117692000</v>
      </c>
      <c r="M19" s="60">
        <v>3063000</v>
      </c>
      <c r="N19" s="60">
        <v>134088333</v>
      </c>
      <c r="O19" s="60">
        <v>6250000</v>
      </c>
      <c r="P19" s="60">
        <v>0</v>
      </c>
      <c r="Q19" s="60">
        <v>98776666</v>
      </c>
      <c r="R19" s="60">
        <v>105026666</v>
      </c>
      <c r="S19" s="60">
        <v>0</v>
      </c>
      <c r="T19" s="60">
        <v>0</v>
      </c>
      <c r="U19" s="60">
        <v>0</v>
      </c>
      <c r="V19" s="60">
        <v>0</v>
      </c>
      <c r="W19" s="60">
        <v>398646666</v>
      </c>
      <c r="X19" s="60">
        <v>276907500</v>
      </c>
      <c r="Y19" s="60">
        <v>121739166</v>
      </c>
      <c r="Z19" s="140">
        <v>43.96</v>
      </c>
      <c r="AA19" s="155">
        <v>369210000</v>
      </c>
    </row>
    <row r="20" spans="1:27" ht="13.5">
      <c r="A20" s="181" t="s">
        <v>35</v>
      </c>
      <c r="B20" s="185"/>
      <c r="C20" s="155">
        <v>11859029</v>
      </c>
      <c r="D20" s="155">
        <v>0</v>
      </c>
      <c r="E20" s="156">
        <v>417600000</v>
      </c>
      <c r="F20" s="54">
        <v>272357915</v>
      </c>
      <c r="G20" s="54">
        <v>317556</v>
      </c>
      <c r="H20" s="54">
        <v>363563</v>
      </c>
      <c r="I20" s="54">
        <v>133374</v>
      </c>
      <c r="J20" s="54">
        <v>814493</v>
      </c>
      <c r="K20" s="54">
        <v>529428</v>
      </c>
      <c r="L20" s="54">
        <v>900074</v>
      </c>
      <c r="M20" s="54">
        <v>399904</v>
      </c>
      <c r="N20" s="54">
        <v>1829406</v>
      </c>
      <c r="O20" s="54">
        <v>202159</v>
      </c>
      <c r="P20" s="54">
        <v>609721</v>
      </c>
      <c r="Q20" s="54">
        <v>64535</v>
      </c>
      <c r="R20" s="54">
        <v>876415</v>
      </c>
      <c r="S20" s="54">
        <v>0</v>
      </c>
      <c r="T20" s="54">
        <v>0</v>
      </c>
      <c r="U20" s="54">
        <v>0</v>
      </c>
      <c r="V20" s="54">
        <v>0</v>
      </c>
      <c r="W20" s="54">
        <v>3520314</v>
      </c>
      <c r="X20" s="54">
        <v>204268436</v>
      </c>
      <c r="Y20" s="54">
        <v>-200748122</v>
      </c>
      <c r="Z20" s="184">
        <v>-98.28</v>
      </c>
      <c r="AA20" s="130">
        <v>272357915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852278878</v>
      </c>
      <c r="D22" s="188">
        <f>SUM(D5:D21)</f>
        <v>0</v>
      </c>
      <c r="E22" s="189">
        <f t="shared" si="0"/>
        <v>1589893000</v>
      </c>
      <c r="F22" s="190">
        <f t="shared" si="0"/>
        <v>1127537915</v>
      </c>
      <c r="G22" s="190">
        <f t="shared" si="0"/>
        <v>213040923</v>
      </c>
      <c r="H22" s="190">
        <f t="shared" si="0"/>
        <v>46071921</v>
      </c>
      <c r="I22" s="190">
        <f t="shared" si="0"/>
        <v>51326347</v>
      </c>
      <c r="J22" s="190">
        <f t="shared" si="0"/>
        <v>310439191</v>
      </c>
      <c r="K22" s="190">
        <f t="shared" si="0"/>
        <v>50229123</v>
      </c>
      <c r="L22" s="190">
        <f t="shared" si="0"/>
        <v>139221262</v>
      </c>
      <c r="M22" s="190">
        <f t="shared" si="0"/>
        <v>30650957</v>
      </c>
      <c r="N22" s="190">
        <f t="shared" si="0"/>
        <v>220101342</v>
      </c>
      <c r="O22" s="190">
        <f t="shared" si="0"/>
        <v>27527792</v>
      </c>
      <c r="P22" s="190">
        <f t="shared" si="0"/>
        <v>78583341</v>
      </c>
      <c r="Q22" s="190">
        <f t="shared" si="0"/>
        <v>124940673</v>
      </c>
      <c r="R22" s="190">
        <f t="shared" si="0"/>
        <v>231051806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761592339</v>
      </c>
      <c r="X22" s="190">
        <f t="shared" si="0"/>
        <v>845653436</v>
      </c>
      <c r="Y22" s="190">
        <f t="shared" si="0"/>
        <v>-84061097</v>
      </c>
      <c r="Z22" s="191">
        <f>+IF(X22&lt;&gt;0,+(Y22/X22)*100,0)</f>
        <v>-9.940371956343592</v>
      </c>
      <c r="AA22" s="188">
        <f>SUM(AA5:AA21)</f>
        <v>1127537915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198611117</v>
      </c>
      <c r="D25" s="155">
        <v>0</v>
      </c>
      <c r="E25" s="156">
        <v>323755820</v>
      </c>
      <c r="F25" s="60">
        <v>321239363</v>
      </c>
      <c r="G25" s="60">
        <v>25466635</v>
      </c>
      <c r="H25" s="60">
        <v>25159791</v>
      </c>
      <c r="I25" s="60">
        <v>26361732</v>
      </c>
      <c r="J25" s="60">
        <v>76988158</v>
      </c>
      <c r="K25" s="60">
        <v>24376024</v>
      </c>
      <c r="L25" s="60">
        <v>23956606</v>
      </c>
      <c r="M25" s="60">
        <v>24187492</v>
      </c>
      <c r="N25" s="60">
        <v>72520122</v>
      </c>
      <c r="O25" s="60">
        <v>23968951</v>
      </c>
      <c r="P25" s="60">
        <v>24927125</v>
      </c>
      <c r="Q25" s="60">
        <v>24650610</v>
      </c>
      <c r="R25" s="60">
        <v>73546686</v>
      </c>
      <c r="S25" s="60">
        <v>0</v>
      </c>
      <c r="T25" s="60">
        <v>0</v>
      </c>
      <c r="U25" s="60">
        <v>0</v>
      </c>
      <c r="V25" s="60">
        <v>0</v>
      </c>
      <c r="W25" s="60">
        <v>223054966</v>
      </c>
      <c r="X25" s="60">
        <v>240929522</v>
      </c>
      <c r="Y25" s="60">
        <v>-17874556</v>
      </c>
      <c r="Z25" s="140">
        <v>-7.42</v>
      </c>
      <c r="AA25" s="155">
        <v>321239363</v>
      </c>
    </row>
    <row r="26" spans="1:27" ht="13.5">
      <c r="A26" s="183" t="s">
        <v>38</v>
      </c>
      <c r="B26" s="182"/>
      <c r="C26" s="155">
        <v>19389954</v>
      </c>
      <c r="D26" s="155">
        <v>0</v>
      </c>
      <c r="E26" s="156">
        <v>24000000</v>
      </c>
      <c r="F26" s="60">
        <v>21000000</v>
      </c>
      <c r="G26" s="60">
        <v>1591084</v>
      </c>
      <c r="H26" s="60">
        <v>1599265</v>
      </c>
      <c r="I26" s="60">
        <v>1714585</v>
      </c>
      <c r="J26" s="60">
        <v>4904934</v>
      </c>
      <c r="K26" s="60">
        <v>1549698</v>
      </c>
      <c r="L26" s="60">
        <v>1596580</v>
      </c>
      <c r="M26" s="60">
        <v>1565318</v>
      </c>
      <c r="N26" s="60">
        <v>4711596</v>
      </c>
      <c r="O26" s="60">
        <v>1514189</v>
      </c>
      <c r="P26" s="60">
        <v>1638655</v>
      </c>
      <c r="Q26" s="60">
        <v>1638308</v>
      </c>
      <c r="R26" s="60">
        <v>4791152</v>
      </c>
      <c r="S26" s="60">
        <v>0</v>
      </c>
      <c r="T26" s="60">
        <v>0</v>
      </c>
      <c r="U26" s="60">
        <v>0</v>
      </c>
      <c r="V26" s="60">
        <v>0</v>
      </c>
      <c r="W26" s="60">
        <v>14407682</v>
      </c>
      <c r="X26" s="60">
        <v>15750000</v>
      </c>
      <c r="Y26" s="60">
        <v>-1342318</v>
      </c>
      <c r="Z26" s="140">
        <v>-8.52</v>
      </c>
      <c r="AA26" s="155">
        <v>21000000</v>
      </c>
    </row>
    <row r="27" spans="1:27" ht="13.5">
      <c r="A27" s="183" t="s">
        <v>118</v>
      </c>
      <c r="B27" s="182"/>
      <c r="C27" s="155">
        <v>56209276</v>
      </c>
      <c r="D27" s="155">
        <v>0</v>
      </c>
      <c r="E27" s="156">
        <v>55000000</v>
      </c>
      <c r="F27" s="60">
        <v>11600000</v>
      </c>
      <c r="G27" s="60">
        <v>622317</v>
      </c>
      <c r="H27" s="60">
        <v>194787</v>
      </c>
      <c r="I27" s="60">
        <v>28468</v>
      </c>
      <c r="J27" s="60">
        <v>845572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845572</v>
      </c>
      <c r="X27" s="60">
        <v>8700000</v>
      </c>
      <c r="Y27" s="60">
        <v>-7854428</v>
      </c>
      <c r="Z27" s="140">
        <v>-90.28</v>
      </c>
      <c r="AA27" s="155">
        <v>11600000</v>
      </c>
    </row>
    <row r="28" spans="1:27" ht="13.5">
      <c r="A28" s="183" t="s">
        <v>39</v>
      </c>
      <c r="B28" s="182"/>
      <c r="C28" s="155">
        <v>295600062</v>
      </c>
      <c r="D28" s="155">
        <v>0</v>
      </c>
      <c r="E28" s="156">
        <v>350000000</v>
      </c>
      <c r="F28" s="60">
        <v>150000000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112500000</v>
      </c>
      <c r="Y28" s="60">
        <v>-112500000</v>
      </c>
      <c r="Z28" s="140">
        <v>-100</v>
      </c>
      <c r="AA28" s="155">
        <v>150000000</v>
      </c>
    </row>
    <row r="29" spans="1:27" ht="13.5">
      <c r="A29" s="183" t="s">
        <v>40</v>
      </c>
      <c r="B29" s="182"/>
      <c r="C29" s="155">
        <v>8919020</v>
      </c>
      <c r="D29" s="155">
        <v>0</v>
      </c>
      <c r="E29" s="156">
        <v>8000000</v>
      </c>
      <c r="F29" s="60">
        <v>3000000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2465412</v>
      </c>
      <c r="P29" s="60">
        <v>0</v>
      </c>
      <c r="Q29" s="60">
        <v>0</v>
      </c>
      <c r="R29" s="60">
        <v>2465412</v>
      </c>
      <c r="S29" s="60">
        <v>0</v>
      </c>
      <c r="T29" s="60">
        <v>0</v>
      </c>
      <c r="U29" s="60">
        <v>0</v>
      </c>
      <c r="V29" s="60">
        <v>0</v>
      </c>
      <c r="W29" s="60">
        <v>2465412</v>
      </c>
      <c r="X29" s="60">
        <v>2250000</v>
      </c>
      <c r="Y29" s="60">
        <v>215412</v>
      </c>
      <c r="Z29" s="140">
        <v>9.57</v>
      </c>
      <c r="AA29" s="155">
        <v>3000000</v>
      </c>
    </row>
    <row r="30" spans="1:27" ht="13.5">
      <c r="A30" s="183" t="s">
        <v>119</v>
      </c>
      <c r="B30" s="182"/>
      <c r="C30" s="155">
        <v>293228119</v>
      </c>
      <c r="D30" s="155">
        <v>0</v>
      </c>
      <c r="E30" s="156">
        <v>311466000</v>
      </c>
      <c r="F30" s="60">
        <v>97298000</v>
      </c>
      <c r="G30" s="60">
        <v>0</v>
      </c>
      <c r="H30" s="60">
        <v>0</v>
      </c>
      <c r="I30" s="60">
        <v>10526316</v>
      </c>
      <c r="J30" s="60">
        <v>10526316</v>
      </c>
      <c r="K30" s="60">
        <v>0</v>
      </c>
      <c r="L30" s="60">
        <v>43859649</v>
      </c>
      <c r="M30" s="60">
        <v>0</v>
      </c>
      <c r="N30" s="60">
        <v>43859649</v>
      </c>
      <c r="O30" s="60">
        <v>2887612</v>
      </c>
      <c r="P30" s="60">
        <v>0</v>
      </c>
      <c r="Q30" s="60">
        <v>1491228</v>
      </c>
      <c r="R30" s="60">
        <v>4378840</v>
      </c>
      <c r="S30" s="60">
        <v>0</v>
      </c>
      <c r="T30" s="60">
        <v>0</v>
      </c>
      <c r="U30" s="60">
        <v>0</v>
      </c>
      <c r="V30" s="60">
        <v>0</v>
      </c>
      <c r="W30" s="60">
        <v>58764805</v>
      </c>
      <c r="X30" s="60">
        <v>72973500</v>
      </c>
      <c r="Y30" s="60">
        <v>-14208695</v>
      </c>
      <c r="Z30" s="140">
        <v>-19.47</v>
      </c>
      <c r="AA30" s="155">
        <v>97298000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155178001</v>
      </c>
      <c r="D32" s="155">
        <v>0</v>
      </c>
      <c r="E32" s="156">
        <v>105000000</v>
      </c>
      <c r="F32" s="60">
        <v>105450000</v>
      </c>
      <c r="G32" s="60">
        <v>6689206</v>
      </c>
      <c r="H32" s="60">
        <v>21474753</v>
      </c>
      <c r="I32" s="60">
        <v>5542259</v>
      </c>
      <c r="J32" s="60">
        <v>33706218</v>
      </c>
      <c r="K32" s="60">
        <v>10383415</v>
      </c>
      <c r="L32" s="60">
        <v>17414440</v>
      </c>
      <c r="M32" s="60">
        <v>9084198</v>
      </c>
      <c r="N32" s="60">
        <v>36882053</v>
      </c>
      <c r="O32" s="60">
        <v>2302512</v>
      </c>
      <c r="P32" s="60">
        <v>1650390</v>
      </c>
      <c r="Q32" s="60">
        <v>12442534</v>
      </c>
      <c r="R32" s="60">
        <v>16395436</v>
      </c>
      <c r="S32" s="60">
        <v>0</v>
      </c>
      <c r="T32" s="60">
        <v>0</v>
      </c>
      <c r="U32" s="60">
        <v>0</v>
      </c>
      <c r="V32" s="60">
        <v>0</v>
      </c>
      <c r="W32" s="60">
        <v>86983707</v>
      </c>
      <c r="X32" s="60">
        <v>79087500</v>
      </c>
      <c r="Y32" s="60">
        <v>7896207</v>
      </c>
      <c r="Z32" s="140">
        <v>9.98</v>
      </c>
      <c r="AA32" s="155">
        <v>105450000</v>
      </c>
    </row>
    <row r="33" spans="1:27" ht="13.5">
      <c r="A33" s="183" t="s">
        <v>42</v>
      </c>
      <c r="B33" s="182"/>
      <c r="C33" s="155">
        <v>77723000</v>
      </c>
      <c r="D33" s="155">
        <v>0</v>
      </c>
      <c r="E33" s="156">
        <v>80000000</v>
      </c>
      <c r="F33" s="60">
        <v>80000000</v>
      </c>
      <c r="G33" s="60">
        <v>0</v>
      </c>
      <c r="H33" s="60">
        <v>0</v>
      </c>
      <c r="I33" s="60">
        <v>6666667</v>
      </c>
      <c r="J33" s="60">
        <v>6666667</v>
      </c>
      <c r="K33" s="60">
        <v>13333333</v>
      </c>
      <c r="L33" s="60">
        <v>0</v>
      </c>
      <c r="M33" s="60">
        <v>6666667</v>
      </c>
      <c r="N33" s="60">
        <v>20000000</v>
      </c>
      <c r="O33" s="60">
        <v>12726917</v>
      </c>
      <c r="P33" s="60">
        <v>0</v>
      </c>
      <c r="Q33" s="60">
        <v>14166666</v>
      </c>
      <c r="R33" s="60">
        <v>26893583</v>
      </c>
      <c r="S33" s="60">
        <v>0</v>
      </c>
      <c r="T33" s="60">
        <v>0</v>
      </c>
      <c r="U33" s="60">
        <v>0</v>
      </c>
      <c r="V33" s="60">
        <v>0</v>
      </c>
      <c r="W33" s="60">
        <v>53560250</v>
      </c>
      <c r="X33" s="60">
        <v>60000000</v>
      </c>
      <c r="Y33" s="60">
        <v>-6439750</v>
      </c>
      <c r="Z33" s="140">
        <v>-10.73</v>
      </c>
      <c r="AA33" s="155">
        <v>80000000</v>
      </c>
    </row>
    <row r="34" spans="1:27" ht="13.5">
      <c r="A34" s="183" t="s">
        <v>43</v>
      </c>
      <c r="B34" s="182"/>
      <c r="C34" s="155">
        <v>147351787</v>
      </c>
      <c r="D34" s="155">
        <v>0</v>
      </c>
      <c r="E34" s="156">
        <v>332671000</v>
      </c>
      <c r="F34" s="60">
        <v>337950555</v>
      </c>
      <c r="G34" s="60">
        <v>15911642</v>
      </c>
      <c r="H34" s="60">
        <v>26273055</v>
      </c>
      <c r="I34" s="60">
        <v>21502653</v>
      </c>
      <c r="J34" s="60">
        <v>63687350</v>
      </c>
      <c r="K34" s="60">
        <v>28346210</v>
      </c>
      <c r="L34" s="60">
        <v>8954009</v>
      </c>
      <c r="M34" s="60">
        <v>22532524</v>
      </c>
      <c r="N34" s="60">
        <v>59832743</v>
      </c>
      <c r="O34" s="60">
        <v>16372475</v>
      </c>
      <c r="P34" s="60">
        <v>5204031</v>
      </c>
      <c r="Q34" s="60">
        <v>24914756</v>
      </c>
      <c r="R34" s="60">
        <v>46491262</v>
      </c>
      <c r="S34" s="60">
        <v>0</v>
      </c>
      <c r="T34" s="60">
        <v>0</v>
      </c>
      <c r="U34" s="60">
        <v>0</v>
      </c>
      <c r="V34" s="60">
        <v>0</v>
      </c>
      <c r="W34" s="60">
        <v>170011355</v>
      </c>
      <c r="X34" s="60">
        <v>253462916</v>
      </c>
      <c r="Y34" s="60">
        <v>-83451561</v>
      </c>
      <c r="Z34" s="140">
        <v>-32.92</v>
      </c>
      <c r="AA34" s="155">
        <v>337950555</v>
      </c>
    </row>
    <row r="35" spans="1:27" ht="13.5">
      <c r="A35" s="181" t="s">
        <v>122</v>
      </c>
      <c r="B35" s="185"/>
      <c r="C35" s="155">
        <v>14179395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1266389731</v>
      </c>
      <c r="D36" s="188">
        <f>SUM(D25:D35)</f>
        <v>0</v>
      </c>
      <c r="E36" s="189">
        <f t="shared" si="1"/>
        <v>1589892820</v>
      </c>
      <c r="F36" s="190">
        <f t="shared" si="1"/>
        <v>1127537918</v>
      </c>
      <c r="G36" s="190">
        <f t="shared" si="1"/>
        <v>50280884</v>
      </c>
      <c r="H36" s="190">
        <f t="shared" si="1"/>
        <v>74701651</v>
      </c>
      <c r="I36" s="190">
        <f t="shared" si="1"/>
        <v>72342680</v>
      </c>
      <c r="J36" s="190">
        <f t="shared" si="1"/>
        <v>197325215</v>
      </c>
      <c r="K36" s="190">
        <f t="shared" si="1"/>
        <v>77988680</v>
      </c>
      <c r="L36" s="190">
        <f t="shared" si="1"/>
        <v>95781284</v>
      </c>
      <c r="M36" s="190">
        <f t="shared" si="1"/>
        <v>64036199</v>
      </c>
      <c r="N36" s="190">
        <f t="shared" si="1"/>
        <v>237806163</v>
      </c>
      <c r="O36" s="190">
        <f t="shared" si="1"/>
        <v>62238068</v>
      </c>
      <c r="P36" s="190">
        <f t="shared" si="1"/>
        <v>33420201</v>
      </c>
      <c r="Q36" s="190">
        <f t="shared" si="1"/>
        <v>79304102</v>
      </c>
      <c r="R36" s="190">
        <f t="shared" si="1"/>
        <v>174962371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610093749</v>
      </c>
      <c r="X36" s="190">
        <f t="shared" si="1"/>
        <v>845653438</v>
      </c>
      <c r="Y36" s="190">
        <f t="shared" si="1"/>
        <v>-235559689</v>
      </c>
      <c r="Z36" s="191">
        <f>+IF(X36&lt;&gt;0,+(Y36/X36)*100,0)</f>
        <v>-27.85534574980348</v>
      </c>
      <c r="AA36" s="188">
        <f>SUM(AA25:AA35)</f>
        <v>1127537918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-414110853</v>
      </c>
      <c r="D38" s="199">
        <f>+D22-D36</f>
        <v>0</v>
      </c>
      <c r="E38" s="200">
        <f t="shared" si="2"/>
        <v>180</v>
      </c>
      <c r="F38" s="106">
        <f t="shared" si="2"/>
        <v>-3</v>
      </c>
      <c r="G38" s="106">
        <f t="shared" si="2"/>
        <v>162760039</v>
      </c>
      <c r="H38" s="106">
        <f t="shared" si="2"/>
        <v>-28629730</v>
      </c>
      <c r="I38" s="106">
        <f t="shared" si="2"/>
        <v>-21016333</v>
      </c>
      <c r="J38" s="106">
        <f t="shared" si="2"/>
        <v>113113976</v>
      </c>
      <c r="K38" s="106">
        <f t="shared" si="2"/>
        <v>-27759557</v>
      </c>
      <c r="L38" s="106">
        <f t="shared" si="2"/>
        <v>43439978</v>
      </c>
      <c r="M38" s="106">
        <f t="shared" si="2"/>
        <v>-33385242</v>
      </c>
      <c r="N38" s="106">
        <f t="shared" si="2"/>
        <v>-17704821</v>
      </c>
      <c r="O38" s="106">
        <f t="shared" si="2"/>
        <v>-34710276</v>
      </c>
      <c r="P38" s="106">
        <f t="shared" si="2"/>
        <v>45163140</v>
      </c>
      <c r="Q38" s="106">
        <f t="shared" si="2"/>
        <v>45636571</v>
      </c>
      <c r="R38" s="106">
        <f t="shared" si="2"/>
        <v>56089435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151498590</v>
      </c>
      <c r="X38" s="106">
        <f>IF(F22=F36,0,X22-X36)</f>
        <v>-2</v>
      </c>
      <c r="Y38" s="106">
        <f t="shared" si="2"/>
        <v>151498592</v>
      </c>
      <c r="Z38" s="201">
        <f>+IF(X38&lt;&gt;0,+(Y38/X38)*100,0)</f>
        <v>-7574929600</v>
      </c>
      <c r="AA38" s="199">
        <f>+AA22-AA36</f>
        <v>-3</v>
      </c>
    </row>
    <row r="39" spans="1:27" ht="13.5">
      <c r="A39" s="181" t="s">
        <v>46</v>
      </c>
      <c r="B39" s="185"/>
      <c r="C39" s="155">
        <v>285989512</v>
      </c>
      <c r="D39" s="155">
        <v>0</v>
      </c>
      <c r="E39" s="156">
        <v>269133000</v>
      </c>
      <c r="F39" s="60">
        <v>289258000</v>
      </c>
      <c r="G39" s="60">
        <v>63611989</v>
      </c>
      <c r="H39" s="60">
        <v>8084000</v>
      </c>
      <c r="I39" s="60">
        <v>11589377</v>
      </c>
      <c r="J39" s="60">
        <v>83285366</v>
      </c>
      <c r="K39" s="60">
        <v>11465768</v>
      </c>
      <c r="L39" s="60">
        <v>93867366</v>
      </c>
      <c r="M39" s="60">
        <v>6666667</v>
      </c>
      <c r="N39" s="60">
        <v>111999801</v>
      </c>
      <c r="O39" s="60">
        <v>0</v>
      </c>
      <c r="P39" s="60">
        <v>9760651</v>
      </c>
      <c r="Q39" s="60">
        <v>75327716</v>
      </c>
      <c r="R39" s="60">
        <v>85088367</v>
      </c>
      <c r="S39" s="60">
        <v>0</v>
      </c>
      <c r="T39" s="60">
        <v>0</v>
      </c>
      <c r="U39" s="60">
        <v>0</v>
      </c>
      <c r="V39" s="60">
        <v>0</v>
      </c>
      <c r="W39" s="60">
        <v>280373534</v>
      </c>
      <c r="X39" s="60">
        <v>216943500</v>
      </c>
      <c r="Y39" s="60">
        <v>63430034</v>
      </c>
      <c r="Z39" s="140">
        <v>29.24</v>
      </c>
      <c r="AA39" s="155">
        <v>289258000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-128121341</v>
      </c>
      <c r="D42" s="206">
        <f>SUM(D38:D41)</f>
        <v>0</v>
      </c>
      <c r="E42" s="207">
        <f t="shared" si="3"/>
        <v>269133180</v>
      </c>
      <c r="F42" s="88">
        <f t="shared" si="3"/>
        <v>289257997</v>
      </c>
      <c r="G42" s="88">
        <f t="shared" si="3"/>
        <v>226372028</v>
      </c>
      <c r="H42" s="88">
        <f t="shared" si="3"/>
        <v>-20545730</v>
      </c>
      <c r="I42" s="88">
        <f t="shared" si="3"/>
        <v>-9426956</v>
      </c>
      <c r="J42" s="88">
        <f t="shared" si="3"/>
        <v>196399342</v>
      </c>
      <c r="K42" s="88">
        <f t="shared" si="3"/>
        <v>-16293789</v>
      </c>
      <c r="L42" s="88">
        <f t="shared" si="3"/>
        <v>137307344</v>
      </c>
      <c r="M42" s="88">
        <f t="shared" si="3"/>
        <v>-26718575</v>
      </c>
      <c r="N42" s="88">
        <f t="shared" si="3"/>
        <v>94294980</v>
      </c>
      <c r="O42" s="88">
        <f t="shared" si="3"/>
        <v>-34710276</v>
      </c>
      <c r="P42" s="88">
        <f t="shared" si="3"/>
        <v>54923791</v>
      </c>
      <c r="Q42" s="88">
        <f t="shared" si="3"/>
        <v>120964287</v>
      </c>
      <c r="R42" s="88">
        <f t="shared" si="3"/>
        <v>141177802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431872124</v>
      </c>
      <c r="X42" s="88">
        <f t="shared" si="3"/>
        <v>216943498</v>
      </c>
      <c r="Y42" s="88">
        <f t="shared" si="3"/>
        <v>214928626</v>
      </c>
      <c r="Z42" s="208">
        <f>+IF(X42&lt;&gt;0,+(Y42/X42)*100,0)</f>
        <v>99.0712457305358</v>
      </c>
      <c r="AA42" s="206">
        <f>SUM(AA38:AA41)</f>
        <v>289257997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-128121341</v>
      </c>
      <c r="D44" s="210">
        <f>+D42-D43</f>
        <v>0</v>
      </c>
      <c r="E44" s="211">
        <f t="shared" si="4"/>
        <v>269133180</v>
      </c>
      <c r="F44" s="77">
        <f t="shared" si="4"/>
        <v>289257997</v>
      </c>
      <c r="G44" s="77">
        <f t="shared" si="4"/>
        <v>226372028</v>
      </c>
      <c r="H44" s="77">
        <f t="shared" si="4"/>
        <v>-20545730</v>
      </c>
      <c r="I44" s="77">
        <f t="shared" si="4"/>
        <v>-9426956</v>
      </c>
      <c r="J44" s="77">
        <f t="shared" si="4"/>
        <v>196399342</v>
      </c>
      <c r="K44" s="77">
        <f t="shared" si="4"/>
        <v>-16293789</v>
      </c>
      <c r="L44" s="77">
        <f t="shared" si="4"/>
        <v>137307344</v>
      </c>
      <c r="M44" s="77">
        <f t="shared" si="4"/>
        <v>-26718575</v>
      </c>
      <c r="N44" s="77">
        <f t="shared" si="4"/>
        <v>94294980</v>
      </c>
      <c r="O44" s="77">
        <f t="shared" si="4"/>
        <v>-34710276</v>
      </c>
      <c r="P44" s="77">
        <f t="shared" si="4"/>
        <v>54923791</v>
      </c>
      <c r="Q44" s="77">
        <f t="shared" si="4"/>
        <v>120964287</v>
      </c>
      <c r="R44" s="77">
        <f t="shared" si="4"/>
        <v>141177802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431872124</v>
      </c>
      <c r="X44" s="77">
        <f t="shared" si="4"/>
        <v>216943498</v>
      </c>
      <c r="Y44" s="77">
        <f t="shared" si="4"/>
        <v>214928626</v>
      </c>
      <c r="Z44" s="212">
        <f>+IF(X44&lt;&gt;0,+(Y44/X44)*100,0)</f>
        <v>99.0712457305358</v>
      </c>
      <c r="AA44" s="210">
        <f>+AA42-AA43</f>
        <v>289257997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-128121341</v>
      </c>
      <c r="D46" s="206">
        <f>SUM(D44:D45)</f>
        <v>0</v>
      </c>
      <c r="E46" s="207">
        <f t="shared" si="5"/>
        <v>269133180</v>
      </c>
      <c r="F46" s="88">
        <f t="shared" si="5"/>
        <v>289257997</v>
      </c>
      <c r="G46" s="88">
        <f t="shared" si="5"/>
        <v>226372028</v>
      </c>
      <c r="H46" s="88">
        <f t="shared" si="5"/>
        <v>-20545730</v>
      </c>
      <c r="I46" s="88">
        <f t="shared" si="5"/>
        <v>-9426956</v>
      </c>
      <c r="J46" s="88">
        <f t="shared" si="5"/>
        <v>196399342</v>
      </c>
      <c r="K46" s="88">
        <f t="shared" si="5"/>
        <v>-16293789</v>
      </c>
      <c r="L46" s="88">
        <f t="shared" si="5"/>
        <v>137307344</v>
      </c>
      <c r="M46" s="88">
        <f t="shared" si="5"/>
        <v>-26718575</v>
      </c>
      <c r="N46" s="88">
        <f t="shared" si="5"/>
        <v>94294980</v>
      </c>
      <c r="O46" s="88">
        <f t="shared" si="5"/>
        <v>-34710276</v>
      </c>
      <c r="P46" s="88">
        <f t="shared" si="5"/>
        <v>54923791</v>
      </c>
      <c r="Q46" s="88">
        <f t="shared" si="5"/>
        <v>120964287</v>
      </c>
      <c r="R46" s="88">
        <f t="shared" si="5"/>
        <v>141177802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431872124</v>
      </c>
      <c r="X46" s="88">
        <f t="shared" si="5"/>
        <v>216943498</v>
      </c>
      <c r="Y46" s="88">
        <f t="shared" si="5"/>
        <v>214928626</v>
      </c>
      <c r="Z46" s="208">
        <f>+IF(X46&lt;&gt;0,+(Y46/X46)*100,0)</f>
        <v>99.0712457305358</v>
      </c>
      <c r="AA46" s="206">
        <f>SUM(AA44:AA45)</f>
        <v>289257997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-128121341</v>
      </c>
      <c r="D48" s="217">
        <f>SUM(D46:D47)</f>
        <v>0</v>
      </c>
      <c r="E48" s="218">
        <f t="shared" si="6"/>
        <v>269133180</v>
      </c>
      <c r="F48" s="219">
        <f t="shared" si="6"/>
        <v>289257997</v>
      </c>
      <c r="G48" s="219">
        <f t="shared" si="6"/>
        <v>226372028</v>
      </c>
      <c r="H48" s="220">
        <f t="shared" si="6"/>
        <v>-20545730</v>
      </c>
      <c r="I48" s="220">
        <f t="shared" si="6"/>
        <v>-9426956</v>
      </c>
      <c r="J48" s="220">
        <f t="shared" si="6"/>
        <v>196399342</v>
      </c>
      <c r="K48" s="220">
        <f t="shared" si="6"/>
        <v>-16293789</v>
      </c>
      <c r="L48" s="220">
        <f t="shared" si="6"/>
        <v>137307344</v>
      </c>
      <c r="M48" s="219">
        <f t="shared" si="6"/>
        <v>-26718575</v>
      </c>
      <c r="N48" s="219">
        <f t="shared" si="6"/>
        <v>94294980</v>
      </c>
      <c r="O48" s="220">
        <f t="shared" si="6"/>
        <v>-34710276</v>
      </c>
      <c r="P48" s="220">
        <f t="shared" si="6"/>
        <v>54923791</v>
      </c>
      <c r="Q48" s="220">
        <f t="shared" si="6"/>
        <v>120964287</v>
      </c>
      <c r="R48" s="220">
        <f t="shared" si="6"/>
        <v>141177802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431872124</v>
      </c>
      <c r="X48" s="220">
        <f t="shared" si="6"/>
        <v>216943498</v>
      </c>
      <c r="Y48" s="220">
        <f t="shared" si="6"/>
        <v>214928626</v>
      </c>
      <c r="Z48" s="221">
        <f>+IF(X48&lt;&gt;0,+(Y48/X48)*100,0)</f>
        <v>99.0712457305358</v>
      </c>
      <c r="AA48" s="222">
        <f>SUM(AA46:AA47)</f>
        <v>289257997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22320125</v>
      </c>
      <c r="D5" s="153">
        <f>SUM(D6:D8)</f>
        <v>0</v>
      </c>
      <c r="E5" s="154">
        <f t="shared" si="0"/>
        <v>0</v>
      </c>
      <c r="F5" s="100">
        <f t="shared" si="0"/>
        <v>101000000</v>
      </c>
      <c r="G5" s="100">
        <f t="shared" si="0"/>
        <v>38733</v>
      </c>
      <c r="H5" s="100">
        <f t="shared" si="0"/>
        <v>1298731</v>
      </c>
      <c r="I5" s="100">
        <f t="shared" si="0"/>
        <v>1183920</v>
      </c>
      <c r="J5" s="100">
        <f t="shared" si="0"/>
        <v>2521384</v>
      </c>
      <c r="K5" s="100">
        <f t="shared" si="0"/>
        <v>1303880</v>
      </c>
      <c r="L5" s="100">
        <f t="shared" si="0"/>
        <v>273267</v>
      </c>
      <c r="M5" s="100">
        <f t="shared" si="0"/>
        <v>3465464</v>
      </c>
      <c r="N5" s="100">
        <f t="shared" si="0"/>
        <v>5042611</v>
      </c>
      <c r="O5" s="100">
        <f t="shared" si="0"/>
        <v>3582660</v>
      </c>
      <c r="P5" s="100">
        <f t="shared" si="0"/>
        <v>0</v>
      </c>
      <c r="Q5" s="100">
        <f t="shared" si="0"/>
        <v>3022162</v>
      </c>
      <c r="R5" s="100">
        <f t="shared" si="0"/>
        <v>6604822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14168817</v>
      </c>
      <c r="X5" s="100">
        <f t="shared" si="0"/>
        <v>75750000</v>
      </c>
      <c r="Y5" s="100">
        <f t="shared" si="0"/>
        <v>-61581183</v>
      </c>
      <c r="Z5" s="137">
        <f>+IF(X5&lt;&gt;0,+(Y5/X5)*100,0)</f>
        <v>-81.29529108910891</v>
      </c>
      <c r="AA5" s="153">
        <f>SUM(AA6:AA8)</f>
        <v>101000000</v>
      </c>
    </row>
    <row r="6" spans="1:27" ht="13.5">
      <c r="A6" s="138" t="s">
        <v>75</v>
      </c>
      <c r="B6" s="136"/>
      <c r="C6" s="155">
        <v>20373104</v>
      </c>
      <c r="D6" s="155"/>
      <c r="E6" s="156"/>
      <c r="F6" s="60">
        <v>101000000</v>
      </c>
      <c r="G6" s="60">
        <v>38733</v>
      </c>
      <c r="H6" s="60">
        <v>1298731</v>
      </c>
      <c r="I6" s="60">
        <v>1183920</v>
      </c>
      <c r="J6" s="60">
        <v>2521384</v>
      </c>
      <c r="K6" s="60">
        <v>1303880</v>
      </c>
      <c r="L6" s="60">
        <v>273267</v>
      </c>
      <c r="M6" s="60">
        <v>3465464</v>
      </c>
      <c r="N6" s="60">
        <v>5042611</v>
      </c>
      <c r="O6" s="60">
        <v>3582660</v>
      </c>
      <c r="P6" s="60"/>
      <c r="Q6" s="60">
        <v>3022162</v>
      </c>
      <c r="R6" s="60">
        <v>6604822</v>
      </c>
      <c r="S6" s="60"/>
      <c r="T6" s="60"/>
      <c r="U6" s="60"/>
      <c r="V6" s="60"/>
      <c r="W6" s="60">
        <v>14168817</v>
      </c>
      <c r="X6" s="60">
        <v>75750000</v>
      </c>
      <c r="Y6" s="60">
        <v>-61581183</v>
      </c>
      <c r="Z6" s="140">
        <v>-81.3</v>
      </c>
      <c r="AA6" s="62">
        <v>101000000</v>
      </c>
    </row>
    <row r="7" spans="1:27" ht="13.5">
      <c r="A7" s="138" t="s">
        <v>76</v>
      </c>
      <c r="B7" s="136"/>
      <c r="C7" s="157">
        <v>329530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1617491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36935783</v>
      </c>
      <c r="D9" s="153">
        <f>SUM(D10:D14)</f>
        <v>0</v>
      </c>
      <c r="E9" s="154">
        <f t="shared" si="1"/>
        <v>47397103</v>
      </c>
      <c r="F9" s="100">
        <f t="shared" si="1"/>
        <v>40849400</v>
      </c>
      <c r="G9" s="100">
        <f t="shared" si="1"/>
        <v>1270171</v>
      </c>
      <c r="H9" s="100">
        <f t="shared" si="1"/>
        <v>1508973</v>
      </c>
      <c r="I9" s="100">
        <f t="shared" si="1"/>
        <v>2147154</v>
      </c>
      <c r="J9" s="100">
        <f t="shared" si="1"/>
        <v>4926298</v>
      </c>
      <c r="K9" s="100">
        <f t="shared" si="1"/>
        <v>4162385</v>
      </c>
      <c r="L9" s="100">
        <f t="shared" si="1"/>
        <v>3095881</v>
      </c>
      <c r="M9" s="100">
        <f t="shared" si="1"/>
        <v>5090111</v>
      </c>
      <c r="N9" s="100">
        <f t="shared" si="1"/>
        <v>12348377</v>
      </c>
      <c r="O9" s="100">
        <f t="shared" si="1"/>
        <v>1507088</v>
      </c>
      <c r="P9" s="100">
        <f t="shared" si="1"/>
        <v>1254008</v>
      </c>
      <c r="Q9" s="100">
        <f t="shared" si="1"/>
        <v>3593428</v>
      </c>
      <c r="R9" s="100">
        <f t="shared" si="1"/>
        <v>6354524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23629199</v>
      </c>
      <c r="X9" s="100">
        <f t="shared" si="1"/>
        <v>30637050</v>
      </c>
      <c r="Y9" s="100">
        <f t="shared" si="1"/>
        <v>-7007851</v>
      </c>
      <c r="Z9" s="137">
        <f>+IF(X9&lt;&gt;0,+(Y9/X9)*100,0)</f>
        <v>-22.873778643831567</v>
      </c>
      <c r="AA9" s="102">
        <f>SUM(AA10:AA14)</f>
        <v>40849400</v>
      </c>
    </row>
    <row r="10" spans="1:27" ht="13.5">
      <c r="A10" s="138" t="s">
        <v>79</v>
      </c>
      <c r="B10" s="136"/>
      <c r="C10" s="155">
        <v>17307077</v>
      </c>
      <c r="D10" s="155"/>
      <c r="E10" s="156">
        <v>16882000</v>
      </c>
      <c r="F10" s="60">
        <v>16418400</v>
      </c>
      <c r="G10" s="60">
        <v>1270171</v>
      </c>
      <c r="H10" s="60">
        <v>1508973</v>
      </c>
      <c r="I10" s="60">
        <v>2147154</v>
      </c>
      <c r="J10" s="60">
        <v>4926298</v>
      </c>
      <c r="K10" s="60">
        <v>2938496</v>
      </c>
      <c r="L10" s="60">
        <v>3095881</v>
      </c>
      <c r="M10" s="60">
        <v>4018865</v>
      </c>
      <c r="N10" s="60">
        <v>10053242</v>
      </c>
      <c r="O10" s="60">
        <v>1507088</v>
      </c>
      <c r="P10" s="60">
        <v>1254008</v>
      </c>
      <c r="Q10" s="60">
        <v>1157118</v>
      </c>
      <c r="R10" s="60">
        <v>3918214</v>
      </c>
      <c r="S10" s="60"/>
      <c r="T10" s="60"/>
      <c r="U10" s="60"/>
      <c r="V10" s="60"/>
      <c r="W10" s="60">
        <v>18897754</v>
      </c>
      <c r="X10" s="60">
        <v>12313800</v>
      </c>
      <c r="Y10" s="60">
        <v>6583954</v>
      </c>
      <c r="Z10" s="140">
        <v>53.47</v>
      </c>
      <c r="AA10" s="62">
        <v>16418400</v>
      </c>
    </row>
    <row r="11" spans="1:27" ht="13.5">
      <c r="A11" s="138" t="s">
        <v>80</v>
      </c>
      <c r="B11" s="136"/>
      <c r="C11" s="155">
        <v>19628706</v>
      </c>
      <c r="D11" s="155"/>
      <c r="E11" s="156">
        <v>26515103</v>
      </c>
      <c r="F11" s="60">
        <v>22206000</v>
      </c>
      <c r="G11" s="60"/>
      <c r="H11" s="60"/>
      <c r="I11" s="60"/>
      <c r="J11" s="60"/>
      <c r="K11" s="60">
        <v>1223889</v>
      </c>
      <c r="L11" s="60"/>
      <c r="M11" s="60">
        <v>1071246</v>
      </c>
      <c r="N11" s="60">
        <v>2295135</v>
      </c>
      <c r="O11" s="60"/>
      <c r="P11" s="60"/>
      <c r="Q11" s="60">
        <v>1803652</v>
      </c>
      <c r="R11" s="60">
        <v>1803652</v>
      </c>
      <c r="S11" s="60"/>
      <c r="T11" s="60"/>
      <c r="U11" s="60"/>
      <c r="V11" s="60"/>
      <c r="W11" s="60">
        <v>4098787</v>
      </c>
      <c r="X11" s="60">
        <v>16654500</v>
      </c>
      <c r="Y11" s="60">
        <v>-12555713</v>
      </c>
      <c r="Z11" s="140">
        <v>-75.39</v>
      </c>
      <c r="AA11" s="62">
        <v>22206000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>
        <v>4000000</v>
      </c>
      <c r="F13" s="60">
        <v>2225000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>
        <v>632658</v>
      </c>
      <c r="R13" s="60">
        <v>632658</v>
      </c>
      <c r="S13" s="60"/>
      <c r="T13" s="60"/>
      <c r="U13" s="60"/>
      <c r="V13" s="60"/>
      <c r="W13" s="60">
        <v>632658</v>
      </c>
      <c r="X13" s="60">
        <v>1668750</v>
      </c>
      <c r="Y13" s="60">
        <v>-1036092</v>
      </c>
      <c r="Z13" s="140">
        <v>-62.09</v>
      </c>
      <c r="AA13" s="62">
        <v>2225000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50793966</v>
      </c>
      <c r="D15" s="153">
        <f>SUM(D16:D18)</f>
        <v>0</v>
      </c>
      <c r="E15" s="154">
        <f t="shared" si="2"/>
        <v>48484543</v>
      </c>
      <c r="F15" s="100">
        <f t="shared" si="2"/>
        <v>35353709</v>
      </c>
      <c r="G15" s="100">
        <f t="shared" si="2"/>
        <v>963230</v>
      </c>
      <c r="H15" s="100">
        <f t="shared" si="2"/>
        <v>8802134</v>
      </c>
      <c r="I15" s="100">
        <f t="shared" si="2"/>
        <v>415463</v>
      </c>
      <c r="J15" s="100">
        <f t="shared" si="2"/>
        <v>10180827</v>
      </c>
      <c r="K15" s="100">
        <f t="shared" si="2"/>
        <v>426853</v>
      </c>
      <c r="L15" s="100">
        <f t="shared" si="2"/>
        <v>1325716</v>
      </c>
      <c r="M15" s="100">
        <f t="shared" si="2"/>
        <v>400620</v>
      </c>
      <c r="N15" s="100">
        <f t="shared" si="2"/>
        <v>2153189</v>
      </c>
      <c r="O15" s="100">
        <f t="shared" si="2"/>
        <v>0</v>
      </c>
      <c r="P15" s="100">
        <f t="shared" si="2"/>
        <v>706312</v>
      </c>
      <c r="Q15" s="100">
        <f t="shared" si="2"/>
        <v>2427836</v>
      </c>
      <c r="R15" s="100">
        <f t="shared" si="2"/>
        <v>3134148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15468164</v>
      </c>
      <c r="X15" s="100">
        <f t="shared" si="2"/>
        <v>26515282</v>
      </c>
      <c r="Y15" s="100">
        <f t="shared" si="2"/>
        <v>-11047118</v>
      </c>
      <c r="Z15" s="137">
        <f>+IF(X15&lt;&gt;0,+(Y15/X15)*100,0)</f>
        <v>-41.66321142652754</v>
      </c>
      <c r="AA15" s="102">
        <f>SUM(AA16:AA18)</f>
        <v>35353709</v>
      </c>
    </row>
    <row r="16" spans="1:27" ht="13.5">
      <c r="A16" s="138" t="s">
        <v>85</v>
      </c>
      <c r="B16" s="136"/>
      <c r="C16" s="155"/>
      <c r="D16" s="155"/>
      <c r="E16" s="156">
        <v>23000000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50793966</v>
      </c>
      <c r="D17" s="155"/>
      <c r="E17" s="156">
        <v>25484543</v>
      </c>
      <c r="F17" s="60">
        <v>35353709</v>
      </c>
      <c r="G17" s="60">
        <v>963230</v>
      </c>
      <c r="H17" s="60">
        <v>8802134</v>
      </c>
      <c r="I17" s="60">
        <v>415463</v>
      </c>
      <c r="J17" s="60">
        <v>10180827</v>
      </c>
      <c r="K17" s="60">
        <v>426853</v>
      </c>
      <c r="L17" s="60">
        <v>1325716</v>
      </c>
      <c r="M17" s="60">
        <v>400620</v>
      </c>
      <c r="N17" s="60">
        <v>2153189</v>
      </c>
      <c r="O17" s="60"/>
      <c r="P17" s="60">
        <v>706312</v>
      </c>
      <c r="Q17" s="60">
        <v>2427836</v>
      </c>
      <c r="R17" s="60">
        <v>3134148</v>
      </c>
      <c r="S17" s="60"/>
      <c r="T17" s="60"/>
      <c r="U17" s="60"/>
      <c r="V17" s="60"/>
      <c r="W17" s="60">
        <v>15468164</v>
      </c>
      <c r="X17" s="60">
        <v>26515282</v>
      </c>
      <c r="Y17" s="60">
        <v>-11047118</v>
      </c>
      <c r="Z17" s="140">
        <v>-41.66</v>
      </c>
      <c r="AA17" s="62">
        <v>35353709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151397044</v>
      </c>
      <c r="D19" s="153">
        <f>SUM(D20:D23)</f>
        <v>0</v>
      </c>
      <c r="E19" s="154">
        <f t="shared" si="3"/>
        <v>220819325</v>
      </c>
      <c r="F19" s="100">
        <f t="shared" si="3"/>
        <v>261054559</v>
      </c>
      <c r="G19" s="100">
        <f t="shared" si="3"/>
        <v>7473057</v>
      </c>
      <c r="H19" s="100">
        <f t="shared" si="3"/>
        <v>21559222</v>
      </c>
      <c r="I19" s="100">
        <f t="shared" si="3"/>
        <v>9359765</v>
      </c>
      <c r="J19" s="100">
        <f t="shared" si="3"/>
        <v>38392044</v>
      </c>
      <c r="K19" s="100">
        <f t="shared" si="3"/>
        <v>28366632</v>
      </c>
      <c r="L19" s="100">
        <f t="shared" si="3"/>
        <v>26883230</v>
      </c>
      <c r="M19" s="100">
        <f t="shared" si="3"/>
        <v>12444014</v>
      </c>
      <c r="N19" s="100">
        <f t="shared" si="3"/>
        <v>67693876</v>
      </c>
      <c r="O19" s="100">
        <f t="shared" si="3"/>
        <v>6362997</v>
      </c>
      <c r="P19" s="100">
        <f t="shared" si="3"/>
        <v>5201635</v>
      </c>
      <c r="Q19" s="100">
        <f t="shared" si="3"/>
        <v>24946963</v>
      </c>
      <c r="R19" s="100">
        <f t="shared" si="3"/>
        <v>36511595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142597515</v>
      </c>
      <c r="X19" s="100">
        <f t="shared" si="3"/>
        <v>195790919</v>
      </c>
      <c r="Y19" s="100">
        <f t="shared" si="3"/>
        <v>-53193404</v>
      </c>
      <c r="Z19" s="137">
        <f>+IF(X19&lt;&gt;0,+(Y19/X19)*100,0)</f>
        <v>-27.16847352864205</v>
      </c>
      <c r="AA19" s="102">
        <f>SUM(AA20:AA23)</f>
        <v>261054559</v>
      </c>
    </row>
    <row r="20" spans="1:27" ht="13.5">
      <c r="A20" s="138" t="s">
        <v>89</v>
      </c>
      <c r="B20" s="136"/>
      <c r="C20" s="155">
        <v>16187382</v>
      </c>
      <c r="D20" s="155"/>
      <c r="E20" s="156">
        <v>41403443</v>
      </c>
      <c r="F20" s="60">
        <v>51864125</v>
      </c>
      <c r="G20" s="60">
        <v>1814061</v>
      </c>
      <c r="H20" s="60">
        <v>6833347</v>
      </c>
      <c r="I20" s="60">
        <v>1325000</v>
      </c>
      <c r="J20" s="60">
        <v>9972408</v>
      </c>
      <c r="K20" s="60">
        <v>6898257</v>
      </c>
      <c r="L20" s="60">
        <v>7409699</v>
      </c>
      <c r="M20" s="60">
        <v>929741</v>
      </c>
      <c r="N20" s="60">
        <v>15237697</v>
      </c>
      <c r="O20" s="60">
        <v>3508772</v>
      </c>
      <c r="P20" s="60">
        <v>21669</v>
      </c>
      <c r="Q20" s="60">
        <v>1313630</v>
      </c>
      <c r="R20" s="60">
        <v>4844071</v>
      </c>
      <c r="S20" s="60"/>
      <c r="T20" s="60"/>
      <c r="U20" s="60"/>
      <c r="V20" s="60"/>
      <c r="W20" s="60">
        <v>30054176</v>
      </c>
      <c r="X20" s="60">
        <v>38898094</v>
      </c>
      <c r="Y20" s="60">
        <v>-8843918</v>
      </c>
      <c r="Z20" s="140">
        <v>-22.74</v>
      </c>
      <c r="AA20" s="62">
        <v>51864125</v>
      </c>
    </row>
    <row r="21" spans="1:27" ht="13.5">
      <c r="A21" s="138" t="s">
        <v>90</v>
      </c>
      <c r="B21" s="136"/>
      <c r="C21" s="155">
        <v>89522630</v>
      </c>
      <c r="D21" s="155"/>
      <c r="E21" s="156">
        <v>94516978</v>
      </c>
      <c r="F21" s="60">
        <v>91229775</v>
      </c>
      <c r="G21" s="60">
        <v>2012217</v>
      </c>
      <c r="H21" s="60">
        <v>7065576</v>
      </c>
      <c r="I21" s="60">
        <v>4868123</v>
      </c>
      <c r="J21" s="60">
        <v>13945916</v>
      </c>
      <c r="K21" s="60">
        <v>16430103</v>
      </c>
      <c r="L21" s="60">
        <v>4980349</v>
      </c>
      <c r="M21" s="60">
        <v>5588016</v>
      </c>
      <c r="N21" s="60">
        <v>26998468</v>
      </c>
      <c r="O21" s="60"/>
      <c r="P21" s="60">
        <v>3085000</v>
      </c>
      <c r="Q21" s="60">
        <v>15052114</v>
      </c>
      <c r="R21" s="60">
        <v>18137114</v>
      </c>
      <c r="S21" s="60"/>
      <c r="T21" s="60"/>
      <c r="U21" s="60"/>
      <c r="V21" s="60"/>
      <c r="W21" s="60">
        <v>59081498</v>
      </c>
      <c r="X21" s="60">
        <v>68422331</v>
      </c>
      <c r="Y21" s="60">
        <v>-9340833</v>
      </c>
      <c r="Z21" s="140">
        <v>-13.65</v>
      </c>
      <c r="AA21" s="62">
        <v>91229775</v>
      </c>
    </row>
    <row r="22" spans="1:27" ht="13.5">
      <c r="A22" s="138" t="s">
        <v>91</v>
      </c>
      <c r="B22" s="136"/>
      <c r="C22" s="157">
        <v>45687032</v>
      </c>
      <c r="D22" s="157"/>
      <c r="E22" s="158">
        <v>84898904</v>
      </c>
      <c r="F22" s="159">
        <v>117960659</v>
      </c>
      <c r="G22" s="159">
        <v>3646779</v>
      </c>
      <c r="H22" s="159">
        <v>7660299</v>
      </c>
      <c r="I22" s="159">
        <v>3166642</v>
      </c>
      <c r="J22" s="159">
        <v>14473720</v>
      </c>
      <c r="K22" s="159">
        <v>5038272</v>
      </c>
      <c r="L22" s="159">
        <v>14493182</v>
      </c>
      <c r="M22" s="159">
        <v>5926257</v>
      </c>
      <c r="N22" s="159">
        <v>25457711</v>
      </c>
      <c r="O22" s="159">
        <v>2854225</v>
      </c>
      <c r="P22" s="159">
        <v>2094966</v>
      </c>
      <c r="Q22" s="159">
        <v>8581219</v>
      </c>
      <c r="R22" s="159">
        <v>13530410</v>
      </c>
      <c r="S22" s="159"/>
      <c r="T22" s="159"/>
      <c r="U22" s="159"/>
      <c r="V22" s="159"/>
      <c r="W22" s="159">
        <v>53461841</v>
      </c>
      <c r="X22" s="159">
        <v>88470494</v>
      </c>
      <c r="Y22" s="159">
        <v>-35008653</v>
      </c>
      <c r="Z22" s="141">
        <v>-39.57</v>
      </c>
      <c r="AA22" s="225">
        <v>117960659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>
        <v>80432029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261446918</v>
      </c>
      <c r="D25" s="217">
        <f>+D5+D9+D15+D19+D24</f>
        <v>0</v>
      </c>
      <c r="E25" s="230">
        <f t="shared" si="4"/>
        <v>397133000</v>
      </c>
      <c r="F25" s="219">
        <f t="shared" si="4"/>
        <v>438257668</v>
      </c>
      <c r="G25" s="219">
        <f t="shared" si="4"/>
        <v>9745191</v>
      </c>
      <c r="H25" s="219">
        <f t="shared" si="4"/>
        <v>33169060</v>
      </c>
      <c r="I25" s="219">
        <f t="shared" si="4"/>
        <v>13106302</v>
      </c>
      <c r="J25" s="219">
        <f t="shared" si="4"/>
        <v>56020553</v>
      </c>
      <c r="K25" s="219">
        <f t="shared" si="4"/>
        <v>34259750</v>
      </c>
      <c r="L25" s="219">
        <f t="shared" si="4"/>
        <v>31578094</v>
      </c>
      <c r="M25" s="219">
        <f t="shared" si="4"/>
        <v>21400209</v>
      </c>
      <c r="N25" s="219">
        <f t="shared" si="4"/>
        <v>87238053</v>
      </c>
      <c r="O25" s="219">
        <f t="shared" si="4"/>
        <v>11452745</v>
      </c>
      <c r="P25" s="219">
        <f t="shared" si="4"/>
        <v>7161955</v>
      </c>
      <c r="Q25" s="219">
        <f t="shared" si="4"/>
        <v>33990389</v>
      </c>
      <c r="R25" s="219">
        <f t="shared" si="4"/>
        <v>52605089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195863695</v>
      </c>
      <c r="X25" s="219">
        <f t="shared" si="4"/>
        <v>328693251</v>
      </c>
      <c r="Y25" s="219">
        <f t="shared" si="4"/>
        <v>-132829556</v>
      </c>
      <c r="Z25" s="231">
        <f>+IF(X25&lt;&gt;0,+(Y25/X25)*100,0)</f>
        <v>-40.41140351859552</v>
      </c>
      <c r="AA25" s="232">
        <f>+AA5+AA9+AA15+AA19+AA24</f>
        <v>438257668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231333985</v>
      </c>
      <c r="D28" s="155"/>
      <c r="E28" s="156">
        <v>269133000</v>
      </c>
      <c r="F28" s="60">
        <v>289257668</v>
      </c>
      <c r="G28" s="60">
        <v>9706458</v>
      </c>
      <c r="H28" s="60">
        <v>29088227</v>
      </c>
      <c r="I28" s="60">
        <v>10597382</v>
      </c>
      <c r="J28" s="60">
        <v>49392067</v>
      </c>
      <c r="K28" s="60">
        <v>32955870</v>
      </c>
      <c r="L28" s="60">
        <v>31304827</v>
      </c>
      <c r="M28" s="60">
        <v>17934745</v>
      </c>
      <c r="N28" s="60">
        <v>82195442</v>
      </c>
      <c r="O28" s="60">
        <v>7870085</v>
      </c>
      <c r="P28" s="60">
        <v>7125840</v>
      </c>
      <c r="Q28" s="60">
        <v>30336346</v>
      </c>
      <c r="R28" s="60">
        <v>45332271</v>
      </c>
      <c r="S28" s="60"/>
      <c r="T28" s="60"/>
      <c r="U28" s="60"/>
      <c r="V28" s="60"/>
      <c r="W28" s="60">
        <v>176919780</v>
      </c>
      <c r="X28" s="60">
        <v>216943251</v>
      </c>
      <c r="Y28" s="60">
        <v>-40023471</v>
      </c>
      <c r="Z28" s="140">
        <v>-18.45</v>
      </c>
      <c r="AA28" s="155">
        <v>289257668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231333985</v>
      </c>
      <c r="D32" s="210">
        <f>SUM(D28:D31)</f>
        <v>0</v>
      </c>
      <c r="E32" s="211">
        <f t="shared" si="5"/>
        <v>269133000</v>
      </c>
      <c r="F32" s="77">
        <f t="shared" si="5"/>
        <v>289257668</v>
      </c>
      <c r="G32" s="77">
        <f t="shared" si="5"/>
        <v>9706458</v>
      </c>
      <c r="H32" s="77">
        <f t="shared" si="5"/>
        <v>29088227</v>
      </c>
      <c r="I32" s="77">
        <f t="shared" si="5"/>
        <v>10597382</v>
      </c>
      <c r="J32" s="77">
        <f t="shared" si="5"/>
        <v>49392067</v>
      </c>
      <c r="K32" s="77">
        <f t="shared" si="5"/>
        <v>32955870</v>
      </c>
      <c r="L32" s="77">
        <f t="shared" si="5"/>
        <v>31304827</v>
      </c>
      <c r="M32" s="77">
        <f t="shared" si="5"/>
        <v>17934745</v>
      </c>
      <c r="N32" s="77">
        <f t="shared" si="5"/>
        <v>82195442</v>
      </c>
      <c r="O32" s="77">
        <f t="shared" si="5"/>
        <v>7870085</v>
      </c>
      <c r="P32" s="77">
        <f t="shared" si="5"/>
        <v>7125840</v>
      </c>
      <c r="Q32" s="77">
        <f t="shared" si="5"/>
        <v>30336346</v>
      </c>
      <c r="R32" s="77">
        <f t="shared" si="5"/>
        <v>45332271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176919780</v>
      </c>
      <c r="X32" s="77">
        <f t="shared" si="5"/>
        <v>216943251</v>
      </c>
      <c r="Y32" s="77">
        <f t="shared" si="5"/>
        <v>-40023471</v>
      </c>
      <c r="Z32" s="212">
        <f>+IF(X32&lt;&gt;0,+(Y32/X32)*100,0)</f>
        <v>-18.44882051666129</v>
      </c>
      <c r="AA32" s="79">
        <f>SUM(AA28:AA31)</f>
        <v>289257668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20093294</v>
      </c>
      <c r="D34" s="155"/>
      <c r="E34" s="156">
        <v>98000000</v>
      </c>
      <c r="F34" s="60">
        <v>98000000</v>
      </c>
      <c r="G34" s="60"/>
      <c r="H34" s="60">
        <v>1272267</v>
      </c>
      <c r="I34" s="60">
        <v>998351</v>
      </c>
      <c r="J34" s="60">
        <v>2270618</v>
      </c>
      <c r="K34" s="60">
        <v>1207650</v>
      </c>
      <c r="L34" s="60">
        <v>248867</v>
      </c>
      <c r="M34" s="60">
        <v>3415715</v>
      </c>
      <c r="N34" s="60">
        <v>4872232</v>
      </c>
      <c r="O34" s="60">
        <v>3525377</v>
      </c>
      <c r="P34" s="60"/>
      <c r="Q34" s="60">
        <v>2032914</v>
      </c>
      <c r="R34" s="60">
        <v>5558291</v>
      </c>
      <c r="S34" s="60"/>
      <c r="T34" s="60"/>
      <c r="U34" s="60"/>
      <c r="V34" s="60"/>
      <c r="W34" s="60">
        <v>12701141</v>
      </c>
      <c r="X34" s="60">
        <v>73500000</v>
      </c>
      <c r="Y34" s="60">
        <v>-60798859</v>
      </c>
      <c r="Z34" s="140">
        <v>-82.72</v>
      </c>
      <c r="AA34" s="62">
        <v>98000000</v>
      </c>
    </row>
    <row r="35" spans="1:27" ht="13.5">
      <c r="A35" s="237" t="s">
        <v>53</v>
      </c>
      <c r="B35" s="136"/>
      <c r="C35" s="155">
        <v>10019639</v>
      </c>
      <c r="D35" s="155"/>
      <c r="E35" s="156">
        <v>30000000</v>
      </c>
      <c r="F35" s="60">
        <v>51000000</v>
      </c>
      <c r="G35" s="60">
        <v>38733</v>
      </c>
      <c r="H35" s="60">
        <v>2808566</v>
      </c>
      <c r="I35" s="60">
        <v>1510569</v>
      </c>
      <c r="J35" s="60">
        <v>4357868</v>
      </c>
      <c r="K35" s="60">
        <v>96230</v>
      </c>
      <c r="L35" s="60">
        <v>24400</v>
      </c>
      <c r="M35" s="60">
        <v>49749</v>
      </c>
      <c r="N35" s="60">
        <v>170379</v>
      </c>
      <c r="O35" s="60">
        <v>57283</v>
      </c>
      <c r="P35" s="60">
        <v>36115</v>
      </c>
      <c r="Q35" s="60">
        <v>1621129</v>
      </c>
      <c r="R35" s="60">
        <v>1714527</v>
      </c>
      <c r="S35" s="60"/>
      <c r="T35" s="60"/>
      <c r="U35" s="60"/>
      <c r="V35" s="60"/>
      <c r="W35" s="60">
        <v>6242774</v>
      </c>
      <c r="X35" s="60">
        <v>38250000</v>
      </c>
      <c r="Y35" s="60">
        <v>-32007226</v>
      </c>
      <c r="Z35" s="140">
        <v>-83.68</v>
      </c>
      <c r="AA35" s="62">
        <v>51000000</v>
      </c>
    </row>
    <row r="36" spans="1:27" ht="13.5">
      <c r="A36" s="238" t="s">
        <v>139</v>
      </c>
      <c r="B36" s="149"/>
      <c r="C36" s="222">
        <f aca="true" t="shared" si="6" ref="C36:Y36">SUM(C32:C35)</f>
        <v>261446918</v>
      </c>
      <c r="D36" s="222">
        <f>SUM(D32:D35)</f>
        <v>0</v>
      </c>
      <c r="E36" s="218">
        <f t="shared" si="6"/>
        <v>397133000</v>
      </c>
      <c r="F36" s="220">
        <f t="shared" si="6"/>
        <v>438257668</v>
      </c>
      <c r="G36" s="220">
        <f t="shared" si="6"/>
        <v>9745191</v>
      </c>
      <c r="H36" s="220">
        <f t="shared" si="6"/>
        <v>33169060</v>
      </c>
      <c r="I36" s="220">
        <f t="shared" si="6"/>
        <v>13106302</v>
      </c>
      <c r="J36" s="220">
        <f t="shared" si="6"/>
        <v>56020553</v>
      </c>
      <c r="K36" s="220">
        <f t="shared" si="6"/>
        <v>34259750</v>
      </c>
      <c r="L36" s="220">
        <f t="shared" si="6"/>
        <v>31578094</v>
      </c>
      <c r="M36" s="220">
        <f t="shared" si="6"/>
        <v>21400209</v>
      </c>
      <c r="N36" s="220">
        <f t="shared" si="6"/>
        <v>87238053</v>
      </c>
      <c r="O36" s="220">
        <f t="shared" si="6"/>
        <v>11452745</v>
      </c>
      <c r="P36" s="220">
        <f t="shared" si="6"/>
        <v>7161955</v>
      </c>
      <c r="Q36" s="220">
        <f t="shared" si="6"/>
        <v>33990389</v>
      </c>
      <c r="R36" s="220">
        <f t="shared" si="6"/>
        <v>52605089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195863695</v>
      </c>
      <c r="X36" s="220">
        <f t="shared" si="6"/>
        <v>328693251</v>
      </c>
      <c r="Y36" s="220">
        <f t="shared" si="6"/>
        <v>-132829556</v>
      </c>
      <c r="Z36" s="221">
        <f>+IF(X36&lt;&gt;0,+(Y36/X36)*100,0)</f>
        <v>-40.41140351859552</v>
      </c>
      <c r="AA36" s="239">
        <f>SUM(AA32:AA35)</f>
        <v>438257668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3332493</v>
      </c>
      <c r="D6" s="155"/>
      <c r="E6" s="59">
        <v>14509683</v>
      </c>
      <c r="F6" s="60">
        <v>3332493</v>
      </c>
      <c r="G6" s="60">
        <v>-6633</v>
      </c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2499370</v>
      </c>
      <c r="Y6" s="60">
        <v>-2499370</v>
      </c>
      <c r="Z6" s="140">
        <v>-100</v>
      </c>
      <c r="AA6" s="62">
        <v>3332493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130795325</v>
      </c>
      <c r="D8" s="155"/>
      <c r="E8" s="59">
        <v>170287639</v>
      </c>
      <c r="F8" s="60">
        <v>130795525</v>
      </c>
      <c r="G8" s="60">
        <v>-11318019</v>
      </c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98096644</v>
      </c>
      <c r="Y8" s="60">
        <v>-98096644</v>
      </c>
      <c r="Z8" s="140">
        <v>-100</v>
      </c>
      <c r="AA8" s="62">
        <v>130795525</v>
      </c>
    </row>
    <row r="9" spans="1:27" ht="13.5">
      <c r="A9" s="249" t="s">
        <v>146</v>
      </c>
      <c r="B9" s="182"/>
      <c r="C9" s="155">
        <v>24462670</v>
      </c>
      <c r="D9" s="155"/>
      <c r="E9" s="59">
        <v>21000000</v>
      </c>
      <c r="F9" s="60">
        <v>24462670</v>
      </c>
      <c r="G9" s="60">
        <v>3115295</v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18347003</v>
      </c>
      <c r="Y9" s="60">
        <v>-18347003</v>
      </c>
      <c r="Z9" s="140">
        <v>-100</v>
      </c>
      <c r="AA9" s="62">
        <v>24462670</v>
      </c>
    </row>
    <row r="10" spans="1:27" ht="13.5">
      <c r="A10" s="249" t="s">
        <v>147</v>
      </c>
      <c r="B10" s="182"/>
      <c r="C10" s="155">
        <v>12866400</v>
      </c>
      <c r="D10" s="155"/>
      <c r="E10" s="59">
        <v>9450000</v>
      </c>
      <c r="F10" s="60">
        <v>12866400</v>
      </c>
      <c r="G10" s="159">
        <v>-31000000</v>
      </c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9649800</v>
      </c>
      <c r="Y10" s="159">
        <v>-9649800</v>
      </c>
      <c r="Z10" s="141">
        <v>-100</v>
      </c>
      <c r="AA10" s="225">
        <v>12866400</v>
      </c>
    </row>
    <row r="11" spans="1:27" ht="13.5">
      <c r="A11" s="249" t="s">
        <v>148</v>
      </c>
      <c r="B11" s="182"/>
      <c r="C11" s="155">
        <v>2672590</v>
      </c>
      <c r="D11" s="155"/>
      <c r="E11" s="59">
        <v>2100000</v>
      </c>
      <c r="F11" s="60">
        <v>2672590</v>
      </c>
      <c r="G11" s="60">
        <v>273487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2004443</v>
      </c>
      <c r="Y11" s="60">
        <v>-2004443</v>
      </c>
      <c r="Z11" s="140">
        <v>-100</v>
      </c>
      <c r="AA11" s="62">
        <v>2672590</v>
      </c>
    </row>
    <row r="12" spans="1:27" ht="13.5">
      <c r="A12" s="250" t="s">
        <v>56</v>
      </c>
      <c r="B12" s="251"/>
      <c r="C12" s="168">
        <f aca="true" t="shared" si="0" ref="C12:Y12">SUM(C6:C11)</f>
        <v>174129478</v>
      </c>
      <c r="D12" s="168">
        <f>SUM(D6:D11)</f>
        <v>0</v>
      </c>
      <c r="E12" s="72">
        <f t="shared" si="0"/>
        <v>217347322</v>
      </c>
      <c r="F12" s="73">
        <f t="shared" si="0"/>
        <v>174129678</v>
      </c>
      <c r="G12" s="73">
        <f t="shared" si="0"/>
        <v>-38935870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130597260</v>
      </c>
      <c r="Y12" s="73">
        <f t="shared" si="0"/>
        <v>-130597260</v>
      </c>
      <c r="Z12" s="170">
        <f>+IF(X12&lt;&gt;0,+(Y12/X12)*100,0)</f>
        <v>-100</v>
      </c>
      <c r="AA12" s="74">
        <f>SUM(AA6:AA11)</f>
        <v>174129678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5922083</v>
      </c>
      <c r="D15" s="155"/>
      <c r="E15" s="59">
        <v>13177500</v>
      </c>
      <c r="F15" s="60">
        <v>5922083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4441562</v>
      </c>
      <c r="Y15" s="60">
        <v>-4441562</v>
      </c>
      <c r="Z15" s="140">
        <v>-100</v>
      </c>
      <c r="AA15" s="62">
        <v>5922083</v>
      </c>
    </row>
    <row r="16" spans="1:27" ht="13.5">
      <c r="A16" s="249" t="s">
        <v>151</v>
      </c>
      <c r="B16" s="182"/>
      <c r="C16" s="155"/>
      <c r="D16" s="155"/>
      <c r="E16" s="59">
        <v>315000</v>
      </c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25102766</v>
      </c>
      <c r="D17" s="155"/>
      <c r="E17" s="59">
        <v>27722575</v>
      </c>
      <c r="F17" s="60">
        <v>25102766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18827075</v>
      </c>
      <c r="Y17" s="60">
        <v>-18827075</v>
      </c>
      <c r="Z17" s="140">
        <v>-100</v>
      </c>
      <c r="AA17" s="62">
        <v>25102766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4358092402</v>
      </c>
      <c r="D19" s="155"/>
      <c r="E19" s="59">
        <v>4101963244</v>
      </c>
      <c r="F19" s="60">
        <v>4358093244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3268569933</v>
      </c>
      <c r="Y19" s="60">
        <v>-3268569933</v>
      </c>
      <c r="Z19" s="140">
        <v>-100</v>
      </c>
      <c r="AA19" s="62">
        <v>4358093244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106246</v>
      </c>
      <c r="D22" s="155"/>
      <c r="E22" s="59"/>
      <c r="F22" s="60">
        <v>106246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79685</v>
      </c>
      <c r="Y22" s="60">
        <v>-79685</v>
      </c>
      <c r="Z22" s="140">
        <v>-100</v>
      </c>
      <c r="AA22" s="62">
        <v>106246</v>
      </c>
    </row>
    <row r="23" spans="1:27" ht="13.5">
      <c r="A23" s="249" t="s">
        <v>158</v>
      </c>
      <c r="B23" s="182"/>
      <c r="C23" s="155">
        <v>1699751</v>
      </c>
      <c r="D23" s="155"/>
      <c r="E23" s="59">
        <v>1642120</v>
      </c>
      <c r="F23" s="60">
        <v>1699451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1274588</v>
      </c>
      <c r="Y23" s="159">
        <v>-1274588</v>
      </c>
      <c r="Z23" s="141">
        <v>-100</v>
      </c>
      <c r="AA23" s="225">
        <v>1699451</v>
      </c>
    </row>
    <row r="24" spans="1:27" ht="13.5">
      <c r="A24" s="250" t="s">
        <v>57</v>
      </c>
      <c r="B24" s="253"/>
      <c r="C24" s="168">
        <f aca="true" t="shared" si="1" ref="C24:Y24">SUM(C15:C23)</f>
        <v>4390923248</v>
      </c>
      <c r="D24" s="168">
        <f>SUM(D15:D23)</f>
        <v>0</v>
      </c>
      <c r="E24" s="76">
        <f t="shared" si="1"/>
        <v>4144820439</v>
      </c>
      <c r="F24" s="77">
        <f t="shared" si="1"/>
        <v>4390923790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3293192843</v>
      </c>
      <c r="Y24" s="77">
        <f t="shared" si="1"/>
        <v>-3293192843</v>
      </c>
      <c r="Z24" s="212">
        <f>+IF(X24&lt;&gt;0,+(Y24/X24)*100,0)</f>
        <v>-100</v>
      </c>
      <c r="AA24" s="79">
        <f>SUM(AA15:AA23)</f>
        <v>4390923790</v>
      </c>
    </row>
    <row r="25" spans="1:27" ht="13.5">
      <c r="A25" s="250" t="s">
        <v>159</v>
      </c>
      <c r="B25" s="251"/>
      <c r="C25" s="168">
        <f aca="true" t="shared" si="2" ref="C25:Y25">+C12+C24</f>
        <v>4565052726</v>
      </c>
      <c r="D25" s="168">
        <f>+D12+D24</f>
        <v>0</v>
      </c>
      <c r="E25" s="72">
        <f t="shared" si="2"/>
        <v>4362167761</v>
      </c>
      <c r="F25" s="73">
        <f t="shared" si="2"/>
        <v>4565053468</v>
      </c>
      <c r="G25" s="73">
        <f t="shared" si="2"/>
        <v>-38935870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3423790103</v>
      </c>
      <c r="Y25" s="73">
        <f t="shared" si="2"/>
        <v>-3423790103</v>
      </c>
      <c r="Z25" s="170">
        <f>+IF(X25&lt;&gt;0,+(Y25/X25)*100,0)</f>
        <v>-100</v>
      </c>
      <c r="AA25" s="74">
        <f>+AA12+AA24</f>
        <v>4565053468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37970227</v>
      </c>
      <c r="D29" s="155"/>
      <c r="E29" s="59"/>
      <c r="F29" s="60">
        <v>37970227</v>
      </c>
      <c r="G29" s="60">
        <v>3299117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28477670</v>
      </c>
      <c r="Y29" s="60">
        <v>-28477670</v>
      </c>
      <c r="Z29" s="140">
        <v>-100</v>
      </c>
      <c r="AA29" s="62">
        <v>37970227</v>
      </c>
    </row>
    <row r="30" spans="1:27" ht="13.5">
      <c r="A30" s="249" t="s">
        <v>52</v>
      </c>
      <c r="B30" s="182"/>
      <c r="C30" s="155">
        <v>3389208</v>
      </c>
      <c r="D30" s="155"/>
      <c r="E30" s="59">
        <v>10998596</v>
      </c>
      <c r="F30" s="60"/>
      <c r="G30" s="60">
        <v>3527472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11727832</v>
      </c>
      <c r="D31" s="155"/>
      <c r="E31" s="59">
        <v>12096000</v>
      </c>
      <c r="F31" s="60">
        <v>11727832</v>
      </c>
      <c r="G31" s="60">
        <v>-2456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8795874</v>
      </c>
      <c r="Y31" s="60">
        <v>-8795874</v>
      </c>
      <c r="Z31" s="140">
        <v>-100</v>
      </c>
      <c r="AA31" s="62">
        <v>11727832</v>
      </c>
    </row>
    <row r="32" spans="1:27" ht="13.5">
      <c r="A32" s="249" t="s">
        <v>164</v>
      </c>
      <c r="B32" s="182"/>
      <c r="C32" s="155">
        <v>238949790</v>
      </c>
      <c r="D32" s="155"/>
      <c r="E32" s="59">
        <v>58489820</v>
      </c>
      <c r="F32" s="60">
        <v>242338594</v>
      </c>
      <c r="G32" s="60">
        <v>-891570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181753946</v>
      </c>
      <c r="Y32" s="60">
        <v>-181753946</v>
      </c>
      <c r="Z32" s="140">
        <v>-100</v>
      </c>
      <c r="AA32" s="62">
        <v>242338594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292037057</v>
      </c>
      <c r="D34" s="168">
        <f>SUM(D29:D33)</f>
        <v>0</v>
      </c>
      <c r="E34" s="72">
        <f t="shared" si="3"/>
        <v>81584416</v>
      </c>
      <c r="F34" s="73">
        <f t="shared" si="3"/>
        <v>292036653</v>
      </c>
      <c r="G34" s="73">
        <f t="shared" si="3"/>
        <v>5932563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219027490</v>
      </c>
      <c r="Y34" s="73">
        <f t="shared" si="3"/>
        <v>-219027490</v>
      </c>
      <c r="Z34" s="170">
        <f>+IF(X34&lt;&gt;0,+(Y34/X34)*100,0)</f>
        <v>-100</v>
      </c>
      <c r="AA34" s="74">
        <f>SUM(AA29:AA33)</f>
        <v>292036653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20674338</v>
      </c>
      <c r="D37" s="155"/>
      <c r="E37" s="59">
        <v>22380727</v>
      </c>
      <c r="F37" s="60">
        <v>20674528</v>
      </c>
      <c r="G37" s="60">
        <v>-3289957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15505896</v>
      </c>
      <c r="Y37" s="60">
        <v>-15505896</v>
      </c>
      <c r="Z37" s="140">
        <v>-100</v>
      </c>
      <c r="AA37" s="62">
        <v>20674528</v>
      </c>
    </row>
    <row r="38" spans="1:27" ht="13.5">
      <c r="A38" s="249" t="s">
        <v>165</v>
      </c>
      <c r="B38" s="182"/>
      <c r="C38" s="155">
        <v>65246911</v>
      </c>
      <c r="D38" s="155"/>
      <c r="E38" s="59">
        <v>59125512</v>
      </c>
      <c r="F38" s="60">
        <v>65247323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48935492</v>
      </c>
      <c r="Y38" s="60">
        <v>-48935492</v>
      </c>
      <c r="Z38" s="140">
        <v>-100</v>
      </c>
      <c r="AA38" s="62">
        <v>65247323</v>
      </c>
    </row>
    <row r="39" spans="1:27" ht="13.5">
      <c r="A39" s="250" t="s">
        <v>59</v>
      </c>
      <c r="B39" s="253"/>
      <c r="C39" s="168">
        <f aca="true" t="shared" si="4" ref="C39:Y39">SUM(C37:C38)</f>
        <v>85921249</v>
      </c>
      <c r="D39" s="168">
        <f>SUM(D37:D38)</f>
        <v>0</v>
      </c>
      <c r="E39" s="76">
        <f t="shared" si="4"/>
        <v>81506239</v>
      </c>
      <c r="F39" s="77">
        <f t="shared" si="4"/>
        <v>85921851</v>
      </c>
      <c r="G39" s="77">
        <f t="shared" si="4"/>
        <v>-3289957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64441388</v>
      </c>
      <c r="Y39" s="77">
        <f t="shared" si="4"/>
        <v>-64441388</v>
      </c>
      <c r="Z39" s="212">
        <f>+IF(X39&lt;&gt;0,+(Y39/X39)*100,0)</f>
        <v>-100</v>
      </c>
      <c r="AA39" s="79">
        <f>SUM(AA37:AA38)</f>
        <v>85921851</v>
      </c>
    </row>
    <row r="40" spans="1:27" ht="13.5">
      <c r="A40" s="250" t="s">
        <v>167</v>
      </c>
      <c r="B40" s="251"/>
      <c r="C40" s="168">
        <f aca="true" t="shared" si="5" ref="C40:Y40">+C34+C39</f>
        <v>377958306</v>
      </c>
      <c r="D40" s="168">
        <f>+D34+D39</f>
        <v>0</v>
      </c>
      <c r="E40" s="72">
        <f t="shared" si="5"/>
        <v>163090655</v>
      </c>
      <c r="F40" s="73">
        <f t="shared" si="5"/>
        <v>377958504</v>
      </c>
      <c r="G40" s="73">
        <f t="shared" si="5"/>
        <v>2642606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283468878</v>
      </c>
      <c r="Y40" s="73">
        <f t="shared" si="5"/>
        <v>-283468878</v>
      </c>
      <c r="Z40" s="170">
        <f>+IF(X40&lt;&gt;0,+(Y40/X40)*100,0)</f>
        <v>-100</v>
      </c>
      <c r="AA40" s="74">
        <f>+AA34+AA39</f>
        <v>377958504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4187094420</v>
      </c>
      <c r="D42" s="257">
        <f>+D25-D40</f>
        <v>0</v>
      </c>
      <c r="E42" s="258">
        <f t="shared" si="6"/>
        <v>4199077106</v>
      </c>
      <c r="F42" s="259">
        <f t="shared" si="6"/>
        <v>4187094964</v>
      </c>
      <c r="G42" s="259">
        <f t="shared" si="6"/>
        <v>-41578476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3140321225</v>
      </c>
      <c r="Y42" s="259">
        <f t="shared" si="6"/>
        <v>-3140321225</v>
      </c>
      <c r="Z42" s="260">
        <f>+IF(X42&lt;&gt;0,+(Y42/X42)*100,0)</f>
        <v>-100</v>
      </c>
      <c r="AA42" s="261">
        <f>+AA25-AA40</f>
        <v>4187094964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4187094420</v>
      </c>
      <c r="D45" s="155"/>
      <c r="E45" s="59">
        <v>4199077106</v>
      </c>
      <c r="F45" s="60">
        <v>4187094964</v>
      </c>
      <c r="G45" s="60">
        <v>-41578476</v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3140321223</v>
      </c>
      <c r="Y45" s="60">
        <v>-3140321223</v>
      </c>
      <c r="Z45" s="139">
        <v>-100</v>
      </c>
      <c r="AA45" s="62">
        <v>4187094964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4187094420</v>
      </c>
      <c r="D48" s="217">
        <f>SUM(D45:D47)</f>
        <v>0</v>
      </c>
      <c r="E48" s="264">
        <f t="shared" si="7"/>
        <v>4199077106</v>
      </c>
      <c r="F48" s="219">
        <f t="shared" si="7"/>
        <v>4187094964</v>
      </c>
      <c r="G48" s="219">
        <f t="shared" si="7"/>
        <v>-41578476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3140321223</v>
      </c>
      <c r="Y48" s="219">
        <f t="shared" si="7"/>
        <v>-3140321223</v>
      </c>
      <c r="Z48" s="265">
        <f>+IF(X48&lt;&gt;0,+(Y48/X48)*100,0)</f>
        <v>-100</v>
      </c>
      <c r="AA48" s="232">
        <f>SUM(AA45:AA47)</f>
        <v>4187094964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471891871</v>
      </c>
      <c r="D6" s="155"/>
      <c r="E6" s="59">
        <v>644857000</v>
      </c>
      <c r="F6" s="60">
        <v>644857000</v>
      </c>
      <c r="G6" s="60">
        <v>97224557</v>
      </c>
      <c r="H6" s="60">
        <v>17293903</v>
      </c>
      <c r="I6" s="60">
        <v>41634566</v>
      </c>
      <c r="J6" s="60">
        <v>156153026</v>
      </c>
      <c r="K6" s="60">
        <v>61958645</v>
      </c>
      <c r="L6" s="60">
        <v>61678509</v>
      </c>
      <c r="M6" s="60"/>
      <c r="N6" s="60">
        <v>123637154</v>
      </c>
      <c r="O6" s="60">
        <v>11518384</v>
      </c>
      <c r="P6" s="60">
        <v>51532645</v>
      </c>
      <c r="Q6" s="60">
        <v>18537399</v>
      </c>
      <c r="R6" s="60">
        <v>81588428</v>
      </c>
      <c r="S6" s="60"/>
      <c r="T6" s="60"/>
      <c r="U6" s="60"/>
      <c r="V6" s="60"/>
      <c r="W6" s="60">
        <v>361378608</v>
      </c>
      <c r="X6" s="60">
        <v>365669020</v>
      </c>
      <c r="Y6" s="60">
        <v>-4290412</v>
      </c>
      <c r="Z6" s="140">
        <v>-1.17</v>
      </c>
      <c r="AA6" s="62">
        <v>644857000</v>
      </c>
    </row>
    <row r="7" spans="1:27" ht="13.5">
      <c r="A7" s="249" t="s">
        <v>178</v>
      </c>
      <c r="B7" s="182"/>
      <c r="C7" s="155">
        <v>348007000</v>
      </c>
      <c r="D7" s="155"/>
      <c r="E7" s="59">
        <v>449210000</v>
      </c>
      <c r="F7" s="60">
        <v>449210000</v>
      </c>
      <c r="G7" s="60">
        <v>150309000</v>
      </c>
      <c r="H7" s="60">
        <v>890000</v>
      </c>
      <c r="I7" s="60">
        <v>8332667</v>
      </c>
      <c r="J7" s="60">
        <v>159531667</v>
      </c>
      <c r="K7" s="60">
        <v>13333333</v>
      </c>
      <c r="L7" s="60">
        <v>117692000</v>
      </c>
      <c r="M7" s="60"/>
      <c r="N7" s="60">
        <v>131025333</v>
      </c>
      <c r="O7" s="60">
        <v>6250000</v>
      </c>
      <c r="P7" s="60">
        <v>1055083</v>
      </c>
      <c r="Q7" s="60">
        <v>98776667</v>
      </c>
      <c r="R7" s="60">
        <v>106081750</v>
      </c>
      <c r="S7" s="60"/>
      <c r="T7" s="60"/>
      <c r="U7" s="60"/>
      <c r="V7" s="60"/>
      <c r="W7" s="60">
        <v>396638750</v>
      </c>
      <c r="X7" s="60">
        <v>429210254</v>
      </c>
      <c r="Y7" s="60">
        <v>-32571504</v>
      </c>
      <c r="Z7" s="140">
        <v>-7.59</v>
      </c>
      <c r="AA7" s="62">
        <v>449210000</v>
      </c>
    </row>
    <row r="8" spans="1:27" ht="13.5">
      <c r="A8" s="249" t="s">
        <v>179</v>
      </c>
      <c r="B8" s="182"/>
      <c r="C8" s="155">
        <v>284568916</v>
      </c>
      <c r="D8" s="155"/>
      <c r="E8" s="59">
        <v>260133000</v>
      </c>
      <c r="F8" s="60">
        <v>260133000</v>
      </c>
      <c r="G8" s="60">
        <v>63611989</v>
      </c>
      <c r="H8" s="60">
        <v>8084000</v>
      </c>
      <c r="I8" s="60">
        <v>11589377</v>
      </c>
      <c r="J8" s="60">
        <v>83285366</v>
      </c>
      <c r="K8" s="60">
        <v>11465768</v>
      </c>
      <c r="L8" s="60">
        <v>93867366</v>
      </c>
      <c r="M8" s="60"/>
      <c r="N8" s="60">
        <v>105333134</v>
      </c>
      <c r="O8" s="60"/>
      <c r="P8" s="60">
        <v>9760651</v>
      </c>
      <c r="Q8" s="60">
        <v>75327716</v>
      </c>
      <c r="R8" s="60">
        <v>85088367</v>
      </c>
      <c r="S8" s="60"/>
      <c r="T8" s="60"/>
      <c r="U8" s="60"/>
      <c r="V8" s="60"/>
      <c r="W8" s="60">
        <v>273706867</v>
      </c>
      <c r="X8" s="60">
        <v>260133000</v>
      </c>
      <c r="Y8" s="60">
        <v>13573867</v>
      </c>
      <c r="Z8" s="140">
        <v>5.22</v>
      </c>
      <c r="AA8" s="62">
        <v>260133000</v>
      </c>
    </row>
    <row r="9" spans="1:27" ht="13.5">
      <c r="A9" s="249" t="s">
        <v>180</v>
      </c>
      <c r="B9" s="182"/>
      <c r="C9" s="155">
        <v>1902787</v>
      </c>
      <c r="D9" s="155"/>
      <c r="E9" s="59">
        <v>1800000</v>
      </c>
      <c r="F9" s="60">
        <v>1800000</v>
      </c>
      <c r="G9" s="60">
        <v>125129</v>
      </c>
      <c r="H9" s="60">
        <v>504692</v>
      </c>
      <c r="I9" s="60">
        <v>2362429</v>
      </c>
      <c r="J9" s="60">
        <v>2992250</v>
      </c>
      <c r="K9" s="60">
        <v>2279828</v>
      </c>
      <c r="L9" s="60">
        <v>161029</v>
      </c>
      <c r="M9" s="60"/>
      <c r="N9" s="60">
        <v>2440857</v>
      </c>
      <c r="O9" s="60">
        <v>223920</v>
      </c>
      <c r="P9" s="60">
        <v>1618665</v>
      </c>
      <c r="Q9" s="60">
        <v>25807</v>
      </c>
      <c r="R9" s="60">
        <v>1868392</v>
      </c>
      <c r="S9" s="60"/>
      <c r="T9" s="60"/>
      <c r="U9" s="60"/>
      <c r="V9" s="60"/>
      <c r="W9" s="60">
        <v>7301499</v>
      </c>
      <c r="X9" s="60">
        <v>1208320</v>
      </c>
      <c r="Y9" s="60">
        <v>6093179</v>
      </c>
      <c r="Z9" s="140">
        <v>504.27</v>
      </c>
      <c r="AA9" s="62">
        <v>1800000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-868157610</v>
      </c>
      <c r="D12" s="155"/>
      <c r="E12" s="59">
        <v>-949000000</v>
      </c>
      <c r="F12" s="60">
        <v>-949000000</v>
      </c>
      <c r="G12" s="60">
        <v>-121018242</v>
      </c>
      <c r="H12" s="60">
        <v>-99054004</v>
      </c>
      <c r="I12" s="60">
        <v>-63371979</v>
      </c>
      <c r="J12" s="60">
        <v>-283444225</v>
      </c>
      <c r="K12" s="60">
        <v>-53483249</v>
      </c>
      <c r="L12" s="60">
        <v>-129480963</v>
      </c>
      <c r="M12" s="60"/>
      <c r="N12" s="60">
        <v>-182964212</v>
      </c>
      <c r="O12" s="60">
        <v>-41384438</v>
      </c>
      <c r="P12" s="60">
        <v>-40835993</v>
      </c>
      <c r="Q12" s="60">
        <v>-66719573</v>
      </c>
      <c r="R12" s="60">
        <v>-148940004</v>
      </c>
      <c r="S12" s="60"/>
      <c r="T12" s="60"/>
      <c r="U12" s="60"/>
      <c r="V12" s="60"/>
      <c r="W12" s="60">
        <v>-615348441</v>
      </c>
      <c r="X12" s="60">
        <v>-644085765</v>
      </c>
      <c r="Y12" s="60">
        <v>28737324</v>
      </c>
      <c r="Z12" s="140">
        <v>-4.46</v>
      </c>
      <c r="AA12" s="62">
        <v>-949000000</v>
      </c>
    </row>
    <row r="13" spans="1:27" ht="13.5">
      <c r="A13" s="249" t="s">
        <v>40</v>
      </c>
      <c r="B13" s="182"/>
      <c r="C13" s="155">
        <v>-8919020</v>
      </c>
      <c r="D13" s="155"/>
      <c r="E13" s="59">
        <v>-8000000</v>
      </c>
      <c r="F13" s="60">
        <v>-8000000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-2465828</v>
      </c>
      <c r="Y13" s="60">
        <v>2465828</v>
      </c>
      <c r="Z13" s="140">
        <v>-100</v>
      </c>
      <c r="AA13" s="62">
        <v>-8000000</v>
      </c>
    </row>
    <row r="14" spans="1:27" ht="13.5">
      <c r="A14" s="249" t="s">
        <v>42</v>
      </c>
      <c r="B14" s="182"/>
      <c r="C14" s="155"/>
      <c r="D14" s="155"/>
      <c r="E14" s="59">
        <v>-80000000</v>
      </c>
      <c r="F14" s="60">
        <v>-80000000</v>
      </c>
      <c r="G14" s="60"/>
      <c r="H14" s="60"/>
      <c r="I14" s="60">
        <v>-6666667</v>
      </c>
      <c r="J14" s="60">
        <v>-6666667</v>
      </c>
      <c r="K14" s="60">
        <v>-13333333</v>
      </c>
      <c r="L14" s="60"/>
      <c r="M14" s="60"/>
      <c r="N14" s="60">
        <v>-13333333</v>
      </c>
      <c r="O14" s="60">
        <v>-6250000</v>
      </c>
      <c r="P14" s="60">
        <v>-1055083</v>
      </c>
      <c r="Q14" s="60">
        <v>-6666667</v>
      </c>
      <c r="R14" s="60">
        <v>-13971750</v>
      </c>
      <c r="S14" s="60"/>
      <c r="T14" s="60"/>
      <c r="U14" s="60"/>
      <c r="V14" s="60"/>
      <c r="W14" s="60">
        <v>-33971750</v>
      </c>
      <c r="X14" s="60">
        <v>-60003000</v>
      </c>
      <c r="Y14" s="60">
        <v>26031250</v>
      </c>
      <c r="Z14" s="140">
        <v>-43.38</v>
      </c>
      <c r="AA14" s="62">
        <v>-80000000</v>
      </c>
    </row>
    <row r="15" spans="1:27" ht="13.5">
      <c r="A15" s="250" t="s">
        <v>184</v>
      </c>
      <c r="B15" s="251"/>
      <c r="C15" s="168">
        <f aca="true" t="shared" si="0" ref="C15:Y15">SUM(C6:C14)</f>
        <v>229293944</v>
      </c>
      <c r="D15" s="168">
        <f>SUM(D6:D14)</f>
        <v>0</v>
      </c>
      <c r="E15" s="72">
        <f t="shared" si="0"/>
        <v>319000000</v>
      </c>
      <c r="F15" s="73">
        <f t="shared" si="0"/>
        <v>319000000</v>
      </c>
      <c r="G15" s="73">
        <f t="shared" si="0"/>
        <v>190252433</v>
      </c>
      <c r="H15" s="73">
        <f t="shared" si="0"/>
        <v>-72281409</v>
      </c>
      <c r="I15" s="73">
        <f t="shared" si="0"/>
        <v>-6119607</v>
      </c>
      <c r="J15" s="73">
        <f t="shared" si="0"/>
        <v>111851417</v>
      </c>
      <c r="K15" s="73">
        <f t="shared" si="0"/>
        <v>22220992</v>
      </c>
      <c r="L15" s="73">
        <f t="shared" si="0"/>
        <v>143917941</v>
      </c>
      <c r="M15" s="73">
        <f t="shared" si="0"/>
        <v>0</v>
      </c>
      <c r="N15" s="73">
        <f t="shared" si="0"/>
        <v>166138933</v>
      </c>
      <c r="O15" s="73">
        <f t="shared" si="0"/>
        <v>-29642134</v>
      </c>
      <c r="P15" s="73">
        <f t="shared" si="0"/>
        <v>22075968</v>
      </c>
      <c r="Q15" s="73">
        <f t="shared" si="0"/>
        <v>119281349</v>
      </c>
      <c r="R15" s="73">
        <f t="shared" si="0"/>
        <v>111715183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389705533</v>
      </c>
      <c r="X15" s="73">
        <f t="shared" si="0"/>
        <v>349666001</v>
      </c>
      <c r="Y15" s="73">
        <f t="shared" si="0"/>
        <v>40039532</v>
      </c>
      <c r="Z15" s="170">
        <f>+IF(X15&lt;&gt;0,+(Y15/X15)*100,0)</f>
        <v>11.450793581730013</v>
      </c>
      <c r="AA15" s="74">
        <f>SUM(AA6:AA14)</f>
        <v>319000000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43783000</v>
      </c>
      <c r="F19" s="60">
        <v>43783000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>
        <v>43783000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1396408</v>
      </c>
      <c r="D21" s="157"/>
      <c r="E21" s="59">
        <v>2568000</v>
      </c>
      <c r="F21" s="60">
        <v>2568000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>
        <v>2568000</v>
      </c>
    </row>
    <row r="22" spans="1:27" ht="13.5">
      <c r="A22" s="249" t="s">
        <v>189</v>
      </c>
      <c r="B22" s="182"/>
      <c r="C22" s="155">
        <v>-872635</v>
      </c>
      <c r="D22" s="155"/>
      <c r="E22" s="59"/>
      <c r="F22" s="60"/>
      <c r="G22" s="60">
        <v>-90000000</v>
      </c>
      <c r="H22" s="60">
        <v>45000000</v>
      </c>
      <c r="I22" s="60">
        <v>16000000</v>
      </c>
      <c r="J22" s="60">
        <v>-29000000</v>
      </c>
      <c r="K22" s="60">
        <v>10000000</v>
      </c>
      <c r="L22" s="60">
        <v>-100000000</v>
      </c>
      <c r="M22" s="60"/>
      <c r="N22" s="60">
        <v>-90000000</v>
      </c>
      <c r="O22" s="60">
        <v>28000000</v>
      </c>
      <c r="P22" s="60">
        <v>25000000</v>
      </c>
      <c r="Q22" s="60"/>
      <c r="R22" s="60">
        <v>53000000</v>
      </c>
      <c r="S22" s="60"/>
      <c r="T22" s="60"/>
      <c r="U22" s="60"/>
      <c r="V22" s="60"/>
      <c r="W22" s="60">
        <v>-66000000</v>
      </c>
      <c r="X22" s="60"/>
      <c r="Y22" s="60">
        <v>-66000000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-276387953</v>
      </c>
      <c r="D24" s="155"/>
      <c r="E24" s="59">
        <v>-269133000</v>
      </c>
      <c r="F24" s="60">
        <v>-269133000</v>
      </c>
      <c r="G24" s="60">
        <v>-43594176</v>
      </c>
      <c r="H24" s="60">
        <v>-33142596</v>
      </c>
      <c r="I24" s="60">
        <v>-13106301</v>
      </c>
      <c r="J24" s="60">
        <v>-89843073</v>
      </c>
      <c r="K24" s="60">
        <v>-34259751</v>
      </c>
      <c r="L24" s="60">
        <v>-31578093</v>
      </c>
      <c r="M24" s="60"/>
      <c r="N24" s="60">
        <v>-65837844</v>
      </c>
      <c r="O24" s="60">
        <v>-11452744</v>
      </c>
      <c r="P24" s="60">
        <v>-7161955</v>
      </c>
      <c r="Q24" s="60">
        <v>-33990388</v>
      </c>
      <c r="R24" s="60">
        <v>-52605087</v>
      </c>
      <c r="S24" s="60"/>
      <c r="T24" s="60"/>
      <c r="U24" s="60"/>
      <c r="V24" s="60"/>
      <c r="W24" s="60">
        <v>-208286004</v>
      </c>
      <c r="X24" s="60">
        <v>-187240684</v>
      </c>
      <c r="Y24" s="60">
        <v>-21045320</v>
      </c>
      <c r="Z24" s="140">
        <v>11.24</v>
      </c>
      <c r="AA24" s="62">
        <v>-269133000</v>
      </c>
    </row>
    <row r="25" spans="1:27" ht="13.5">
      <c r="A25" s="250" t="s">
        <v>191</v>
      </c>
      <c r="B25" s="251"/>
      <c r="C25" s="168">
        <f aca="true" t="shared" si="1" ref="C25:Y25">SUM(C19:C24)</f>
        <v>-275864180</v>
      </c>
      <c r="D25" s="168">
        <f>SUM(D19:D24)</f>
        <v>0</v>
      </c>
      <c r="E25" s="72">
        <f t="shared" si="1"/>
        <v>-222782000</v>
      </c>
      <c r="F25" s="73">
        <f t="shared" si="1"/>
        <v>-222782000</v>
      </c>
      <c r="G25" s="73">
        <f t="shared" si="1"/>
        <v>-133594176</v>
      </c>
      <c r="H25" s="73">
        <f t="shared" si="1"/>
        <v>11857404</v>
      </c>
      <c r="I25" s="73">
        <f t="shared" si="1"/>
        <v>2893699</v>
      </c>
      <c r="J25" s="73">
        <f t="shared" si="1"/>
        <v>-118843073</v>
      </c>
      <c r="K25" s="73">
        <f t="shared" si="1"/>
        <v>-24259751</v>
      </c>
      <c r="L25" s="73">
        <f t="shared" si="1"/>
        <v>-131578093</v>
      </c>
      <c r="M25" s="73">
        <f t="shared" si="1"/>
        <v>0</v>
      </c>
      <c r="N25" s="73">
        <f t="shared" si="1"/>
        <v>-155837844</v>
      </c>
      <c r="O25" s="73">
        <f t="shared" si="1"/>
        <v>16547256</v>
      </c>
      <c r="P25" s="73">
        <f t="shared" si="1"/>
        <v>17838045</v>
      </c>
      <c r="Q25" s="73">
        <f t="shared" si="1"/>
        <v>-33990388</v>
      </c>
      <c r="R25" s="73">
        <f t="shared" si="1"/>
        <v>394913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-274286004</v>
      </c>
      <c r="X25" s="73">
        <f t="shared" si="1"/>
        <v>-187240684</v>
      </c>
      <c r="Y25" s="73">
        <f t="shared" si="1"/>
        <v>-87045320</v>
      </c>
      <c r="Z25" s="170">
        <f>+IF(X25&lt;&gt;0,+(Y25/X25)*100,0)</f>
        <v>46.48846508165928</v>
      </c>
      <c r="AA25" s="74">
        <f>SUM(AA19:AA24)</f>
        <v>-222782000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5047000</v>
      </c>
      <c r="D30" s="155"/>
      <c r="E30" s="59">
        <v>12029000</v>
      </c>
      <c r="F30" s="60">
        <v>12029000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12029000</v>
      </c>
      <c r="Y30" s="60">
        <v>-12029000</v>
      </c>
      <c r="Z30" s="140">
        <v>-100</v>
      </c>
      <c r="AA30" s="62">
        <v>12029000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-5344308</v>
      </c>
      <c r="D33" s="155"/>
      <c r="E33" s="59">
        <v>-15000000</v>
      </c>
      <c r="F33" s="60">
        <v>-15000000</v>
      </c>
      <c r="G33" s="60"/>
      <c r="H33" s="60"/>
      <c r="I33" s="60"/>
      <c r="J33" s="60"/>
      <c r="K33" s="60"/>
      <c r="L33" s="60"/>
      <c r="M33" s="60"/>
      <c r="N33" s="60"/>
      <c r="O33" s="60">
        <v>-2465412</v>
      </c>
      <c r="P33" s="60"/>
      <c r="Q33" s="60"/>
      <c r="R33" s="60">
        <v>-2465412</v>
      </c>
      <c r="S33" s="60"/>
      <c r="T33" s="60"/>
      <c r="U33" s="60"/>
      <c r="V33" s="60"/>
      <c r="W33" s="60">
        <v>-2465412</v>
      </c>
      <c r="X33" s="60"/>
      <c r="Y33" s="60">
        <v>-2465412</v>
      </c>
      <c r="Z33" s="140"/>
      <c r="AA33" s="62">
        <v>-15000000</v>
      </c>
    </row>
    <row r="34" spans="1:27" ht="13.5">
      <c r="A34" s="250" t="s">
        <v>197</v>
      </c>
      <c r="B34" s="251"/>
      <c r="C34" s="168">
        <f aca="true" t="shared" si="2" ref="C34:Y34">SUM(C29:C33)</f>
        <v>-297308</v>
      </c>
      <c r="D34" s="168">
        <f>SUM(D29:D33)</f>
        <v>0</v>
      </c>
      <c r="E34" s="72">
        <f t="shared" si="2"/>
        <v>-2971000</v>
      </c>
      <c r="F34" s="73">
        <f t="shared" si="2"/>
        <v>-2971000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-2465412</v>
      </c>
      <c r="P34" s="73">
        <f t="shared" si="2"/>
        <v>0</v>
      </c>
      <c r="Q34" s="73">
        <f t="shared" si="2"/>
        <v>0</v>
      </c>
      <c r="R34" s="73">
        <f t="shared" si="2"/>
        <v>-2465412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-2465412</v>
      </c>
      <c r="X34" s="73">
        <f t="shared" si="2"/>
        <v>12029000</v>
      </c>
      <c r="Y34" s="73">
        <f t="shared" si="2"/>
        <v>-14494412</v>
      </c>
      <c r="Z34" s="170">
        <f>+IF(X34&lt;&gt;0,+(Y34/X34)*100,0)</f>
        <v>-120.49556904148308</v>
      </c>
      <c r="AA34" s="74">
        <f>SUM(AA29:AA33)</f>
        <v>-2971000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-46867544</v>
      </c>
      <c r="D36" s="153">
        <f>+D15+D25+D34</f>
        <v>0</v>
      </c>
      <c r="E36" s="99">
        <f t="shared" si="3"/>
        <v>93247000</v>
      </c>
      <c r="F36" s="100">
        <f t="shared" si="3"/>
        <v>93247000</v>
      </c>
      <c r="G36" s="100">
        <f t="shared" si="3"/>
        <v>56658257</v>
      </c>
      <c r="H36" s="100">
        <f t="shared" si="3"/>
        <v>-60424005</v>
      </c>
      <c r="I36" s="100">
        <f t="shared" si="3"/>
        <v>-3225908</v>
      </c>
      <c r="J36" s="100">
        <f t="shared" si="3"/>
        <v>-6991656</v>
      </c>
      <c r="K36" s="100">
        <f t="shared" si="3"/>
        <v>-2038759</v>
      </c>
      <c r="L36" s="100">
        <f t="shared" si="3"/>
        <v>12339848</v>
      </c>
      <c r="M36" s="100">
        <f t="shared" si="3"/>
        <v>0</v>
      </c>
      <c r="N36" s="100">
        <f t="shared" si="3"/>
        <v>10301089</v>
      </c>
      <c r="O36" s="100">
        <f t="shared" si="3"/>
        <v>-15560290</v>
      </c>
      <c r="P36" s="100">
        <f t="shared" si="3"/>
        <v>39914013</v>
      </c>
      <c r="Q36" s="100">
        <f t="shared" si="3"/>
        <v>85290961</v>
      </c>
      <c r="R36" s="100">
        <f t="shared" si="3"/>
        <v>109644684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112954117</v>
      </c>
      <c r="X36" s="100">
        <f t="shared" si="3"/>
        <v>174454317</v>
      </c>
      <c r="Y36" s="100">
        <f t="shared" si="3"/>
        <v>-61500200</v>
      </c>
      <c r="Z36" s="137">
        <f>+IF(X36&lt;&gt;0,+(Y36/X36)*100,0)</f>
        <v>-35.25289660788389</v>
      </c>
      <c r="AA36" s="102">
        <f>+AA15+AA25+AA34</f>
        <v>93247000</v>
      </c>
    </row>
    <row r="37" spans="1:27" ht="13.5">
      <c r="A37" s="249" t="s">
        <v>199</v>
      </c>
      <c r="B37" s="182"/>
      <c r="C37" s="153">
        <v>12229810</v>
      </c>
      <c r="D37" s="153"/>
      <c r="E37" s="99">
        <v>-10015000</v>
      </c>
      <c r="F37" s="100">
        <v>-10015000</v>
      </c>
      <c r="G37" s="100">
        <v>-82468232</v>
      </c>
      <c r="H37" s="100">
        <v>-25809975</v>
      </c>
      <c r="I37" s="100">
        <v>-86233980</v>
      </c>
      <c r="J37" s="100">
        <v>-82468232</v>
      </c>
      <c r="K37" s="100">
        <v>-89459888</v>
      </c>
      <c r="L37" s="100">
        <v>-91498647</v>
      </c>
      <c r="M37" s="100">
        <v>-79158799</v>
      </c>
      <c r="N37" s="100">
        <v>-89459888</v>
      </c>
      <c r="O37" s="100">
        <v>-79158799</v>
      </c>
      <c r="P37" s="100">
        <v>-94719089</v>
      </c>
      <c r="Q37" s="100">
        <v>-54805076</v>
      </c>
      <c r="R37" s="100">
        <v>-79158799</v>
      </c>
      <c r="S37" s="100"/>
      <c r="T37" s="100"/>
      <c r="U37" s="100"/>
      <c r="V37" s="100"/>
      <c r="W37" s="100">
        <v>-82468232</v>
      </c>
      <c r="X37" s="100">
        <v>-10015000</v>
      </c>
      <c r="Y37" s="100">
        <v>-72453232</v>
      </c>
      <c r="Z37" s="137">
        <v>723.45</v>
      </c>
      <c r="AA37" s="102">
        <v>-10015000</v>
      </c>
    </row>
    <row r="38" spans="1:27" ht="13.5">
      <c r="A38" s="269" t="s">
        <v>200</v>
      </c>
      <c r="B38" s="256"/>
      <c r="C38" s="257">
        <v>-34637734</v>
      </c>
      <c r="D38" s="257"/>
      <c r="E38" s="258">
        <v>83232000</v>
      </c>
      <c r="F38" s="259">
        <v>83232000</v>
      </c>
      <c r="G38" s="259">
        <v>-25809975</v>
      </c>
      <c r="H38" s="259">
        <v>-86233980</v>
      </c>
      <c r="I38" s="259">
        <v>-89459888</v>
      </c>
      <c r="J38" s="259">
        <v>-89459888</v>
      </c>
      <c r="K38" s="259">
        <v>-91498647</v>
      </c>
      <c r="L38" s="259">
        <v>-79158799</v>
      </c>
      <c r="M38" s="259">
        <v>-79158799</v>
      </c>
      <c r="N38" s="259">
        <v>-79158799</v>
      </c>
      <c r="O38" s="259">
        <v>-94719089</v>
      </c>
      <c r="P38" s="259">
        <v>-54805076</v>
      </c>
      <c r="Q38" s="259">
        <v>30485885</v>
      </c>
      <c r="R38" s="259">
        <v>30485885</v>
      </c>
      <c r="S38" s="259"/>
      <c r="T38" s="259"/>
      <c r="U38" s="259"/>
      <c r="V38" s="259"/>
      <c r="W38" s="259">
        <v>30485885</v>
      </c>
      <c r="X38" s="259">
        <v>164439317</v>
      </c>
      <c r="Y38" s="259">
        <v>-133953432</v>
      </c>
      <c r="Z38" s="260">
        <v>-81.46</v>
      </c>
      <c r="AA38" s="261">
        <v>83232000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246356426</v>
      </c>
      <c r="D5" s="200">
        <f t="shared" si="0"/>
        <v>0</v>
      </c>
      <c r="E5" s="106">
        <f t="shared" si="0"/>
        <v>316831354</v>
      </c>
      <c r="F5" s="106">
        <f t="shared" si="0"/>
        <v>409049268</v>
      </c>
      <c r="G5" s="106">
        <f t="shared" si="0"/>
        <v>9745191</v>
      </c>
      <c r="H5" s="106">
        <f t="shared" si="0"/>
        <v>31896793</v>
      </c>
      <c r="I5" s="106">
        <f t="shared" si="0"/>
        <v>11204714</v>
      </c>
      <c r="J5" s="106">
        <f t="shared" si="0"/>
        <v>52846698</v>
      </c>
      <c r="K5" s="106">
        <f t="shared" si="0"/>
        <v>34259750</v>
      </c>
      <c r="L5" s="106">
        <f t="shared" si="0"/>
        <v>30148407</v>
      </c>
      <c r="M5" s="106">
        <f t="shared" si="0"/>
        <v>21400209</v>
      </c>
      <c r="N5" s="106">
        <f t="shared" si="0"/>
        <v>85808366</v>
      </c>
      <c r="O5" s="106">
        <f t="shared" si="0"/>
        <v>9772924</v>
      </c>
      <c r="P5" s="106">
        <f t="shared" si="0"/>
        <v>7161955</v>
      </c>
      <c r="Q5" s="106">
        <f t="shared" si="0"/>
        <v>33002973</v>
      </c>
      <c r="R5" s="106">
        <f t="shared" si="0"/>
        <v>49937852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188592916</v>
      </c>
      <c r="X5" s="106">
        <f t="shared" si="0"/>
        <v>306786951</v>
      </c>
      <c r="Y5" s="106">
        <f t="shared" si="0"/>
        <v>-118194035</v>
      </c>
      <c r="Z5" s="201">
        <f>+IF(X5&lt;&gt;0,+(Y5/X5)*100,0)</f>
        <v>-38.52642187509468</v>
      </c>
      <c r="AA5" s="199">
        <f>SUM(AA11:AA18)</f>
        <v>409049268</v>
      </c>
    </row>
    <row r="6" spans="1:27" ht="13.5">
      <c r="A6" s="291" t="s">
        <v>204</v>
      </c>
      <c r="B6" s="142"/>
      <c r="C6" s="62">
        <v>42163441</v>
      </c>
      <c r="D6" s="156"/>
      <c r="E6" s="60">
        <v>4000000</v>
      </c>
      <c r="F6" s="60">
        <v>29921680</v>
      </c>
      <c r="G6" s="60">
        <v>566134</v>
      </c>
      <c r="H6" s="60">
        <v>5645317</v>
      </c>
      <c r="I6" s="60"/>
      <c r="J6" s="60">
        <v>6211451</v>
      </c>
      <c r="K6" s="60"/>
      <c r="L6" s="60">
        <v>889593</v>
      </c>
      <c r="M6" s="60"/>
      <c r="N6" s="60">
        <v>889593</v>
      </c>
      <c r="O6" s="60"/>
      <c r="P6" s="60">
        <v>300659</v>
      </c>
      <c r="Q6" s="60">
        <v>1591573</v>
      </c>
      <c r="R6" s="60">
        <v>1892232</v>
      </c>
      <c r="S6" s="60"/>
      <c r="T6" s="60"/>
      <c r="U6" s="60"/>
      <c r="V6" s="60"/>
      <c r="W6" s="60">
        <v>8993276</v>
      </c>
      <c r="X6" s="60">
        <v>22441260</v>
      </c>
      <c r="Y6" s="60">
        <v>-13447984</v>
      </c>
      <c r="Z6" s="140">
        <v>-59.93</v>
      </c>
      <c r="AA6" s="155">
        <v>29921680</v>
      </c>
    </row>
    <row r="7" spans="1:27" ht="13.5">
      <c r="A7" s="291" t="s">
        <v>205</v>
      </c>
      <c r="B7" s="142"/>
      <c r="C7" s="62">
        <v>16187382</v>
      </c>
      <c r="D7" s="156"/>
      <c r="E7" s="60">
        <v>41403443</v>
      </c>
      <c r="F7" s="60">
        <v>51864125</v>
      </c>
      <c r="G7" s="60">
        <v>1814061</v>
      </c>
      <c r="H7" s="60">
        <v>6833347</v>
      </c>
      <c r="I7" s="60">
        <v>1325000</v>
      </c>
      <c r="J7" s="60">
        <v>9972408</v>
      </c>
      <c r="K7" s="60">
        <v>6898257</v>
      </c>
      <c r="L7" s="60">
        <v>7409699</v>
      </c>
      <c r="M7" s="60">
        <v>929741</v>
      </c>
      <c r="N7" s="60">
        <v>15237697</v>
      </c>
      <c r="O7" s="60">
        <v>3508772</v>
      </c>
      <c r="P7" s="60">
        <v>21669</v>
      </c>
      <c r="Q7" s="60">
        <v>1313630</v>
      </c>
      <c r="R7" s="60">
        <v>4844071</v>
      </c>
      <c r="S7" s="60"/>
      <c r="T7" s="60"/>
      <c r="U7" s="60"/>
      <c r="V7" s="60"/>
      <c r="W7" s="60">
        <v>30054176</v>
      </c>
      <c r="X7" s="60">
        <v>38898094</v>
      </c>
      <c r="Y7" s="60">
        <v>-8843918</v>
      </c>
      <c r="Z7" s="140">
        <v>-22.74</v>
      </c>
      <c r="AA7" s="155">
        <v>51864125</v>
      </c>
    </row>
    <row r="8" spans="1:27" ht="13.5">
      <c r="A8" s="291" t="s">
        <v>206</v>
      </c>
      <c r="B8" s="142"/>
      <c r="C8" s="62">
        <v>89522630</v>
      </c>
      <c r="D8" s="156"/>
      <c r="E8" s="60">
        <v>89516978</v>
      </c>
      <c r="F8" s="60">
        <v>91229775</v>
      </c>
      <c r="G8" s="60">
        <v>2012217</v>
      </c>
      <c r="H8" s="60">
        <v>7065576</v>
      </c>
      <c r="I8" s="60">
        <v>4868123</v>
      </c>
      <c r="J8" s="60">
        <v>13945916</v>
      </c>
      <c r="K8" s="60">
        <v>16430103</v>
      </c>
      <c r="L8" s="60">
        <v>4980349</v>
      </c>
      <c r="M8" s="60">
        <v>5588016</v>
      </c>
      <c r="N8" s="60">
        <v>26998468</v>
      </c>
      <c r="O8" s="60"/>
      <c r="P8" s="60">
        <v>3085000</v>
      </c>
      <c r="Q8" s="60">
        <v>15052114</v>
      </c>
      <c r="R8" s="60">
        <v>18137114</v>
      </c>
      <c r="S8" s="60"/>
      <c r="T8" s="60"/>
      <c r="U8" s="60"/>
      <c r="V8" s="60"/>
      <c r="W8" s="60">
        <v>59081498</v>
      </c>
      <c r="X8" s="60">
        <v>68422331</v>
      </c>
      <c r="Y8" s="60">
        <v>-9340833</v>
      </c>
      <c r="Z8" s="140">
        <v>-13.65</v>
      </c>
      <c r="AA8" s="155">
        <v>91229775</v>
      </c>
    </row>
    <row r="9" spans="1:27" ht="13.5">
      <c r="A9" s="291" t="s">
        <v>207</v>
      </c>
      <c r="B9" s="142"/>
      <c r="C9" s="62">
        <v>45687032</v>
      </c>
      <c r="D9" s="156"/>
      <c r="E9" s="60">
        <v>84898904</v>
      </c>
      <c r="F9" s="60">
        <v>117960659</v>
      </c>
      <c r="G9" s="60">
        <v>3646779</v>
      </c>
      <c r="H9" s="60">
        <v>7660299</v>
      </c>
      <c r="I9" s="60">
        <v>3166642</v>
      </c>
      <c r="J9" s="60">
        <v>14473720</v>
      </c>
      <c r="K9" s="60">
        <v>5038272</v>
      </c>
      <c r="L9" s="60">
        <v>14493182</v>
      </c>
      <c r="M9" s="60">
        <v>5926257</v>
      </c>
      <c r="N9" s="60">
        <v>25457711</v>
      </c>
      <c r="O9" s="60">
        <v>2854225</v>
      </c>
      <c r="P9" s="60">
        <v>2094966</v>
      </c>
      <c r="Q9" s="60">
        <v>8581219</v>
      </c>
      <c r="R9" s="60">
        <v>13530410</v>
      </c>
      <c r="S9" s="60"/>
      <c r="T9" s="60"/>
      <c r="U9" s="60"/>
      <c r="V9" s="60"/>
      <c r="W9" s="60">
        <v>53461841</v>
      </c>
      <c r="X9" s="60">
        <v>88470494</v>
      </c>
      <c r="Y9" s="60">
        <v>-35008653</v>
      </c>
      <c r="Z9" s="140">
        <v>-39.57</v>
      </c>
      <c r="AA9" s="155">
        <v>117960659</v>
      </c>
    </row>
    <row r="10" spans="1:27" ht="13.5">
      <c r="A10" s="291" t="s">
        <v>208</v>
      </c>
      <c r="B10" s="142"/>
      <c r="C10" s="62">
        <v>5773348</v>
      </c>
      <c r="D10" s="156"/>
      <c r="E10" s="60">
        <v>9432029</v>
      </c>
      <c r="F10" s="60">
        <v>7657029</v>
      </c>
      <c r="G10" s="60">
        <v>397096</v>
      </c>
      <c r="H10" s="60">
        <v>374715</v>
      </c>
      <c r="I10" s="60">
        <v>415463</v>
      </c>
      <c r="J10" s="60">
        <v>1187274</v>
      </c>
      <c r="K10" s="60">
        <v>426853</v>
      </c>
      <c r="L10" s="60">
        <v>436123</v>
      </c>
      <c r="M10" s="60">
        <v>400620</v>
      </c>
      <c r="N10" s="60">
        <v>1263596</v>
      </c>
      <c r="O10" s="60"/>
      <c r="P10" s="60">
        <v>405653</v>
      </c>
      <c r="Q10" s="60">
        <v>836263</v>
      </c>
      <c r="R10" s="60">
        <v>1241916</v>
      </c>
      <c r="S10" s="60"/>
      <c r="T10" s="60"/>
      <c r="U10" s="60"/>
      <c r="V10" s="60"/>
      <c r="W10" s="60">
        <v>3692786</v>
      </c>
      <c r="X10" s="60">
        <v>5742772</v>
      </c>
      <c r="Y10" s="60">
        <v>-2049986</v>
      </c>
      <c r="Z10" s="140">
        <v>-35.7</v>
      </c>
      <c r="AA10" s="155">
        <v>7657029</v>
      </c>
    </row>
    <row r="11" spans="1:27" ht="13.5">
      <c r="A11" s="292" t="s">
        <v>209</v>
      </c>
      <c r="B11" s="142"/>
      <c r="C11" s="293">
        <f aca="true" t="shared" si="1" ref="C11:Y11">SUM(C6:C10)</f>
        <v>199333833</v>
      </c>
      <c r="D11" s="294">
        <f t="shared" si="1"/>
        <v>0</v>
      </c>
      <c r="E11" s="295">
        <f t="shared" si="1"/>
        <v>229251354</v>
      </c>
      <c r="F11" s="295">
        <f t="shared" si="1"/>
        <v>298633268</v>
      </c>
      <c r="G11" s="295">
        <f t="shared" si="1"/>
        <v>8436287</v>
      </c>
      <c r="H11" s="295">
        <f t="shared" si="1"/>
        <v>27579254</v>
      </c>
      <c r="I11" s="295">
        <f t="shared" si="1"/>
        <v>9775228</v>
      </c>
      <c r="J11" s="295">
        <f t="shared" si="1"/>
        <v>45790769</v>
      </c>
      <c r="K11" s="295">
        <f t="shared" si="1"/>
        <v>28793485</v>
      </c>
      <c r="L11" s="295">
        <f t="shared" si="1"/>
        <v>28208946</v>
      </c>
      <c r="M11" s="295">
        <f t="shared" si="1"/>
        <v>12844634</v>
      </c>
      <c r="N11" s="295">
        <f t="shared" si="1"/>
        <v>69847065</v>
      </c>
      <c r="O11" s="295">
        <f t="shared" si="1"/>
        <v>6362997</v>
      </c>
      <c r="P11" s="295">
        <f t="shared" si="1"/>
        <v>5907947</v>
      </c>
      <c r="Q11" s="295">
        <f t="shared" si="1"/>
        <v>27374799</v>
      </c>
      <c r="R11" s="295">
        <f t="shared" si="1"/>
        <v>39645743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155283577</v>
      </c>
      <c r="X11" s="295">
        <f t="shared" si="1"/>
        <v>223974951</v>
      </c>
      <c r="Y11" s="295">
        <f t="shared" si="1"/>
        <v>-68691374</v>
      </c>
      <c r="Z11" s="296">
        <f>+IF(X11&lt;&gt;0,+(Y11/X11)*100,0)</f>
        <v>-30.669221577371836</v>
      </c>
      <c r="AA11" s="297">
        <f>SUM(AA6:AA10)</f>
        <v>298633268</v>
      </c>
    </row>
    <row r="12" spans="1:27" ht="13.5">
      <c r="A12" s="298" t="s">
        <v>210</v>
      </c>
      <c r="B12" s="136"/>
      <c r="C12" s="62">
        <v>31321026</v>
      </c>
      <c r="D12" s="156"/>
      <c r="E12" s="60">
        <v>12580000</v>
      </c>
      <c r="F12" s="60">
        <v>22206000</v>
      </c>
      <c r="G12" s="60">
        <v>1270171</v>
      </c>
      <c r="H12" s="60">
        <v>1508973</v>
      </c>
      <c r="I12" s="60">
        <v>1243917</v>
      </c>
      <c r="J12" s="60">
        <v>4023061</v>
      </c>
      <c r="K12" s="60">
        <v>4162385</v>
      </c>
      <c r="L12" s="60">
        <v>1666194</v>
      </c>
      <c r="M12" s="60">
        <v>5090111</v>
      </c>
      <c r="N12" s="60">
        <v>10918690</v>
      </c>
      <c r="O12" s="60">
        <v>1507088</v>
      </c>
      <c r="P12" s="60">
        <v>1254008</v>
      </c>
      <c r="Q12" s="60">
        <v>2541268</v>
      </c>
      <c r="R12" s="60">
        <v>5302364</v>
      </c>
      <c r="S12" s="60"/>
      <c r="T12" s="60"/>
      <c r="U12" s="60"/>
      <c r="V12" s="60"/>
      <c r="W12" s="60">
        <v>20244115</v>
      </c>
      <c r="X12" s="60">
        <v>16654500</v>
      </c>
      <c r="Y12" s="60">
        <v>3589615</v>
      </c>
      <c r="Z12" s="140">
        <v>21.55</v>
      </c>
      <c r="AA12" s="155">
        <v>22206000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15701567</v>
      </c>
      <c r="D15" s="156"/>
      <c r="E15" s="60">
        <v>75000000</v>
      </c>
      <c r="F15" s="60">
        <v>88210000</v>
      </c>
      <c r="G15" s="60">
        <v>38733</v>
      </c>
      <c r="H15" s="60">
        <v>2808566</v>
      </c>
      <c r="I15" s="60">
        <v>185569</v>
      </c>
      <c r="J15" s="60">
        <v>3032868</v>
      </c>
      <c r="K15" s="60">
        <v>1303880</v>
      </c>
      <c r="L15" s="60">
        <v>273267</v>
      </c>
      <c r="M15" s="60">
        <v>3465464</v>
      </c>
      <c r="N15" s="60">
        <v>5042611</v>
      </c>
      <c r="O15" s="60">
        <v>1902839</v>
      </c>
      <c r="P15" s="60"/>
      <c r="Q15" s="60">
        <v>3086906</v>
      </c>
      <c r="R15" s="60">
        <v>4989745</v>
      </c>
      <c r="S15" s="60"/>
      <c r="T15" s="60"/>
      <c r="U15" s="60"/>
      <c r="V15" s="60"/>
      <c r="W15" s="60">
        <v>13065224</v>
      </c>
      <c r="X15" s="60">
        <v>66157500</v>
      </c>
      <c r="Y15" s="60">
        <v>-53092276</v>
      </c>
      <c r="Z15" s="140">
        <v>-80.25</v>
      </c>
      <c r="AA15" s="155">
        <v>88210000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15090492</v>
      </c>
      <c r="D20" s="154">
        <f t="shared" si="2"/>
        <v>0</v>
      </c>
      <c r="E20" s="100">
        <f t="shared" si="2"/>
        <v>80301646</v>
      </c>
      <c r="F20" s="100">
        <f t="shared" si="2"/>
        <v>29208400</v>
      </c>
      <c r="G20" s="100">
        <f t="shared" si="2"/>
        <v>0</v>
      </c>
      <c r="H20" s="100">
        <f t="shared" si="2"/>
        <v>1272267</v>
      </c>
      <c r="I20" s="100">
        <f t="shared" si="2"/>
        <v>1901588</v>
      </c>
      <c r="J20" s="100">
        <f t="shared" si="2"/>
        <v>3173855</v>
      </c>
      <c r="K20" s="100">
        <f t="shared" si="2"/>
        <v>0</v>
      </c>
      <c r="L20" s="100">
        <f t="shared" si="2"/>
        <v>1429687</v>
      </c>
      <c r="M20" s="100">
        <f t="shared" si="2"/>
        <v>0</v>
      </c>
      <c r="N20" s="100">
        <f t="shared" si="2"/>
        <v>1429687</v>
      </c>
      <c r="O20" s="100">
        <f t="shared" si="2"/>
        <v>1679821</v>
      </c>
      <c r="P20" s="100">
        <f t="shared" si="2"/>
        <v>0</v>
      </c>
      <c r="Q20" s="100">
        <f t="shared" si="2"/>
        <v>987416</v>
      </c>
      <c r="R20" s="100">
        <f t="shared" si="2"/>
        <v>2667237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7270779</v>
      </c>
      <c r="X20" s="100">
        <f t="shared" si="2"/>
        <v>21906300</v>
      </c>
      <c r="Y20" s="100">
        <f t="shared" si="2"/>
        <v>-14635521</v>
      </c>
      <c r="Z20" s="137">
        <f>+IF(X20&lt;&gt;0,+(Y20/X20)*100,0)</f>
        <v>-66.80964380109832</v>
      </c>
      <c r="AA20" s="153">
        <f>SUM(AA26:AA33)</f>
        <v>29208400</v>
      </c>
    </row>
    <row r="21" spans="1:27" ht="13.5">
      <c r="A21" s="291" t="s">
        <v>204</v>
      </c>
      <c r="B21" s="142"/>
      <c r="C21" s="62"/>
      <c r="D21" s="156"/>
      <c r="E21" s="60">
        <v>21484543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>
        <v>5000000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26484543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>
        <v>2192982</v>
      </c>
      <c r="D27" s="156"/>
      <c r="E27" s="60">
        <v>30817103</v>
      </c>
      <c r="F27" s="60">
        <v>6208400</v>
      </c>
      <c r="G27" s="60"/>
      <c r="H27" s="60"/>
      <c r="I27" s="60">
        <v>903237</v>
      </c>
      <c r="J27" s="60">
        <v>903237</v>
      </c>
      <c r="K27" s="60"/>
      <c r="L27" s="60">
        <v>1429687</v>
      </c>
      <c r="M27" s="60"/>
      <c r="N27" s="60">
        <v>1429687</v>
      </c>
      <c r="O27" s="60"/>
      <c r="P27" s="60"/>
      <c r="Q27" s="60">
        <v>419502</v>
      </c>
      <c r="R27" s="60">
        <v>419502</v>
      </c>
      <c r="S27" s="60"/>
      <c r="T27" s="60"/>
      <c r="U27" s="60"/>
      <c r="V27" s="60"/>
      <c r="W27" s="60">
        <v>2752426</v>
      </c>
      <c r="X27" s="60">
        <v>4656300</v>
      </c>
      <c r="Y27" s="60">
        <v>-1903874</v>
      </c>
      <c r="Z27" s="140">
        <v>-40.89</v>
      </c>
      <c r="AA27" s="155">
        <v>6208400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12897510</v>
      </c>
      <c r="D30" s="156"/>
      <c r="E30" s="60">
        <v>23000000</v>
      </c>
      <c r="F30" s="60">
        <v>23000000</v>
      </c>
      <c r="G30" s="60"/>
      <c r="H30" s="60">
        <v>1272267</v>
      </c>
      <c r="I30" s="60">
        <v>998351</v>
      </c>
      <c r="J30" s="60">
        <v>2270618</v>
      </c>
      <c r="K30" s="60"/>
      <c r="L30" s="60"/>
      <c r="M30" s="60"/>
      <c r="N30" s="60"/>
      <c r="O30" s="60">
        <v>1679821</v>
      </c>
      <c r="P30" s="60"/>
      <c r="Q30" s="60">
        <v>567914</v>
      </c>
      <c r="R30" s="60">
        <v>2247735</v>
      </c>
      <c r="S30" s="60"/>
      <c r="T30" s="60"/>
      <c r="U30" s="60"/>
      <c r="V30" s="60"/>
      <c r="W30" s="60">
        <v>4518353</v>
      </c>
      <c r="X30" s="60">
        <v>17250000</v>
      </c>
      <c r="Y30" s="60">
        <v>-12731647</v>
      </c>
      <c r="Z30" s="140">
        <v>-73.81</v>
      </c>
      <c r="AA30" s="155">
        <v>23000000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42163441</v>
      </c>
      <c r="D36" s="156">
        <f t="shared" si="4"/>
        <v>0</v>
      </c>
      <c r="E36" s="60">
        <f t="shared" si="4"/>
        <v>25484543</v>
      </c>
      <c r="F36" s="60">
        <f t="shared" si="4"/>
        <v>29921680</v>
      </c>
      <c r="G36" s="60">
        <f t="shared" si="4"/>
        <v>566134</v>
      </c>
      <c r="H36" s="60">
        <f t="shared" si="4"/>
        <v>5645317</v>
      </c>
      <c r="I36" s="60">
        <f t="shared" si="4"/>
        <v>0</v>
      </c>
      <c r="J36" s="60">
        <f t="shared" si="4"/>
        <v>6211451</v>
      </c>
      <c r="K36" s="60">
        <f t="shared" si="4"/>
        <v>0</v>
      </c>
      <c r="L36" s="60">
        <f t="shared" si="4"/>
        <v>889593</v>
      </c>
      <c r="M36" s="60">
        <f t="shared" si="4"/>
        <v>0</v>
      </c>
      <c r="N36" s="60">
        <f t="shared" si="4"/>
        <v>889593</v>
      </c>
      <c r="O36" s="60">
        <f t="shared" si="4"/>
        <v>0</v>
      </c>
      <c r="P36" s="60">
        <f t="shared" si="4"/>
        <v>300659</v>
      </c>
      <c r="Q36" s="60">
        <f t="shared" si="4"/>
        <v>1591573</v>
      </c>
      <c r="R36" s="60">
        <f t="shared" si="4"/>
        <v>1892232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8993276</v>
      </c>
      <c r="X36" s="60">
        <f t="shared" si="4"/>
        <v>22441260</v>
      </c>
      <c r="Y36" s="60">
        <f t="shared" si="4"/>
        <v>-13447984</v>
      </c>
      <c r="Z36" s="140">
        <f aca="true" t="shared" si="5" ref="Z36:Z49">+IF(X36&lt;&gt;0,+(Y36/X36)*100,0)</f>
        <v>-59.92526266350463</v>
      </c>
      <c r="AA36" s="155">
        <f>AA6+AA21</f>
        <v>29921680</v>
      </c>
    </row>
    <row r="37" spans="1:27" ht="13.5">
      <c r="A37" s="291" t="s">
        <v>205</v>
      </c>
      <c r="B37" s="142"/>
      <c r="C37" s="62">
        <f t="shared" si="4"/>
        <v>16187382</v>
      </c>
      <c r="D37" s="156">
        <f t="shared" si="4"/>
        <v>0</v>
      </c>
      <c r="E37" s="60">
        <f t="shared" si="4"/>
        <v>41403443</v>
      </c>
      <c r="F37" s="60">
        <f t="shared" si="4"/>
        <v>51864125</v>
      </c>
      <c r="G37" s="60">
        <f t="shared" si="4"/>
        <v>1814061</v>
      </c>
      <c r="H37" s="60">
        <f t="shared" si="4"/>
        <v>6833347</v>
      </c>
      <c r="I37" s="60">
        <f t="shared" si="4"/>
        <v>1325000</v>
      </c>
      <c r="J37" s="60">
        <f t="shared" si="4"/>
        <v>9972408</v>
      </c>
      <c r="K37" s="60">
        <f t="shared" si="4"/>
        <v>6898257</v>
      </c>
      <c r="L37" s="60">
        <f t="shared" si="4"/>
        <v>7409699</v>
      </c>
      <c r="M37" s="60">
        <f t="shared" si="4"/>
        <v>929741</v>
      </c>
      <c r="N37" s="60">
        <f t="shared" si="4"/>
        <v>15237697</v>
      </c>
      <c r="O37" s="60">
        <f t="shared" si="4"/>
        <v>3508772</v>
      </c>
      <c r="P37" s="60">
        <f t="shared" si="4"/>
        <v>21669</v>
      </c>
      <c r="Q37" s="60">
        <f t="shared" si="4"/>
        <v>1313630</v>
      </c>
      <c r="R37" s="60">
        <f t="shared" si="4"/>
        <v>4844071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30054176</v>
      </c>
      <c r="X37" s="60">
        <f t="shared" si="4"/>
        <v>38898094</v>
      </c>
      <c r="Y37" s="60">
        <f t="shared" si="4"/>
        <v>-8843918</v>
      </c>
      <c r="Z37" s="140">
        <f t="shared" si="5"/>
        <v>-22.736121723599105</v>
      </c>
      <c r="AA37" s="155">
        <f>AA7+AA22</f>
        <v>51864125</v>
      </c>
    </row>
    <row r="38" spans="1:27" ht="13.5">
      <c r="A38" s="291" t="s">
        <v>206</v>
      </c>
      <c r="B38" s="142"/>
      <c r="C38" s="62">
        <f t="shared" si="4"/>
        <v>89522630</v>
      </c>
      <c r="D38" s="156">
        <f t="shared" si="4"/>
        <v>0</v>
      </c>
      <c r="E38" s="60">
        <f t="shared" si="4"/>
        <v>94516978</v>
      </c>
      <c r="F38" s="60">
        <f t="shared" si="4"/>
        <v>91229775</v>
      </c>
      <c r="G38" s="60">
        <f t="shared" si="4"/>
        <v>2012217</v>
      </c>
      <c r="H38" s="60">
        <f t="shared" si="4"/>
        <v>7065576</v>
      </c>
      <c r="I38" s="60">
        <f t="shared" si="4"/>
        <v>4868123</v>
      </c>
      <c r="J38" s="60">
        <f t="shared" si="4"/>
        <v>13945916</v>
      </c>
      <c r="K38" s="60">
        <f t="shared" si="4"/>
        <v>16430103</v>
      </c>
      <c r="L38" s="60">
        <f t="shared" si="4"/>
        <v>4980349</v>
      </c>
      <c r="M38" s="60">
        <f t="shared" si="4"/>
        <v>5588016</v>
      </c>
      <c r="N38" s="60">
        <f t="shared" si="4"/>
        <v>26998468</v>
      </c>
      <c r="O38" s="60">
        <f t="shared" si="4"/>
        <v>0</v>
      </c>
      <c r="P38" s="60">
        <f t="shared" si="4"/>
        <v>3085000</v>
      </c>
      <c r="Q38" s="60">
        <f t="shared" si="4"/>
        <v>15052114</v>
      </c>
      <c r="R38" s="60">
        <f t="shared" si="4"/>
        <v>18137114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59081498</v>
      </c>
      <c r="X38" s="60">
        <f t="shared" si="4"/>
        <v>68422331</v>
      </c>
      <c r="Y38" s="60">
        <f t="shared" si="4"/>
        <v>-9340833</v>
      </c>
      <c r="Z38" s="140">
        <f t="shared" si="5"/>
        <v>-13.65173162545427</v>
      </c>
      <c r="AA38" s="155">
        <f>AA8+AA23</f>
        <v>91229775</v>
      </c>
    </row>
    <row r="39" spans="1:27" ht="13.5">
      <c r="A39" s="291" t="s">
        <v>207</v>
      </c>
      <c r="B39" s="142"/>
      <c r="C39" s="62">
        <f t="shared" si="4"/>
        <v>45687032</v>
      </c>
      <c r="D39" s="156">
        <f t="shared" si="4"/>
        <v>0</v>
      </c>
      <c r="E39" s="60">
        <f t="shared" si="4"/>
        <v>84898904</v>
      </c>
      <c r="F39" s="60">
        <f t="shared" si="4"/>
        <v>117960659</v>
      </c>
      <c r="G39" s="60">
        <f t="shared" si="4"/>
        <v>3646779</v>
      </c>
      <c r="H39" s="60">
        <f t="shared" si="4"/>
        <v>7660299</v>
      </c>
      <c r="I39" s="60">
        <f t="shared" si="4"/>
        <v>3166642</v>
      </c>
      <c r="J39" s="60">
        <f t="shared" si="4"/>
        <v>14473720</v>
      </c>
      <c r="K39" s="60">
        <f t="shared" si="4"/>
        <v>5038272</v>
      </c>
      <c r="L39" s="60">
        <f t="shared" si="4"/>
        <v>14493182</v>
      </c>
      <c r="M39" s="60">
        <f t="shared" si="4"/>
        <v>5926257</v>
      </c>
      <c r="N39" s="60">
        <f t="shared" si="4"/>
        <v>25457711</v>
      </c>
      <c r="O39" s="60">
        <f t="shared" si="4"/>
        <v>2854225</v>
      </c>
      <c r="P39" s="60">
        <f t="shared" si="4"/>
        <v>2094966</v>
      </c>
      <c r="Q39" s="60">
        <f t="shared" si="4"/>
        <v>8581219</v>
      </c>
      <c r="R39" s="60">
        <f t="shared" si="4"/>
        <v>13530410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53461841</v>
      </c>
      <c r="X39" s="60">
        <f t="shared" si="4"/>
        <v>88470494</v>
      </c>
      <c r="Y39" s="60">
        <f t="shared" si="4"/>
        <v>-35008653</v>
      </c>
      <c r="Z39" s="140">
        <f t="shared" si="5"/>
        <v>-39.570993013783784</v>
      </c>
      <c r="AA39" s="155">
        <f>AA9+AA24</f>
        <v>117960659</v>
      </c>
    </row>
    <row r="40" spans="1:27" ht="13.5">
      <c r="A40" s="291" t="s">
        <v>208</v>
      </c>
      <c r="B40" s="142"/>
      <c r="C40" s="62">
        <f t="shared" si="4"/>
        <v>5773348</v>
      </c>
      <c r="D40" s="156">
        <f t="shared" si="4"/>
        <v>0</v>
      </c>
      <c r="E40" s="60">
        <f t="shared" si="4"/>
        <v>9432029</v>
      </c>
      <c r="F40" s="60">
        <f t="shared" si="4"/>
        <v>7657029</v>
      </c>
      <c r="G40" s="60">
        <f t="shared" si="4"/>
        <v>397096</v>
      </c>
      <c r="H40" s="60">
        <f t="shared" si="4"/>
        <v>374715</v>
      </c>
      <c r="I40" s="60">
        <f t="shared" si="4"/>
        <v>415463</v>
      </c>
      <c r="J40" s="60">
        <f t="shared" si="4"/>
        <v>1187274</v>
      </c>
      <c r="K40" s="60">
        <f t="shared" si="4"/>
        <v>426853</v>
      </c>
      <c r="L40" s="60">
        <f t="shared" si="4"/>
        <v>436123</v>
      </c>
      <c r="M40" s="60">
        <f t="shared" si="4"/>
        <v>400620</v>
      </c>
      <c r="N40" s="60">
        <f t="shared" si="4"/>
        <v>1263596</v>
      </c>
      <c r="O40" s="60">
        <f t="shared" si="4"/>
        <v>0</v>
      </c>
      <c r="P40" s="60">
        <f t="shared" si="4"/>
        <v>405653</v>
      </c>
      <c r="Q40" s="60">
        <f t="shared" si="4"/>
        <v>836263</v>
      </c>
      <c r="R40" s="60">
        <f t="shared" si="4"/>
        <v>1241916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3692786</v>
      </c>
      <c r="X40" s="60">
        <f t="shared" si="4"/>
        <v>5742772</v>
      </c>
      <c r="Y40" s="60">
        <f t="shared" si="4"/>
        <v>-2049986</v>
      </c>
      <c r="Z40" s="140">
        <f t="shared" si="5"/>
        <v>-35.69680286802262</v>
      </c>
      <c r="AA40" s="155">
        <f>AA10+AA25</f>
        <v>7657029</v>
      </c>
    </row>
    <row r="41" spans="1:27" ht="13.5">
      <c r="A41" s="292" t="s">
        <v>209</v>
      </c>
      <c r="B41" s="142"/>
      <c r="C41" s="293">
        <f aca="true" t="shared" si="6" ref="C41:Y41">SUM(C36:C40)</f>
        <v>199333833</v>
      </c>
      <c r="D41" s="294">
        <f t="shared" si="6"/>
        <v>0</v>
      </c>
      <c r="E41" s="295">
        <f t="shared" si="6"/>
        <v>255735897</v>
      </c>
      <c r="F41" s="295">
        <f t="shared" si="6"/>
        <v>298633268</v>
      </c>
      <c r="G41" s="295">
        <f t="shared" si="6"/>
        <v>8436287</v>
      </c>
      <c r="H41" s="295">
        <f t="shared" si="6"/>
        <v>27579254</v>
      </c>
      <c r="I41" s="295">
        <f t="shared" si="6"/>
        <v>9775228</v>
      </c>
      <c r="J41" s="295">
        <f t="shared" si="6"/>
        <v>45790769</v>
      </c>
      <c r="K41" s="295">
        <f t="shared" si="6"/>
        <v>28793485</v>
      </c>
      <c r="L41" s="295">
        <f t="shared" si="6"/>
        <v>28208946</v>
      </c>
      <c r="M41" s="295">
        <f t="shared" si="6"/>
        <v>12844634</v>
      </c>
      <c r="N41" s="295">
        <f t="shared" si="6"/>
        <v>69847065</v>
      </c>
      <c r="O41" s="295">
        <f t="shared" si="6"/>
        <v>6362997</v>
      </c>
      <c r="P41" s="295">
        <f t="shared" si="6"/>
        <v>5907947</v>
      </c>
      <c r="Q41" s="295">
        <f t="shared" si="6"/>
        <v>27374799</v>
      </c>
      <c r="R41" s="295">
        <f t="shared" si="6"/>
        <v>39645743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155283577</v>
      </c>
      <c r="X41" s="295">
        <f t="shared" si="6"/>
        <v>223974951</v>
      </c>
      <c r="Y41" s="295">
        <f t="shared" si="6"/>
        <v>-68691374</v>
      </c>
      <c r="Z41" s="296">
        <f t="shared" si="5"/>
        <v>-30.669221577371836</v>
      </c>
      <c r="AA41" s="297">
        <f>SUM(AA36:AA40)</f>
        <v>298633268</v>
      </c>
    </row>
    <row r="42" spans="1:27" ht="13.5">
      <c r="A42" s="298" t="s">
        <v>210</v>
      </c>
      <c r="B42" s="136"/>
      <c r="C42" s="95">
        <f aca="true" t="shared" si="7" ref="C42:Y48">C12+C27</f>
        <v>33514008</v>
      </c>
      <c r="D42" s="129">
        <f t="shared" si="7"/>
        <v>0</v>
      </c>
      <c r="E42" s="54">
        <f t="shared" si="7"/>
        <v>43397103</v>
      </c>
      <c r="F42" s="54">
        <f t="shared" si="7"/>
        <v>28414400</v>
      </c>
      <c r="G42" s="54">
        <f t="shared" si="7"/>
        <v>1270171</v>
      </c>
      <c r="H42" s="54">
        <f t="shared" si="7"/>
        <v>1508973</v>
      </c>
      <c r="I42" s="54">
        <f t="shared" si="7"/>
        <v>2147154</v>
      </c>
      <c r="J42" s="54">
        <f t="shared" si="7"/>
        <v>4926298</v>
      </c>
      <c r="K42" s="54">
        <f t="shared" si="7"/>
        <v>4162385</v>
      </c>
      <c r="L42" s="54">
        <f t="shared" si="7"/>
        <v>3095881</v>
      </c>
      <c r="M42" s="54">
        <f t="shared" si="7"/>
        <v>5090111</v>
      </c>
      <c r="N42" s="54">
        <f t="shared" si="7"/>
        <v>12348377</v>
      </c>
      <c r="O42" s="54">
        <f t="shared" si="7"/>
        <v>1507088</v>
      </c>
      <c r="P42" s="54">
        <f t="shared" si="7"/>
        <v>1254008</v>
      </c>
      <c r="Q42" s="54">
        <f t="shared" si="7"/>
        <v>2960770</v>
      </c>
      <c r="R42" s="54">
        <f t="shared" si="7"/>
        <v>5721866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22996541</v>
      </c>
      <c r="X42" s="54">
        <f t="shared" si="7"/>
        <v>21310800</v>
      </c>
      <c r="Y42" s="54">
        <f t="shared" si="7"/>
        <v>1685741</v>
      </c>
      <c r="Z42" s="184">
        <f t="shared" si="5"/>
        <v>7.91026615612741</v>
      </c>
      <c r="AA42" s="130">
        <f aca="true" t="shared" si="8" ref="AA42:AA48">AA12+AA27</f>
        <v>28414400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28599077</v>
      </c>
      <c r="D45" s="129">
        <f t="shared" si="7"/>
        <v>0</v>
      </c>
      <c r="E45" s="54">
        <f t="shared" si="7"/>
        <v>98000000</v>
      </c>
      <c r="F45" s="54">
        <f t="shared" si="7"/>
        <v>111210000</v>
      </c>
      <c r="G45" s="54">
        <f t="shared" si="7"/>
        <v>38733</v>
      </c>
      <c r="H45" s="54">
        <f t="shared" si="7"/>
        <v>4080833</v>
      </c>
      <c r="I45" s="54">
        <f t="shared" si="7"/>
        <v>1183920</v>
      </c>
      <c r="J45" s="54">
        <f t="shared" si="7"/>
        <v>5303486</v>
      </c>
      <c r="K45" s="54">
        <f t="shared" si="7"/>
        <v>1303880</v>
      </c>
      <c r="L45" s="54">
        <f t="shared" si="7"/>
        <v>273267</v>
      </c>
      <c r="M45" s="54">
        <f t="shared" si="7"/>
        <v>3465464</v>
      </c>
      <c r="N45" s="54">
        <f t="shared" si="7"/>
        <v>5042611</v>
      </c>
      <c r="O45" s="54">
        <f t="shared" si="7"/>
        <v>3582660</v>
      </c>
      <c r="P45" s="54">
        <f t="shared" si="7"/>
        <v>0</v>
      </c>
      <c r="Q45" s="54">
        <f t="shared" si="7"/>
        <v>3654820</v>
      </c>
      <c r="R45" s="54">
        <f t="shared" si="7"/>
        <v>7237480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17583577</v>
      </c>
      <c r="X45" s="54">
        <f t="shared" si="7"/>
        <v>83407500</v>
      </c>
      <c r="Y45" s="54">
        <f t="shared" si="7"/>
        <v>-65823923</v>
      </c>
      <c r="Z45" s="184">
        <f t="shared" si="5"/>
        <v>-78.91847016155621</v>
      </c>
      <c r="AA45" s="130">
        <f t="shared" si="8"/>
        <v>111210000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261446918</v>
      </c>
      <c r="D49" s="218">
        <f t="shared" si="9"/>
        <v>0</v>
      </c>
      <c r="E49" s="220">
        <f t="shared" si="9"/>
        <v>397133000</v>
      </c>
      <c r="F49" s="220">
        <f t="shared" si="9"/>
        <v>438257668</v>
      </c>
      <c r="G49" s="220">
        <f t="shared" si="9"/>
        <v>9745191</v>
      </c>
      <c r="H49" s="220">
        <f t="shared" si="9"/>
        <v>33169060</v>
      </c>
      <c r="I49" s="220">
        <f t="shared" si="9"/>
        <v>13106302</v>
      </c>
      <c r="J49" s="220">
        <f t="shared" si="9"/>
        <v>56020553</v>
      </c>
      <c r="K49" s="220">
        <f t="shared" si="9"/>
        <v>34259750</v>
      </c>
      <c r="L49" s="220">
        <f t="shared" si="9"/>
        <v>31578094</v>
      </c>
      <c r="M49" s="220">
        <f t="shared" si="9"/>
        <v>21400209</v>
      </c>
      <c r="N49" s="220">
        <f t="shared" si="9"/>
        <v>87238053</v>
      </c>
      <c r="O49" s="220">
        <f t="shared" si="9"/>
        <v>11452745</v>
      </c>
      <c r="P49" s="220">
        <f t="shared" si="9"/>
        <v>7161955</v>
      </c>
      <c r="Q49" s="220">
        <f t="shared" si="9"/>
        <v>33990389</v>
      </c>
      <c r="R49" s="220">
        <f t="shared" si="9"/>
        <v>52605089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195863695</v>
      </c>
      <c r="X49" s="220">
        <f t="shared" si="9"/>
        <v>328693251</v>
      </c>
      <c r="Y49" s="220">
        <f t="shared" si="9"/>
        <v>-132829556</v>
      </c>
      <c r="Z49" s="221">
        <f t="shared" si="5"/>
        <v>-40.41140351859552</v>
      </c>
      <c r="AA49" s="222">
        <f>SUM(AA41:AA48)</f>
        <v>438257668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79795023</v>
      </c>
      <c r="D51" s="129">
        <f t="shared" si="10"/>
        <v>0</v>
      </c>
      <c r="E51" s="54">
        <f t="shared" si="10"/>
        <v>110383333</v>
      </c>
      <c r="F51" s="54">
        <f t="shared" si="10"/>
        <v>116483000</v>
      </c>
      <c r="G51" s="54">
        <f t="shared" si="10"/>
        <v>7542529</v>
      </c>
      <c r="H51" s="54">
        <f t="shared" si="10"/>
        <v>11673848</v>
      </c>
      <c r="I51" s="54">
        <f t="shared" si="10"/>
        <v>8762060</v>
      </c>
      <c r="J51" s="54">
        <f t="shared" si="10"/>
        <v>27978437</v>
      </c>
      <c r="K51" s="54">
        <f t="shared" si="10"/>
        <v>8373227</v>
      </c>
      <c r="L51" s="54">
        <f t="shared" si="10"/>
        <v>5408468</v>
      </c>
      <c r="M51" s="54">
        <f t="shared" si="10"/>
        <v>7565860</v>
      </c>
      <c r="N51" s="54">
        <f t="shared" si="10"/>
        <v>21347555</v>
      </c>
      <c r="O51" s="54">
        <f t="shared" si="10"/>
        <v>8460531</v>
      </c>
      <c r="P51" s="54">
        <f t="shared" si="10"/>
        <v>1296806</v>
      </c>
      <c r="Q51" s="54">
        <f t="shared" si="10"/>
        <v>5690044</v>
      </c>
      <c r="R51" s="54">
        <f t="shared" si="10"/>
        <v>15447381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64773373</v>
      </c>
      <c r="X51" s="54">
        <f t="shared" si="10"/>
        <v>87362250</v>
      </c>
      <c r="Y51" s="54">
        <f t="shared" si="10"/>
        <v>-22588877</v>
      </c>
      <c r="Z51" s="184">
        <f>+IF(X51&lt;&gt;0,+(Y51/X51)*100,0)</f>
        <v>-25.856565049549435</v>
      </c>
      <c r="AA51" s="130">
        <f>SUM(AA57:AA61)</f>
        <v>116483000</v>
      </c>
    </row>
    <row r="52" spans="1:27" ht="13.5">
      <c r="A52" s="310" t="s">
        <v>204</v>
      </c>
      <c r="B52" s="142"/>
      <c r="C52" s="62">
        <v>55075107</v>
      </c>
      <c r="D52" s="156"/>
      <c r="E52" s="60">
        <v>39600000</v>
      </c>
      <c r="F52" s="60">
        <v>74800000</v>
      </c>
      <c r="G52" s="60">
        <v>6602261</v>
      </c>
      <c r="H52" s="60">
        <v>8229058</v>
      </c>
      <c r="I52" s="60">
        <v>4546500</v>
      </c>
      <c r="J52" s="60">
        <v>19377819</v>
      </c>
      <c r="K52" s="60">
        <v>6931434</v>
      </c>
      <c r="L52" s="60">
        <v>2215984</v>
      </c>
      <c r="M52" s="60">
        <v>427550</v>
      </c>
      <c r="N52" s="60">
        <v>9574968</v>
      </c>
      <c r="O52" s="60">
        <v>7910875</v>
      </c>
      <c r="P52" s="60">
        <v>65000</v>
      </c>
      <c r="Q52" s="60">
        <v>2428544</v>
      </c>
      <c r="R52" s="60">
        <v>10404419</v>
      </c>
      <c r="S52" s="60"/>
      <c r="T52" s="60"/>
      <c r="U52" s="60"/>
      <c r="V52" s="60"/>
      <c r="W52" s="60">
        <v>39357206</v>
      </c>
      <c r="X52" s="60">
        <v>56100000</v>
      </c>
      <c r="Y52" s="60">
        <v>-16742794</v>
      </c>
      <c r="Z52" s="140">
        <v>-29.84</v>
      </c>
      <c r="AA52" s="155">
        <v>74800000</v>
      </c>
    </row>
    <row r="53" spans="1:27" ht="13.5">
      <c r="A53" s="310" t="s">
        <v>205</v>
      </c>
      <c r="B53" s="142"/>
      <c r="C53" s="62">
        <v>12814492</v>
      </c>
      <c r="D53" s="156"/>
      <c r="E53" s="60">
        <v>29000000</v>
      </c>
      <c r="F53" s="60">
        <v>24500000</v>
      </c>
      <c r="G53" s="60">
        <v>25464</v>
      </c>
      <c r="H53" s="60">
        <v>2478083</v>
      </c>
      <c r="I53" s="60">
        <v>2227770</v>
      </c>
      <c r="J53" s="60">
        <v>4731317</v>
      </c>
      <c r="K53" s="60">
        <v>66125</v>
      </c>
      <c r="L53" s="60">
        <v>1880833</v>
      </c>
      <c r="M53" s="60">
        <v>5667566</v>
      </c>
      <c r="N53" s="60">
        <v>7614524</v>
      </c>
      <c r="O53" s="60"/>
      <c r="P53" s="60"/>
      <c r="Q53" s="60">
        <v>2113629</v>
      </c>
      <c r="R53" s="60">
        <v>2113629</v>
      </c>
      <c r="S53" s="60"/>
      <c r="T53" s="60"/>
      <c r="U53" s="60"/>
      <c r="V53" s="60"/>
      <c r="W53" s="60">
        <v>14459470</v>
      </c>
      <c r="X53" s="60">
        <v>18375000</v>
      </c>
      <c r="Y53" s="60">
        <v>-3915530</v>
      </c>
      <c r="Z53" s="140">
        <v>-21.31</v>
      </c>
      <c r="AA53" s="155">
        <v>24500000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>
        <v>1564638</v>
      </c>
      <c r="J54" s="60">
        <v>1564638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>
        <v>1564638</v>
      </c>
      <c r="X54" s="60"/>
      <c r="Y54" s="60">
        <v>1564638</v>
      </c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>
        <v>5285765</v>
      </c>
      <c r="D56" s="156"/>
      <c r="E56" s="60"/>
      <c r="F56" s="60"/>
      <c r="G56" s="60"/>
      <c r="H56" s="60"/>
      <c r="I56" s="60"/>
      <c r="J56" s="60"/>
      <c r="K56" s="60"/>
      <c r="L56" s="60">
        <v>637878</v>
      </c>
      <c r="M56" s="60">
        <v>902203</v>
      </c>
      <c r="N56" s="60">
        <v>1540081</v>
      </c>
      <c r="O56" s="60"/>
      <c r="P56" s="60"/>
      <c r="Q56" s="60"/>
      <c r="R56" s="60"/>
      <c r="S56" s="60"/>
      <c r="T56" s="60"/>
      <c r="U56" s="60"/>
      <c r="V56" s="60"/>
      <c r="W56" s="60">
        <v>1540081</v>
      </c>
      <c r="X56" s="60"/>
      <c r="Y56" s="60">
        <v>1540081</v>
      </c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73175364</v>
      </c>
      <c r="D57" s="294">
        <f t="shared" si="11"/>
        <v>0</v>
      </c>
      <c r="E57" s="295">
        <f t="shared" si="11"/>
        <v>68600000</v>
      </c>
      <c r="F57" s="295">
        <f t="shared" si="11"/>
        <v>99300000</v>
      </c>
      <c r="G57" s="295">
        <f t="shared" si="11"/>
        <v>6627725</v>
      </c>
      <c r="H57" s="295">
        <f t="shared" si="11"/>
        <v>10707141</v>
      </c>
      <c r="I57" s="295">
        <f t="shared" si="11"/>
        <v>8338908</v>
      </c>
      <c r="J57" s="295">
        <f t="shared" si="11"/>
        <v>25673774</v>
      </c>
      <c r="K57" s="295">
        <f t="shared" si="11"/>
        <v>6997559</v>
      </c>
      <c r="L57" s="295">
        <f t="shared" si="11"/>
        <v>4734695</v>
      </c>
      <c r="M57" s="295">
        <f t="shared" si="11"/>
        <v>6997319</v>
      </c>
      <c r="N57" s="295">
        <f t="shared" si="11"/>
        <v>18729573</v>
      </c>
      <c r="O57" s="295">
        <f t="shared" si="11"/>
        <v>7910875</v>
      </c>
      <c r="P57" s="295">
        <f t="shared" si="11"/>
        <v>65000</v>
      </c>
      <c r="Q57" s="295">
        <f t="shared" si="11"/>
        <v>4542173</v>
      </c>
      <c r="R57" s="295">
        <f t="shared" si="11"/>
        <v>12518048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56921395</v>
      </c>
      <c r="X57" s="295">
        <f t="shared" si="11"/>
        <v>74475000</v>
      </c>
      <c r="Y57" s="295">
        <f t="shared" si="11"/>
        <v>-17553605</v>
      </c>
      <c r="Z57" s="296">
        <f>+IF(X57&lt;&gt;0,+(Y57/X57)*100,0)</f>
        <v>-23.569795233299764</v>
      </c>
      <c r="AA57" s="297">
        <f>SUM(AA52:AA56)</f>
        <v>99300000</v>
      </c>
    </row>
    <row r="58" spans="1:27" ht="13.5">
      <c r="A58" s="311" t="s">
        <v>210</v>
      </c>
      <c r="B58" s="136"/>
      <c r="C58" s="62">
        <v>21624</v>
      </c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6598035</v>
      </c>
      <c r="D61" s="156"/>
      <c r="E61" s="60">
        <v>41783333</v>
      </c>
      <c r="F61" s="60">
        <v>17183000</v>
      </c>
      <c r="G61" s="60">
        <v>914804</v>
      </c>
      <c r="H61" s="60">
        <v>966707</v>
      </c>
      <c r="I61" s="60">
        <v>423152</v>
      </c>
      <c r="J61" s="60">
        <v>2304663</v>
      </c>
      <c r="K61" s="60">
        <v>1375668</v>
      </c>
      <c r="L61" s="60">
        <v>673773</v>
      </c>
      <c r="M61" s="60">
        <v>568541</v>
      </c>
      <c r="N61" s="60">
        <v>2617982</v>
      </c>
      <c r="O61" s="60">
        <v>549656</v>
      </c>
      <c r="P61" s="60">
        <v>1231806</v>
      </c>
      <c r="Q61" s="60">
        <v>1147871</v>
      </c>
      <c r="R61" s="60">
        <v>2929333</v>
      </c>
      <c r="S61" s="60"/>
      <c r="T61" s="60"/>
      <c r="U61" s="60"/>
      <c r="V61" s="60"/>
      <c r="W61" s="60">
        <v>7851978</v>
      </c>
      <c r="X61" s="60">
        <v>12887250</v>
      </c>
      <c r="Y61" s="60">
        <v>-5035272</v>
      </c>
      <c r="Z61" s="140">
        <v>-39.07</v>
      </c>
      <c r="AA61" s="155">
        <v>17183000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110383333</v>
      </c>
      <c r="F68" s="60"/>
      <c r="G68" s="60">
        <v>7542529</v>
      </c>
      <c r="H68" s="60">
        <v>11673850</v>
      </c>
      <c r="I68" s="60">
        <v>8762058</v>
      </c>
      <c r="J68" s="60">
        <v>27978437</v>
      </c>
      <c r="K68" s="60">
        <v>8373227</v>
      </c>
      <c r="L68" s="60">
        <v>5408468</v>
      </c>
      <c r="M68" s="60">
        <v>7565859</v>
      </c>
      <c r="N68" s="60">
        <v>21347554</v>
      </c>
      <c r="O68" s="60">
        <v>8137162</v>
      </c>
      <c r="P68" s="60">
        <v>1296805</v>
      </c>
      <c r="Q68" s="60">
        <v>6363989</v>
      </c>
      <c r="R68" s="60">
        <v>15797956</v>
      </c>
      <c r="S68" s="60"/>
      <c r="T68" s="60"/>
      <c r="U68" s="60"/>
      <c r="V68" s="60"/>
      <c r="W68" s="60">
        <v>65123947</v>
      </c>
      <c r="X68" s="60"/>
      <c r="Y68" s="60">
        <v>65123947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110383333</v>
      </c>
      <c r="F69" s="220">
        <f t="shared" si="12"/>
        <v>0</v>
      </c>
      <c r="G69" s="220">
        <f t="shared" si="12"/>
        <v>7542529</v>
      </c>
      <c r="H69" s="220">
        <f t="shared" si="12"/>
        <v>11673850</v>
      </c>
      <c r="I69" s="220">
        <f t="shared" si="12"/>
        <v>8762058</v>
      </c>
      <c r="J69" s="220">
        <f t="shared" si="12"/>
        <v>27978437</v>
      </c>
      <c r="K69" s="220">
        <f t="shared" si="12"/>
        <v>8373227</v>
      </c>
      <c r="L69" s="220">
        <f t="shared" si="12"/>
        <v>5408468</v>
      </c>
      <c r="M69" s="220">
        <f t="shared" si="12"/>
        <v>7565859</v>
      </c>
      <c r="N69" s="220">
        <f t="shared" si="12"/>
        <v>21347554</v>
      </c>
      <c r="O69" s="220">
        <f t="shared" si="12"/>
        <v>8137162</v>
      </c>
      <c r="P69" s="220">
        <f t="shared" si="12"/>
        <v>1296805</v>
      </c>
      <c r="Q69" s="220">
        <f t="shared" si="12"/>
        <v>6363989</v>
      </c>
      <c r="R69" s="220">
        <f t="shared" si="12"/>
        <v>15797956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65123947</v>
      </c>
      <c r="X69" s="220">
        <f t="shared" si="12"/>
        <v>0</v>
      </c>
      <c r="Y69" s="220">
        <f t="shared" si="12"/>
        <v>65123947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199333833</v>
      </c>
      <c r="D5" s="357">
        <f t="shared" si="0"/>
        <v>0</v>
      </c>
      <c r="E5" s="356">
        <f t="shared" si="0"/>
        <v>229251354</v>
      </c>
      <c r="F5" s="358">
        <f t="shared" si="0"/>
        <v>298633268</v>
      </c>
      <c r="G5" s="358">
        <f t="shared" si="0"/>
        <v>8436287</v>
      </c>
      <c r="H5" s="356">
        <f t="shared" si="0"/>
        <v>27579254</v>
      </c>
      <c r="I5" s="356">
        <f t="shared" si="0"/>
        <v>9775228</v>
      </c>
      <c r="J5" s="358">
        <f t="shared" si="0"/>
        <v>45790769</v>
      </c>
      <c r="K5" s="358">
        <f t="shared" si="0"/>
        <v>28793485</v>
      </c>
      <c r="L5" s="356">
        <f t="shared" si="0"/>
        <v>28208946</v>
      </c>
      <c r="M5" s="356">
        <f t="shared" si="0"/>
        <v>12844634</v>
      </c>
      <c r="N5" s="358">
        <f t="shared" si="0"/>
        <v>69847065</v>
      </c>
      <c r="O5" s="358">
        <f t="shared" si="0"/>
        <v>6362997</v>
      </c>
      <c r="P5" s="356">
        <f t="shared" si="0"/>
        <v>5907947</v>
      </c>
      <c r="Q5" s="356">
        <f t="shared" si="0"/>
        <v>27374799</v>
      </c>
      <c r="R5" s="358">
        <f t="shared" si="0"/>
        <v>39645743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155283577</v>
      </c>
      <c r="X5" s="356">
        <f t="shared" si="0"/>
        <v>223974951</v>
      </c>
      <c r="Y5" s="358">
        <f t="shared" si="0"/>
        <v>-68691374</v>
      </c>
      <c r="Z5" s="359">
        <f>+IF(X5&lt;&gt;0,+(Y5/X5)*100,0)</f>
        <v>-30.669221577371836</v>
      </c>
      <c r="AA5" s="360">
        <f>+AA6+AA8+AA11+AA13+AA15</f>
        <v>298633268</v>
      </c>
    </row>
    <row r="6" spans="1:27" ht="13.5">
      <c r="A6" s="361" t="s">
        <v>204</v>
      </c>
      <c r="B6" s="142"/>
      <c r="C6" s="60">
        <f>+C7</f>
        <v>42163441</v>
      </c>
      <c r="D6" s="340">
        <f aca="true" t="shared" si="1" ref="D6:AA6">+D7</f>
        <v>0</v>
      </c>
      <c r="E6" s="60">
        <f t="shared" si="1"/>
        <v>4000000</v>
      </c>
      <c r="F6" s="59">
        <f t="shared" si="1"/>
        <v>29921680</v>
      </c>
      <c r="G6" s="59">
        <f t="shared" si="1"/>
        <v>566134</v>
      </c>
      <c r="H6" s="60">
        <f t="shared" si="1"/>
        <v>5645317</v>
      </c>
      <c r="I6" s="60">
        <f t="shared" si="1"/>
        <v>0</v>
      </c>
      <c r="J6" s="59">
        <f t="shared" si="1"/>
        <v>6211451</v>
      </c>
      <c r="K6" s="59">
        <f t="shared" si="1"/>
        <v>0</v>
      </c>
      <c r="L6" s="60">
        <f t="shared" si="1"/>
        <v>889593</v>
      </c>
      <c r="M6" s="60">
        <f t="shared" si="1"/>
        <v>0</v>
      </c>
      <c r="N6" s="59">
        <f t="shared" si="1"/>
        <v>889593</v>
      </c>
      <c r="O6" s="59">
        <f t="shared" si="1"/>
        <v>0</v>
      </c>
      <c r="P6" s="60">
        <f t="shared" si="1"/>
        <v>300659</v>
      </c>
      <c r="Q6" s="60">
        <f t="shared" si="1"/>
        <v>1591573</v>
      </c>
      <c r="R6" s="59">
        <f t="shared" si="1"/>
        <v>1892232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8993276</v>
      </c>
      <c r="X6" s="60">
        <f t="shared" si="1"/>
        <v>22441260</v>
      </c>
      <c r="Y6" s="59">
        <f t="shared" si="1"/>
        <v>-13447984</v>
      </c>
      <c r="Z6" s="61">
        <f>+IF(X6&lt;&gt;0,+(Y6/X6)*100,0)</f>
        <v>-59.92526266350463</v>
      </c>
      <c r="AA6" s="62">
        <f t="shared" si="1"/>
        <v>29921680</v>
      </c>
    </row>
    <row r="7" spans="1:27" ht="13.5">
      <c r="A7" s="291" t="s">
        <v>228</v>
      </c>
      <c r="B7" s="142"/>
      <c r="C7" s="60">
        <v>42163441</v>
      </c>
      <c r="D7" s="340"/>
      <c r="E7" s="60">
        <v>4000000</v>
      </c>
      <c r="F7" s="59">
        <v>29921680</v>
      </c>
      <c r="G7" s="59">
        <v>566134</v>
      </c>
      <c r="H7" s="60">
        <v>5645317</v>
      </c>
      <c r="I7" s="60"/>
      <c r="J7" s="59">
        <v>6211451</v>
      </c>
      <c r="K7" s="59"/>
      <c r="L7" s="60">
        <v>889593</v>
      </c>
      <c r="M7" s="60"/>
      <c r="N7" s="59">
        <v>889593</v>
      </c>
      <c r="O7" s="59"/>
      <c r="P7" s="60">
        <v>300659</v>
      </c>
      <c r="Q7" s="60">
        <v>1591573</v>
      </c>
      <c r="R7" s="59">
        <v>1892232</v>
      </c>
      <c r="S7" s="59"/>
      <c r="T7" s="60"/>
      <c r="U7" s="60"/>
      <c r="V7" s="59"/>
      <c r="W7" s="59">
        <v>8993276</v>
      </c>
      <c r="X7" s="60">
        <v>22441260</v>
      </c>
      <c r="Y7" s="59">
        <v>-13447984</v>
      </c>
      <c r="Z7" s="61">
        <v>-59.93</v>
      </c>
      <c r="AA7" s="62">
        <v>29921680</v>
      </c>
    </row>
    <row r="8" spans="1:27" ht="13.5">
      <c r="A8" s="361" t="s">
        <v>205</v>
      </c>
      <c r="B8" s="142"/>
      <c r="C8" s="60">
        <f aca="true" t="shared" si="2" ref="C8:Y8">SUM(C9:C10)</f>
        <v>16187382</v>
      </c>
      <c r="D8" s="340">
        <f t="shared" si="2"/>
        <v>0</v>
      </c>
      <c r="E8" s="60">
        <f t="shared" si="2"/>
        <v>41403443</v>
      </c>
      <c r="F8" s="59">
        <f t="shared" si="2"/>
        <v>51864125</v>
      </c>
      <c r="G8" s="59">
        <f t="shared" si="2"/>
        <v>1814061</v>
      </c>
      <c r="H8" s="60">
        <f t="shared" si="2"/>
        <v>6833347</v>
      </c>
      <c r="I8" s="60">
        <f t="shared" si="2"/>
        <v>1325000</v>
      </c>
      <c r="J8" s="59">
        <f t="shared" si="2"/>
        <v>9972408</v>
      </c>
      <c r="K8" s="59">
        <f t="shared" si="2"/>
        <v>6898257</v>
      </c>
      <c r="L8" s="60">
        <f t="shared" si="2"/>
        <v>7409699</v>
      </c>
      <c r="M8" s="60">
        <f t="shared" si="2"/>
        <v>929741</v>
      </c>
      <c r="N8" s="59">
        <f t="shared" si="2"/>
        <v>15237697</v>
      </c>
      <c r="O8" s="59">
        <f t="shared" si="2"/>
        <v>3508772</v>
      </c>
      <c r="P8" s="60">
        <f t="shared" si="2"/>
        <v>21669</v>
      </c>
      <c r="Q8" s="60">
        <f t="shared" si="2"/>
        <v>1313630</v>
      </c>
      <c r="R8" s="59">
        <f t="shared" si="2"/>
        <v>4844071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30054176</v>
      </c>
      <c r="X8" s="60">
        <f t="shared" si="2"/>
        <v>38898094</v>
      </c>
      <c r="Y8" s="59">
        <f t="shared" si="2"/>
        <v>-8843918</v>
      </c>
      <c r="Z8" s="61">
        <f>+IF(X8&lt;&gt;0,+(Y8/X8)*100,0)</f>
        <v>-22.736121723599105</v>
      </c>
      <c r="AA8" s="62">
        <f>SUM(AA9:AA10)</f>
        <v>51864125</v>
      </c>
    </row>
    <row r="9" spans="1:27" ht="13.5">
      <c r="A9" s="291" t="s">
        <v>229</v>
      </c>
      <c r="B9" s="142"/>
      <c r="C9" s="60">
        <v>16187382</v>
      </c>
      <c r="D9" s="340"/>
      <c r="E9" s="60">
        <v>31000000</v>
      </c>
      <c r="F9" s="59">
        <v>25000000</v>
      </c>
      <c r="G9" s="59">
        <v>1814061</v>
      </c>
      <c r="H9" s="60">
        <v>6833347</v>
      </c>
      <c r="I9" s="60">
        <v>1325000</v>
      </c>
      <c r="J9" s="59">
        <v>9972408</v>
      </c>
      <c r="K9" s="59">
        <v>6898257</v>
      </c>
      <c r="L9" s="60">
        <v>7409699</v>
      </c>
      <c r="M9" s="60"/>
      <c r="N9" s="59">
        <v>14307956</v>
      </c>
      <c r="O9" s="59"/>
      <c r="P9" s="60"/>
      <c r="Q9" s="60"/>
      <c r="R9" s="59"/>
      <c r="S9" s="59"/>
      <c r="T9" s="60"/>
      <c r="U9" s="60"/>
      <c r="V9" s="59"/>
      <c r="W9" s="59">
        <v>24280364</v>
      </c>
      <c r="X9" s="60">
        <v>18750000</v>
      </c>
      <c r="Y9" s="59">
        <v>5530364</v>
      </c>
      <c r="Z9" s="61">
        <v>29.5</v>
      </c>
      <c r="AA9" s="62">
        <v>25000000</v>
      </c>
    </row>
    <row r="10" spans="1:27" ht="13.5">
      <c r="A10" s="291" t="s">
        <v>230</v>
      </c>
      <c r="B10" s="142"/>
      <c r="C10" s="60"/>
      <c r="D10" s="340"/>
      <c r="E10" s="60">
        <v>10403443</v>
      </c>
      <c r="F10" s="59">
        <v>26864125</v>
      </c>
      <c r="G10" s="59"/>
      <c r="H10" s="60"/>
      <c r="I10" s="60"/>
      <c r="J10" s="59"/>
      <c r="K10" s="59"/>
      <c r="L10" s="60"/>
      <c r="M10" s="60">
        <v>929741</v>
      </c>
      <c r="N10" s="59">
        <v>929741</v>
      </c>
      <c r="O10" s="59">
        <v>3508772</v>
      </c>
      <c r="P10" s="60">
        <v>21669</v>
      </c>
      <c r="Q10" s="60">
        <v>1313630</v>
      </c>
      <c r="R10" s="59">
        <v>4844071</v>
      </c>
      <c r="S10" s="59"/>
      <c r="T10" s="60"/>
      <c r="U10" s="60"/>
      <c r="V10" s="59"/>
      <c r="W10" s="59">
        <v>5773812</v>
      </c>
      <c r="X10" s="60">
        <v>20148094</v>
      </c>
      <c r="Y10" s="59">
        <v>-14374282</v>
      </c>
      <c r="Z10" s="61">
        <v>-71.34</v>
      </c>
      <c r="AA10" s="62">
        <v>26864125</v>
      </c>
    </row>
    <row r="11" spans="1:27" ht="13.5">
      <c r="A11" s="361" t="s">
        <v>206</v>
      </c>
      <c r="B11" s="142"/>
      <c r="C11" s="362">
        <f>+C12</f>
        <v>89522630</v>
      </c>
      <c r="D11" s="363">
        <f aca="true" t="shared" si="3" ref="D11:AA11">+D12</f>
        <v>0</v>
      </c>
      <c r="E11" s="362">
        <f t="shared" si="3"/>
        <v>89516978</v>
      </c>
      <c r="F11" s="364">
        <f t="shared" si="3"/>
        <v>91229775</v>
      </c>
      <c r="G11" s="364">
        <f t="shared" si="3"/>
        <v>2012217</v>
      </c>
      <c r="H11" s="362">
        <f t="shared" si="3"/>
        <v>7065576</v>
      </c>
      <c r="I11" s="362">
        <f t="shared" si="3"/>
        <v>4868123</v>
      </c>
      <c r="J11" s="364">
        <f t="shared" si="3"/>
        <v>13945916</v>
      </c>
      <c r="K11" s="364">
        <f t="shared" si="3"/>
        <v>16430103</v>
      </c>
      <c r="L11" s="362">
        <f t="shared" si="3"/>
        <v>4980349</v>
      </c>
      <c r="M11" s="362">
        <f t="shared" si="3"/>
        <v>5588016</v>
      </c>
      <c r="N11" s="364">
        <f t="shared" si="3"/>
        <v>26998468</v>
      </c>
      <c r="O11" s="364">
        <f t="shared" si="3"/>
        <v>0</v>
      </c>
      <c r="P11" s="362">
        <f t="shared" si="3"/>
        <v>3085000</v>
      </c>
      <c r="Q11" s="362">
        <f t="shared" si="3"/>
        <v>15052114</v>
      </c>
      <c r="R11" s="364">
        <f t="shared" si="3"/>
        <v>18137114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59081498</v>
      </c>
      <c r="X11" s="362">
        <f t="shared" si="3"/>
        <v>68422331</v>
      </c>
      <c r="Y11" s="364">
        <f t="shared" si="3"/>
        <v>-9340833</v>
      </c>
      <c r="Z11" s="365">
        <f>+IF(X11&lt;&gt;0,+(Y11/X11)*100,0)</f>
        <v>-13.65173162545427</v>
      </c>
      <c r="AA11" s="366">
        <f t="shared" si="3"/>
        <v>91229775</v>
      </c>
    </row>
    <row r="12" spans="1:27" ht="13.5">
      <c r="A12" s="291" t="s">
        <v>231</v>
      </c>
      <c r="B12" s="136"/>
      <c r="C12" s="60">
        <v>89522630</v>
      </c>
      <c r="D12" s="340"/>
      <c r="E12" s="60">
        <v>89516978</v>
      </c>
      <c r="F12" s="59">
        <v>91229775</v>
      </c>
      <c r="G12" s="59">
        <v>2012217</v>
      </c>
      <c r="H12" s="60">
        <v>7065576</v>
      </c>
      <c r="I12" s="60">
        <v>4868123</v>
      </c>
      <c r="J12" s="59">
        <v>13945916</v>
      </c>
      <c r="K12" s="59">
        <v>16430103</v>
      </c>
      <c r="L12" s="60">
        <v>4980349</v>
      </c>
      <c r="M12" s="60">
        <v>5588016</v>
      </c>
      <c r="N12" s="59">
        <v>26998468</v>
      </c>
      <c r="O12" s="59"/>
      <c r="P12" s="60">
        <v>3085000</v>
      </c>
      <c r="Q12" s="60">
        <v>15052114</v>
      </c>
      <c r="R12" s="59">
        <v>18137114</v>
      </c>
      <c r="S12" s="59"/>
      <c r="T12" s="60"/>
      <c r="U12" s="60"/>
      <c r="V12" s="59"/>
      <c r="W12" s="59">
        <v>59081498</v>
      </c>
      <c r="X12" s="60">
        <v>68422331</v>
      </c>
      <c r="Y12" s="59">
        <v>-9340833</v>
      </c>
      <c r="Z12" s="61">
        <v>-13.65</v>
      </c>
      <c r="AA12" s="62">
        <v>91229775</v>
      </c>
    </row>
    <row r="13" spans="1:27" ht="13.5">
      <c r="A13" s="361" t="s">
        <v>207</v>
      </c>
      <c r="B13" s="136"/>
      <c r="C13" s="275">
        <f>+C14</f>
        <v>45687032</v>
      </c>
      <c r="D13" s="341">
        <f aca="true" t="shared" si="4" ref="D13:AA13">+D14</f>
        <v>0</v>
      </c>
      <c r="E13" s="275">
        <f t="shared" si="4"/>
        <v>84898904</v>
      </c>
      <c r="F13" s="342">
        <f t="shared" si="4"/>
        <v>117960659</v>
      </c>
      <c r="G13" s="342">
        <f t="shared" si="4"/>
        <v>3646779</v>
      </c>
      <c r="H13" s="275">
        <f t="shared" si="4"/>
        <v>7660299</v>
      </c>
      <c r="I13" s="275">
        <f t="shared" si="4"/>
        <v>3166642</v>
      </c>
      <c r="J13" s="342">
        <f t="shared" si="4"/>
        <v>14473720</v>
      </c>
      <c r="K13" s="342">
        <f t="shared" si="4"/>
        <v>5038272</v>
      </c>
      <c r="L13" s="275">
        <f t="shared" si="4"/>
        <v>14493182</v>
      </c>
      <c r="M13" s="275">
        <f t="shared" si="4"/>
        <v>5926257</v>
      </c>
      <c r="N13" s="342">
        <f t="shared" si="4"/>
        <v>25457711</v>
      </c>
      <c r="O13" s="342">
        <f t="shared" si="4"/>
        <v>2854225</v>
      </c>
      <c r="P13" s="275">
        <f t="shared" si="4"/>
        <v>2094966</v>
      </c>
      <c r="Q13" s="275">
        <f t="shared" si="4"/>
        <v>8581219</v>
      </c>
      <c r="R13" s="342">
        <f t="shared" si="4"/>
        <v>13530410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53461841</v>
      </c>
      <c r="X13" s="275">
        <f t="shared" si="4"/>
        <v>88470494</v>
      </c>
      <c r="Y13" s="342">
        <f t="shared" si="4"/>
        <v>-35008653</v>
      </c>
      <c r="Z13" s="335">
        <f>+IF(X13&lt;&gt;0,+(Y13/X13)*100,0)</f>
        <v>-39.570993013783784</v>
      </c>
      <c r="AA13" s="273">
        <f t="shared" si="4"/>
        <v>117960659</v>
      </c>
    </row>
    <row r="14" spans="1:27" ht="13.5">
      <c r="A14" s="291" t="s">
        <v>232</v>
      </c>
      <c r="B14" s="136"/>
      <c r="C14" s="60">
        <v>45687032</v>
      </c>
      <c r="D14" s="340"/>
      <c r="E14" s="60">
        <v>84898904</v>
      </c>
      <c r="F14" s="59">
        <v>117960659</v>
      </c>
      <c r="G14" s="59">
        <v>3646779</v>
      </c>
      <c r="H14" s="60">
        <v>7660299</v>
      </c>
      <c r="I14" s="60">
        <v>3166642</v>
      </c>
      <c r="J14" s="59">
        <v>14473720</v>
      </c>
      <c r="K14" s="59">
        <v>5038272</v>
      </c>
      <c r="L14" s="60">
        <v>14493182</v>
      </c>
      <c r="M14" s="60">
        <v>5926257</v>
      </c>
      <c r="N14" s="59">
        <v>25457711</v>
      </c>
      <c r="O14" s="59">
        <v>2854225</v>
      </c>
      <c r="P14" s="60">
        <v>2094966</v>
      </c>
      <c r="Q14" s="60">
        <v>8581219</v>
      </c>
      <c r="R14" s="59">
        <v>13530410</v>
      </c>
      <c r="S14" s="59"/>
      <c r="T14" s="60"/>
      <c r="U14" s="60"/>
      <c r="V14" s="59"/>
      <c r="W14" s="59">
        <v>53461841</v>
      </c>
      <c r="X14" s="60">
        <v>88470494</v>
      </c>
      <c r="Y14" s="59">
        <v>-35008653</v>
      </c>
      <c r="Z14" s="61">
        <v>-39.57</v>
      </c>
      <c r="AA14" s="62">
        <v>117960659</v>
      </c>
    </row>
    <row r="15" spans="1:27" ht="13.5">
      <c r="A15" s="361" t="s">
        <v>208</v>
      </c>
      <c r="B15" s="136"/>
      <c r="C15" s="60">
        <f aca="true" t="shared" si="5" ref="C15:Y15">SUM(C16:C20)</f>
        <v>5773348</v>
      </c>
      <c r="D15" s="340">
        <f t="shared" si="5"/>
        <v>0</v>
      </c>
      <c r="E15" s="60">
        <f t="shared" si="5"/>
        <v>9432029</v>
      </c>
      <c r="F15" s="59">
        <f t="shared" si="5"/>
        <v>7657029</v>
      </c>
      <c r="G15" s="59">
        <f t="shared" si="5"/>
        <v>397096</v>
      </c>
      <c r="H15" s="60">
        <f t="shared" si="5"/>
        <v>374715</v>
      </c>
      <c r="I15" s="60">
        <f t="shared" si="5"/>
        <v>415463</v>
      </c>
      <c r="J15" s="59">
        <f t="shared" si="5"/>
        <v>1187274</v>
      </c>
      <c r="K15" s="59">
        <f t="shared" si="5"/>
        <v>426853</v>
      </c>
      <c r="L15" s="60">
        <f t="shared" si="5"/>
        <v>436123</v>
      </c>
      <c r="M15" s="60">
        <f t="shared" si="5"/>
        <v>400620</v>
      </c>
      <c r="N15" s="59">
        <f t="shared" si="5"/>
        <v>1263596</v>
      </c>
      <c r="O15" s="59">
        <f t="shared" si="5"/>
        <v>0</v>
      </c>
      <c r="P15" s="60">
        <f t="shared" si="5"/>
        <v>405653</v>
      </c>
      <c r="Q15" s="60">
        <f t="shared" si="5"/>
        <v>836263</v>
      </c>
      <c r="R15" s="59">
        <f t="shared" si="5"/>
        <v>1241916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3692786</v>
      </c>
      <c r="X15" s="60">
        <f t="shared" si="5"/>
        <v>5742772</v>
      </c>
      <c r="Y15" s="59">
        <f t="shared" si="5"/>
        <v>-2049986</v>
      </c>
      <c r="Z15" s="61">
        <f>+IF(X15&lt;&gt;0,+(Y15/X15)*100,0)</f>
        <v>-35.69680286802262</v>
      </c>
      <c r="AA15" s="62">
        <f>SUM(AA16:AA20)</f>
        <v>7657029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>
        <v>4000000</v>
      </c>
      <c r="F18" s="59">
        <v>2225000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1668750</v>
      </c>
      <c r="Y18" s="59">
        <v>-1668750</v>
      </c>
      <c r="Z18" s="61">
        <v>-100</v>
      </c>
      <c r="AA18" s="62">
        <v>2225000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5773348</v>
      </c>
      <c r="D20" s="340"/>
      <c r="E20" s="60">
        <v>5432029</v>
      </c>
      <c r="F20" s="59">
        <v>5432029</v>
      </c>
      <c r="G20" s="59">
        <v>397096</v>
      </c>
      <c r="H20" s="60">
        <v>374715</v>
      </c>
      <c r="I20" s="60">
        <v>415463</v>
      </c>
      <c r="J20" s="59">
        <v>1187274</v>
      </c>
      <c r="K20" s="59">
        <v>426853</v>
      </c>
      <c r="L20" s="60">
        <v>436123</v>
      </c>
      <c r="M20" s="60">
        <v>400620</v>
      </c>
      <c r="N20" s="59">
        <v>1263596</v>
      </c>
      <c r="O20" s="59"/>
      <c r="P20" s="60">
        <v>405653</v>
      </c>
      <c r="Q20" s="60">
        <v>836263</v>
      </c>
      <c r="R20" s="59">
        <v>1241916</v>
      </c>
      <c r="S20" s="59"/>
      <c r="T20" s="60"/>
      <c r="U20" s="60"/>
      <c r="V20" s="59"/>
      <c r="W20" s="59">
        <v>3692786</v>
      </c>
      <c r="X20" s="60">
        <v>4074022</v>
      </c>
      <c r="Y20" s="59">
        <v>-381236</v>
      </c>
      <c r="Z20" s="61">
        <v>-9.36</v>
      </c>
      <c r="AA20" s="62">
        <v>5432029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31321026</v>
      </c>
      <c r="D22" s="344">
        <f t="shared" si="6"/>
        <v>0</v>
      </c>
      <c r="E22" s="343">
        <f t="shared" si="6"/>
        <v>12580000</v>
      </c>
      <c r="F22" s="345">
        <f t="shared" si="6"/>
        <v>22206000</v>
      </c>
      <c r="G22" s="345">
        <f t="shared" si="6"/>
        <v>1270171</v>
      </c>
      <c r="H22" s="343">
        <f t="shared" si="6"/>
        <v>1508973</v>
      </c>
      <c r="I22" s="343">
        <f t="shared" si="6"/>
        <v>1243917</v>
      </c>
      <c r="J22" s="345">
        <f t="shared" si="6"/>
        <v>4023061</v>
      </c>
      <c r="K22" s="345">
        <f t="shared" si="6"/>
        <v>4162385</v>
      </c>
      <c r="L22" s="343">
        <f t="shared" si="6"/>
        <v>1666194</v>
      </c>
      <c r="M22" s="343">
        <f t="shared" si="6"/>
        <v>5090111</v>
      </c>
      <c r="N22" s="345">
        <f t="shared" si="6"/>
        <v>10918690</v>
      </c>
      <c r="O22" s="345">
        <f t="shared" si="6"/>
        <v>1507088</v>
      </c>
      <c r="P22" s="343">
        <f t="shared" si="6"/>
        <v>1254008</v>
      </c>
      <c r="Q22" s="343">
        <f t="shared" si="6"/>
        <v>2541268</v>
      </c>
      <c r="R22" s="345">
        <f t="shared" si="6"/>
        <v>5302364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20244115</v>
      </c>
      <c r="X22" s="343">
        <f t="shared" si="6"/>
        <v>16654500</v>
      </c>
      <c r="Y22" s="345">
        <f t="shared" si="6"/>
        <v>3589615</v>
      </c>
      <c r="Z22" s="336">
        <f>+IF(X22&lt;&gt;0,+(Y22/X22)*100,0)</f>
        <v>21.55342399951965</v>
      </c>
      <c r="AA22" s="350">
        <f>SUM(AA23:AA32)</f>
        <v>22206000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2370000</v>
      </c>
      <c r="F24" s="59">
        <v>7600000</v>
      </c>
      <c r="G24" s="59"/>
      <c r="H24" s="60"/>
      <c r="I24" s="60"/>
      <c r="J24" s="59"/>
      <c r="K24" s="59">
        <v>733248</v>
      </c>
      <c r="L24" s="60"/>
      <c r="M24" s="60"/>
      <c r="N24" s="59">
        <v>733248</v>
      </c>
      <c r="O24" s="59"/>
      <c r="P24" s="60"/>
      <c r="Q24" s="60">
        <v>1363743</v>
      </c>
      <c r="R24" s="59">
        <v>1363743</v>
      </c>
      <c r="S24" s="59"/>
      <c r="T24" s="60"/>
      <c r="U24" s="60"/>
      <c r="V24" s="59"/>
      <c r="W24" s="59">
        <v>2096991</v>
      </c>
      <c r="X24" s="60">
        <v>5700000</v>
      </c>
      <c r="Y24" s="59">
        <v>-3603009</v>
      </c>
      <c r="Z24" s="61">
        <v>-63.21</v>
      </c>
      <c r="AA24" s="62">
        <v>7600000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18783975</v>
      </c>
      <c r="D27" s="340"/>
      <c r="E27" s="60"/>
      <c r="F27" s="59">
        <v>6606000</v>
      </c>
      <c r="G27" s="59"/>
      <c r="H27" s="60"/>
      <c r="I27" s="60"/>
      <c r="J27" s="59"/>
      <c r="K27" s="59">
        <v>490641</v>
      </c>
      <c r="L27" s="60"/>
      <c r="M27" s="60">
        <v>1071246</v>
      </c>
      <c r="N27" s="59">
        <v>1561887</v>
      </c>
      <c r="O27" s="59"/>
      <c r="P27" s="60"/>
      <c r="Q27" s="60">
        <v>439909</v>
      </c>
      <c r="R27" s="59">
        <v>439909</v>
      </c>
      <c r="S27" s="59"/>
      <c r="T27" s="60"/>
      <c r="U27" s="60"/>
      <c r="V27" s="59"/>
      <c r="W27" s="59">
        <v>2001796</v>
      </c>
      <c r="X27" s="60">
        <v>4954500</v>
      </c>
      <c r="Y27" s="59">
        <v>-2952704</v>
      </c>
      <c r="Z27" s="61">
        <v>-59.6</v>
      </c>
      <c r="AA27" s="62">
        <v>6606000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12537051</v>
      </c>
      <c r="D32" s="340"/>
      <c r="E32" s="60">
        <v>10210000</v>
      </c>
      <c r="F32" s="59">
        <v>8000000</v>
      </c>
      <c r="G32" s="59">
        <v>1270171</v>
      </c>
      <c r="H32" s="60">
        <v>1508973</v>
      </c>
      <c r="I32" s="60">
        <v>1243917</v>
      </c>
      <c r="J32" s="59">
        <v>4023061</v>
      </c>
      <c r="K32" s="59">
        <v>2938496</v>
      </c>
      <c r="L32" s="60">
        <v>1666194</v>
      </c>
      <c r="M32" s="60">
        <v>4018865</v>
      </c>
      <c r="N32" s="59">
        <v>8623555</v>
      </c>
      <c r="O32" s="59">
        <v>1507088</v>
      </c>
      <c r="P32" s="60">
        <v>1254008</v>
      </c>
      <c r="Q32" s="60">
        <v>737616</v>
      </c>
      <c r="R32" s="59">
        <v>3498712</v>
      </c>
      <c r="S32" s="59"/>
      <c r="T32" s="60"/>
      <c r="U32" s="60"/>
      <c r="V32" s="59"/>
      <c r="W32" s="59">
        <v>16145328</v>
      </c>
      <c r="X32" s="60">
        <v>6000000</v>
      </c>
      <c r="Y32" s="59">
        <v>10145328</v>
      </c>
      <c r="Z32" s="61">
        <v>169.09</v>
      </c>
      <c r="AA32" s="62">
        <v>8000000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15701567</v>
      </c>
      <c r="D40" s="344">
        <f t="shared" si="9"/>
        <v>0</v>
      </c>
      <c r="E40" s="343">
        <f t="shared" si="9"/>
        <v>75000000</v>
      </c>
      <c r="F40" s="345">
        <f t="shared" si="9"/>
        <v>88210000</v>
      </c>
      <c r="G40" s="345">
        <f t="shared" si="9"/>
        <v>38733</v>
      </c>
      <c r="H40" s="343">
        <f t="shared" si="9"/>
        <v>2808566</v>
      </c>
      <c r="I40" s="343">
        <f t="shared" si="9"/>
        <v>185569</v>
      </c>
      <c r="J40" s="345">
        <f t="shared" si="9"/>
        <v>3032868</v>
      </c>
      <c r="K40" s="345">
        <f t="shared" si="9"/>
        <v>1303880</v>
      </c>
      <c r="L40" s="343">
        <f t="shared" si="9"/>
        <v>273267</v>
      </c>
      <c r="M40" s="343">
        <f t="shared" si="9"/>
        <v>3465464</v>
      </c>
      <c r="N40" s="345">
        <f t="shared" si="9"/>
        <v>5042611</v>
      </c>
      <c r="O40" s="345">
        <f t="shared" si="9"/>
        <v>1902839</v>
      </c>
      <c r="P40" s="343">
        <f t="shared" si="9"/>
        <v>0</v>
      </c>
      <c r="Q40" s="343">
        <f t="shared" si="9"/>
        <v>3086906</v>
      </c>
      <c r="R40" s="345">
        <f t="shared" si="9"/>
        <v>4989745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13065224</v>
      </c>
      <c r="X40" s="343">
        <f t="shared" si="9"/>
        <v>66157500</v>
      </c>
      <c r="Y40" s="345">
        <f t="shared" si="9"/>
        <v>-53092276</v>
      </c>
      <c r="Z40" s="336">
        <f>+IF(X40&lt;&gt;0,+(Y40/X40)*100,0)</f>
        <v>-80.25133356006499</v>
      </c>
      <c r="AA40" s="350">
        <f>SUM(AA41:AA49)</f>
        <v>88210000</v>
      </c>
    </row>
    <row r="41" spans="1:27" ht="13.5">
      <c r="A41" s="361" t="s">
        <v>247</v>
      </c>
      <c r="B41" s="142"/>
      <c r="C41" s="362">
        <v>6980876</v>
      </c>
      <c r="D41" s="363"/>
      <c r="E41" s="362"/>
      <c r="F41" s="364"/>
      <c r="G41" s="364"/>
      <c r="H41" s="362"/>
      <c r="I41" s="362"/>
      <c r="J41" s="364"/>
      <c r="K41" s="364">
        <v>1207650</v>
      </c>
      <c r="L41" s="362">
        <v>248867</v>
      </c>
      <c r="M41" s="362">
        <v>3415715</v>
      </c>
      <c r="N41" s="364">
        <v>4872232</v>
      </c>
      <c r="O41" s="364">
        <v>1845556</v>
      </c>
      <c r="P41" s="362"/>
      <c r="Q41" s="362"/>
      <c r="R41" s="364">
        <v>1845556</v>
      </c>
      <c r="S41" s="364"/>
      <c r="T41" s="362"/>
      <c r="U41" s="362"/>
      <c r="V41" s="364"/>
      <c r="W41" s="364">
        <v>6717788</v>
      </c>
      <c r="X41" s="362"/>
      <c r="Y41" s="364">
        <v>6717788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40000000</v>
      </c>
      <c r="F42" s="53">
        <f t="shared" si="10"/>
        <v>45000000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1465000</v>
      </c>
      <c r="R42" s="53">
        <f t="shared" si="10"/>
        <v>1465000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1465000</v>
      </c>
      <c r="X42" s="54">
        <f t="shared" si="10"/>
        <v>33750000</v>
      </c>
      <c r="Y42" s="53">
        <f t="shared" si="10"/>
        <v>-32285000</v>
      </c>
      <c r="Z42" s="94">
        <f>+IF(X42&lt;&gt;0,+(Y42/X42)*100,0)</f>
        <v>-95.65925925925926</v>
      </c>
      <c r="AA42" s="95">
        <f>+AA62</f>
        <v>45000000</v>
      </c>
    </row>
    <row r="43" spans="1:27" ht="13.5">
      <c r="A43" s="361" t="s">
        <v>249</v>
      </c>
      <c r="B43" s="136"/>
      <c r="C43" s="275">
        <v>329530</v>
      </c>
      <c r="D43" s="369"/>
      <c r="E43" s="305"/>
      <c r="F43" s="370"/>
      <c r="G43" s="370"/>
      <c r="H43" s="305">
        <v>2798</v>
      </c>
      <c r="I43" s="305">
        <v>31119</v>
      </c>
      <c r="J43" s="370">
        <v>33917</v>
      </c>
      <c r="K43" s="370">
        <v>96230</v>
      </c>
      <c r="L43" s="305">
        <v>24400</v>
      </c>
      <c r="M43" s="305"/>
      <c r="N43" s="370">
        <v>120630</v>
      </c>
      <c r="O43" s="370"/>
      <c r="P43" s="305"/>
      <c r="Q43" s="305">
        <v>182000</v>
      </c>
      <c r="R43" s="370">
        <v>182000</v>
      </c>
      <c r="S43" s="370"/>
      <c r="T43" s="305"/>
      <c r="U43" s="305"/>
      <c r="V43" s="370"/>
      <c r="W43" s="370">
        <v>336547</v>
      </c>
      <c r="X43" s="305"/>
      <c r="Y43" s="370">
        <v>336547</v>
      </c>
      <c r="Z43" s="371"/>
      <c r="AA43" s="303"/>
    </row>
    <row r="44" spans="1:27" ht="13.5">
      <c r="A44" s="361" t="s">
        <v>250</v>
      </c>
      <c r="B44" s="136"/>
      <c r="C44" s="60">
        <v>1823541</v>
      </c>
      <c r="D44" s="368"/>
      <c r="E44" s="54"/>
      <c r="F44" s="53"/>
      <c r="G44" s="53">
        <v>38733</v>
      </c>
      <c r="H44" s="54">
        <v>23666</v>
      </c>
      <c r="I44" s="54">
        <v>154450</v>
      </c>
      <c r="J44" s="53">
        <v>216849</v>
      </c>
      <c r="K44" s="53"/>
      <c r="L44" s="54"/>
      <c r="M44" s="54">
        <v>49749</v>
      </c>
      <c r="N44" s="53">
        <v>49749</v>
      </c>
      <c r="O44" s="53">
        <v>57283</v>
      </c>
      <c r="P44" s="54"/>
      <c r="Q44" s="54">
        <v>807248</v>
      </c>
      <c r="R44" s="53">
        <v>864531</v>
      </c>
      <c r="S44" s="53"/>
      <c r="T44" s="54"/>
      <c r="U44" s="54"/>
      <c r="V44" s="53"/>
      <c r="W44" s="53">
        <v>1131129</v>
      </c>
      <c r="X44" s="54"/>
      <c r="Y44" s="53">
        <v>1131129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73760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>
        <v>632658</v>
      </c>
      <c r="R48" s="53">
        <v>632658</v>
      </c>
      <c r="S48" s="53"/>
      <c r="T48" s="54"/>
      <c r="U48" s="54"/>
      <c r="V48" s="53"/>
      <c r="W48" s="53">
        <v>632658</v>
      </c>
      <c r="X48" s="54"/>
      <c r="Y48" s="53">
        <v>632658</v>
      </c>
      <c r="Z48" s="94"/>
      <c r="AA48" s="95"/>
    </row>
    <row r="49" spans="1:27" ht="13.5">
      <c r="A49" s="361" t="s">
        <v>93</v>
      </c>
      <c r="B49" s="136"/>
      <c r="C49" s="54">
        <v>6493860</v>
      </c>
      <c r="D49" s="368"/>
      <c r="E49" s="54">
        <v>35000000</v>
      </c>
      <c r="F49" s="53">
        <v>43210000</v>
      </c>
      <c r="G49" s="53"/>
      <c r="H49" s="54">
        <v>2782102</v>
      </c>
      <c r="I49" s="54"/>
      <c r="J49" s="53">
        <v>2782102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2782102</v>
      </c>
      <c r="X49" s="54">
        <v>32407500</v>
      </c>
      <c r="Y49" s="53">
        <v>-29625398</v>
      </c>
      <c r="Z49" s="94">
        <v>-91.42</v>
      </c>
      <c r="AA49" s="95">
        <v>43210000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246356426</v>
      </c>
      <c r="D60" s="346">
        <f t="shared" si="14"/>
        <v>0</v>
      </c>
      <c r="E60" s="219">
        <f t="shared" si="14"/>
        <v>316831354</v>
      </c>
      <c r="F60" s="264">
        <f t="shared" si="14"/>
        <v>409049268</v>
      </c>
      <c r="G60" s="264">
        <f t="shared" si="14"/>
        <v>9745191</v>
      </c>
      <c r="H60" s="219">
        <f t="shared" si="14"/>
        <v>31896793</v>
      </c>
      <c r="I60" s="219">
        <f t="shared" si="14"/>
        <v>11204714</v>
      </c>
      <c r="J60" s="264">
        <f t="shared" si="14"/>
        <v>52846698</v>
      </c>
      <c r="K60" s="264">
        <f t="shared" si="14"/>
        <v>34259750</v>
      </c>
      <c r="L60" s="219">
        <f t="shared" si="14"/>
        <v>30148407</v>
      </c>
      <c r="M60" s="219">
        <f t="shared" si="14"/>
        <v>21400209</v>
      </c>
      <c r="N60" s="264">
        <f t="shared" si="14"/>
        <v>85808366</v>
      </c>
      <c r="O60" s="264">
        <f t="shared" si="14"/>
        <v>9772924</v>
      </c>
      <c r="P60" s="219">
        <f t="shared" si="14"/>
        <v>7161955</v>
      </c>
      <c r="Q60" s="219">
        <f t="shared" si="14"/>
        <v>33002973</v>
      </c>
      <c r="R60" s="264">
        <f t="shared" si="14"/>
        <v>49937852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188592916</v>
      </c>
      <c r="X60" s="219">
        <f t="shared" si="14"/>
        <v>306786951</v>
      </c>
      <c r="Y60" s="264">
        <f t="shared" si="14"/>
        <v>-118194035</v>
      </c>
      <c r="Z60" s="337">
        <f>+IF(X60&lt;&gt;0,+(Y60/X60)*100,0)</f>
        <v>-38.52642187509468</v>
      </c>
      <c r="AA60" s="232">
        <f>+AA57+AA54+AA51+AA40+AA37+AA34+AA22+AA5</f>
        <v>409049268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40000000</v>
      </c>
      <c r="F62" s="349">
        <f t="shared" si="15"/>
        <v>45000000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1465000</v>
      </c>
      <c r="R62" s="349">
        <f t="shared" si="15"/>
        <v>1465000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1465000</v>
      </c>
      <c r="X62" s="347">
        <f t="shared" si="15"/>
        <v>33750000</v>
      </c>
      <c r="Y62" s="349">
        <f t="shared" si="15"/>
        <v>-32285000</v>
      </c>
      <c r="Z62" s="338">
        <f>+IF(X62&lt;&gt;0,+(Y62/X62)*100,0)</f>
        <v>-95.65925925925926</v>
      </c>
      <c r="AA62" s="351">
        <f>SUM(AA63:AA66)</f>
        <v>45000000</v>
      </c>
    </row>
    <row r="63" spans="1:27" ht="13.5">
      <c r="A63" s="361" t="s">
        <v>258</v>
      </c>
      <c r="B63" s="136"/>
      <c r="C63" s="60"/>
      <c r="D63" s="340"/>
      <c r="E63" s="60">
        <v>40000000</v>
      </c>
      <c r="F63" s="59">
        <v>45000000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>
        <v>1465000</v>
      </c>
      <c r="R63" s="59">
        <v>1465000</v>
      </c>
      <c r="S63" s="59"/>
      <c r="T63" s="60"/>
      <c r="U63" s="60"/>
      <c r="V63" s="59"/>
      <c r="W63" s="59">
        <v>1465000</v>
      </c>
      <c r="X63" s="60">
        <v>33750000</v>
      </c>
      <c r="Y63" s="59">
        <v>-32285000</v>
      </c>
      <c r="Z63" s="61">
        <v>-95.66</v>
      </c>
      <c r="AA63" s="62">
        <v>45000000</v>
      </c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26484543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21484543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21484543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5000000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>
        <v>5000000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2192982</v>
      </c>
      <c r="D22" s="344">
        <f t="shared" si="6"/>
        <v>0</v>
      </c>
      <c r="E22" s="343">
        <f t="shared" si="6"/>
        <v>30817103</v>
      </c>
      <c r="F22" s="345">
        <f t="shared" si="6"/>
        <v>6208400</v>
      </c>
      <c r="G22" s="345">
        <f t="shared" si="6"/>
        <v>0</v>
      </c>
      <c r="H22" s="343">
        <f t="shared" si="6"/>
        <v>0</v>
      </c>
      <c r="I22" s="343">
        <f t="shared" si="6"/>
        <v>903237</v>
      </c>
      <c r="J22" s="345">
        <f t="shared" si="6"/>
        <v>903237</v>
      </c>
      <c r="K22" s="345">
        <f t="shared" si="6"/>
        <v>0</v>
      </c>
      <c r="L22" s="343">
        <f t="shared" si="6"/>
        <v>1429687</v>
      </c>
      <c r="M22" s="343">
        <f t="shared" si="6"/>
        <v>0</v>
      </c>
      <c r="N22" s="345">
        <f t="shared" si="6"/>
        <v>1429687</v>
      </c>
      <c r="O22" s="345">
        <f t="shared" si="6"/>
        <v>0</v>
      </c>
      <c r="P22" s="343">
        <f t="shared" si="6"/>
        <v>0</v>
      </c>
      <c r="Q22" s="343">
        <f t="shared" si="6"/>
        <v>419502</v>
      </c>
      <c r="R22" s="345">
        <f t="shared" si="6"/>
        <v>419502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2752426</v>
      </c>
      <c r="X22" s="343">
        <f t="shared" si="6"/>
        <v>4656300</v>
      </c>
      <c r="Y22" s="345">
        <f t="shared" si="6"/>
        <v>-1903874</v>
      </c>
      <c r="Z22" s="336">
        <f>+IF(X22&lt;&gt;0,+(Y22/X22)*100,0)</f>
        <v>-40.888130060348345</v>
      </c>
      <c r="AA22" s="350">
        <f>SUM(AA23:AA32)</f>
        <v>6208400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24145103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2192982</v>
      </c>
      <c r="D25" s="340"/>
      <c r="E25" s="60">
        <v>6672000</v>
      </c>
      <c r="F25" s="59">
        <v>6208400</v>
      </c>
      <c r="G25" s="59"/>
      <c r="H25" s="60"/>
      <c r="I25" s="60">
        <v>903237</v>
      </c>
      <c r="J25" s="59">
        <v>903237</v>
      </c>
      <c r="K25" s="59"/>
      <c r="L25" s="60">
        <v>1429687</v>
      </c>
      <c r="M25" s="60"/>
      <c r="N25" s="59">
        <v>1429687</v>
      </c>
      <c r="O25" s="59"/>
      <c r="P25" s="60"/>
      <c r="Q25" s="60">
        <v>419502</v>
      </c>
      <c r="R25" s="59">
        <v>419502</v>
      </c>
      <c r="S25" s="59"/>
      <c r="T25" s="60"/>
      <c r="U25" s="60"/>
      <c r="V25" s="59"/>
      <c r="W25" s="59">
        <v>2752426</v>
      </c>
      <c r="X25" s="60">
        <v>4656300</v>
      </c>
      <c r="Y25" s="59">
        <v>-1903874</v>
      </c>
      <c r="Z25" s="61">
        <v>-40.89</v>
      </c>
      <c r="AA25" s="62">
        <v>6208400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12897510</v>
      </c>
      <c r="D40" s="344">
        <f t="shared" si="9"/>
        <v>0</v>
      </c>
      <c r="E40" s="343">
        <f t="shared" si="9"/>
        <v>23000000</v>
      </c>
      <c r="F40" s="345">
        <f t="shared" si="9"/>
        <v>23000000</v>
      </c>
      <c r="G40" s="345">
        <f t="shared" si="9"/>
        <v>0</v>
      </c>
      <c r="H40" s="343">
        <f t="shared" si="9"/>
        <v>1272267</v>
      </c>
      <c r="I40" s="343">
        <f t="shared" si="9"/>
        <v>998351</v>
      </c>
      <c r="J40" s="345">
        <f t="shared" si="9"/>
        <v>2270618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1679821</v>
      </c>
      <c r="P40" s="343">
        <f t="shared" si="9"/>
        <v>0</v>
      </c>
      <c r="Q40" s="343">
        <f t="shared" si="9"/>
        <v>567914</v>
      </c>
      <c r="R40" s="345">
        <f t="shared" si="9"/>
        <v>2247735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4518353</v>
      </c>
      <c r="X40" s="343">
        <f t="shared" si="9"/>
        <v>17250000</v>
      </c>
      <c r="Y40" s="345">
        <f t="shared" si="9"/>
        <v>-12731647</v>
      </c>
      <c r="Z40" s="336">
        <f>+IF(X40&lt;&gt;0,+(Y40/X40)*100,0)</f>
        <v>-73.80664927536232</v>
      </c>
      <c r="AA40" s="350">
        <f>SUM(AA41:AA49)</f>
        <v>23000000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12897510</v>
      </c>
      <c r="D48" s="368"/>
      <c r="E48" s="54">
        <v>23000000</v>
      </c>
      <c r="F48" s="53">
        <v>23000000</v>
      </c>
      <c r="G48" s="53"/>
      <c r="H48" s="54">
        <v>1272267</v>
      </c>
      <c r="I48" s="54">
        <v>998351</v>
      </c>
      <c r="J48" s="53">
        <v>2270618</v>
      </c>
      <c r="K48" s="53"/>
      <c r="L48" s="54"/>
      <c r="M48" s="54"/>
      <c r="N48" s="53"/>
      <c r="O48" s="53">
        <v>1679821</v>
      </c>
      <c r="P48" s="54"/>
      <c r="Q48" s="54">
        <v>567914</v>
      </c>
      <c r="R48" s="53">
        <v>2247735</v>
      </c>
      <c r="S48" s="53"/>
      <c r="T48" s="54"/>
      <c r="U48" s="54"/>
      <c r="V48" s="53"/>
      <c r="W48" s="53">
        <v>4518353</v>
      </c>
      <c r="X48" s="54">
        <v>17250000</v>
      </c>
      <c r="Y48" s="53">
        <v>-12731647</v>
      </c>
      <c r="Z48" s="94">
        <v>-73.81</v>
      </c>
      <c r="AA48" s="95">
        <v>23000000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15090492</v>
      </c>
      <c r="D60" s="346">
        <f t="shared" si="14"/>
        <v>0</v>
      </c>
      <c r="E60" s="219">
        <f t="shared" si="14"/>
        <v>80301646</v>
      </c>
      <c r="F60" s="264">
        <f t="shared" si="14"/>
        <v>29208400</v>
      </c>
      <c r="G60" s="264">
        <f t="shared" si="14"/>
        <v>0</v>
      </c>
      <c r="H60" s="219">
        <f t="shared" si="14"/>
        <v>1272267</v>
      </c>
      <c r="I60" s="219">
        <f t="shared" si="14"/>
        <v>1901588</v>
      </c>
      <c r="J60" s="264">
        <f t="shared" si="14"/>
        <v>3173855</v>
      </c>
      <c r="K60" s="264">
        <f t="shared" si="14"/>
        <v>0</v>
      </c>
      <c r="L60" s="219">
        <f t="shared" si="14"/>
        <v>1429687</v>
      </c>
      <c r="M60" s="219">
        <f t="shared" si="14"/>
        <v>0</v>
      </c>
      <c r="N60" s="264">
        <f t="shared" si="14"/>
        <v>1429687</v>
      </c>
      <c r="O60" s="264">
        <f t="shared" si="14"/>
        <v>1679821</v>
      </c>
      <c r="P60" s="219">
        <f t="shared" si="14"/>
        <v>0</v>
      </c>
      <c r="Q60" s="219">
        <f t="shared" si="14"/>
        <v>987416</v>
      </c>
      <c r="R60" s="264">
        <f t="shared" si="14"/>
        <v>2667237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7270779</v>
      </c>
      <c r="X60" s="219">
        <f t="shared" si="14"/>
        <v>21906300</v>
      </c>
      <c r="Y60" s="264">
        <f t="shared" si="14"/>
        <v>-14635521</v>
      </c>
      <c r="Z60" s="337">
        <f>+IF(X60&lt;&gt;0,+(Y60/X60)*100,0)</f>
        <v>-66.80964380109832</v>
      </c>
      <c r="AA60" s="232">
        <f>+AA57+AA54+AA51+AA40+AA37+AA34+AA22+AA5</f>
        <v>29208400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2014-05-13T08:55:05Z</dcterms:created>
  <dcterms:modified xsi:type="dcterms:W3CDTF">2014-05-13T08:55:09Z</dcterms:modified>
  <cp:category/>
  <cp:version/>
  <cp:contentType/>
  <cp:contentStatus/>
</cp:coreProperties>
</file>