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<sst xmlns="http://schemas.openxmlformats.org/spreadsheetml/2006/main" count="855" uniqueCount="302">
  <si>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Phumelela(FS195)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</si>
  <si>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</si>
  <si>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</si>
  <si>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</si>
  <si>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</si>
  <si>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</si>
  <si>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</si>
  <si>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</si>
  <si>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</si>
  <si>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</si>
  <si>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</si>
  <si>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</si>
  <si>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</si>
  <si>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</si>
  <si>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</si>
  <si>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</si>
  <si>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</si>
  <si>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</si>
  <si>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</si>
  <si>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</si>
  <si>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</si>
  <si>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</si>
  <si>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</si>
  <si>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</si>
  <si>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</si>
  <si>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</si>
  <si>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</si>
  <si>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</si>
  <si>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</si>
  <si>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</si>
  <si>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</si>
  <si>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</si>
  <si>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</si>
  <si>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</si>
  <si>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</si>
  <si>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</si>
  <si>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</si>
  <si>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</si>
  <si>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</si>
  <si>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</si>
  <si>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</si>
  <si>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</si>
  <si>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</si>
  <si>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</si>
  <si>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</si>
  <si>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</si>
  <si>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</si>
  <si>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</si>
  <si>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</si>
  <si>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</si>
  <si>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</si>
  <si>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</si>
  <si>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</si>
  <si>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</si>
  <si>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</si>
  <si>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</si>
  <si>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</si>
  <si>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</si>
  <si>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</si>
  <si>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</si>
  <si>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</si>
  <si>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</si>
  <si>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</si>
  <si>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</si>
  <si>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</si>
  <si>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</si>
  <si>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</si>
  <si>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</si>
  <si>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</si>
  <si>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</si>
  <si>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Phumelela(FS195)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</si>
  <si>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</si>
  <si>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</si>
  <si>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</si>
  <si>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</si>
  <si>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</si>
  <si>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</si>
  <si>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</si>
  <si>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</si>
  <si>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</si>
  <si>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</si>
  <si>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</si>
  <si>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</si>
  <si>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</si>
  <si>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</si>
  <si>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</si>
  <si>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</si>
  <si>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</si>
  <si>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</si>
  <si>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</si>
  <si>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</si>
  <si>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</si>
  <si>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</si>
  <si>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</si>
  <si>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</si>
  <si>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</si>
  <si>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</si>
  <si>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</si>
  <si>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</si>
  <si>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</si>
  <si>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Phumelela(FS195)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</si>
  <si>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</si>
  <si>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</si>
  <si>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</si>
  <si>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</si>
  <si>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</si>
  <si>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</si>
  <si>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</si>
  <si>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</si>
  <si>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</si>
  <si>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</si>
  <si>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</si>
  <si>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</si>
  <si>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</si>
  <si>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</si>
  <si>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</si>
  <si>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</si>
  <si>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</si>
  <si>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</si>
  <si>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</si>
  <si>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</si>
  <si>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</si>
  <si>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</si>
  <si>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</si>
  <si>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</si>
  <si>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</si>
  <si>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</si>
  <si>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</si>
  <si>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</si>
  <si>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Phumelela(FS195)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</si>
  <si>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</si>
  <si>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</si>
  <si>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</si>
  <si>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</si>
  <si>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</si>
  <si>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</si>
  <si>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</si>
  <si>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</si>
  <si>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</si>
  <si>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</si>
  <si>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Phumelela(FS195)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</si>
  <si>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</si>
  <si>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</si>
  <si>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</si>
  <si>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</si>
  <si>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</si>
  <si>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</si>
  <si>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</si>
  <si>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</si>
  <si>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</si>
  <si>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</si>
  <si>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</si>
  <si>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</si>
  <si>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</si>
  <si>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</si>
  <si>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</si>
  <si>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</si>
  <si>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</si>
  <si>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</si>
  <si>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</si>
  <si>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</si>
  <si>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</si>
  <si>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</si>
  <si>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</si>
  <si>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</si>
  <si>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</si>
  <si>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</si>
  <si>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</si>
  <si>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</si>
  <si>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</si>
  <si>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</si>
  <si>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</si>
  <si>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</si>
  <si>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</si>
  <si>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Phumelela(FS195)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</si>
  <si>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</si>
  <si>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</si>
  <si>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</si>
  <si>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</si>
  <si>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</si>
  <si>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</si>
  <si>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</si>
  <si>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</si>
  <si>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</si>
  <si>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</si>
  <si>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</si>
  <si>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</si>
  <si>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</si>
  <si>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</si>
  <si>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</si>
  <si>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</si>
  <si>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</si>
  <si>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</si>
  <si>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</si>
  <si>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</si>
  <si>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</si>
  <si>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</si>
  <si>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</si>
  <si>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</si>
  <si>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</si>
  <si>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</si>
  <si>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Phumelela(FS195)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</si>
  <si>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</si>
  <si>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</si>
  <si>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</si>
  <si>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</si>
  <si>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</si>
  <si>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</si>
  <si>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</si>
  <si>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</si>
  <si>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</si>
  <si>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</si>
  <si>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</si>
  <si>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</si>
  <si>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</si>
  <si>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</si>
  <si>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</si>
  <si>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</si>
  <si>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</si>
  <si>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</si>
  <si>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</si>
  <si>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</si>
  <si>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</si>
  <si>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</si>
  <si>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</si>
  <si>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</si>
  <si>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Phumelela(FS195)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</si>
  <si>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</si>
  <si>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</si>
  <si>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</si>
  <si>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</si>
  <si>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</si>
  <si>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</si>
  <si>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</si>
  <si>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</si>
  <si>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</si>
  <si>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</si>
  <si>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</si>
  <si>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</si>
  <si>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</si>
  <si>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</si>
  <si>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</si>
  <si>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</si>
  <si>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</si>
  <si>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</si>
  <si>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</si>
  <si>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</si>
  <si>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</si>
  <si>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</si>
  <si>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</si>
  <si>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</si>
  <si>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</si>
  <si>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</si>
  <si>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</si>
  <si>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</si>
  <si>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</si>
  <si>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</si>
  <si>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</si>
  <si>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</si>
  <si>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</si>
  <si>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</si>
  <si>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</si>
  <si>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Phumelela(FS195)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</si>
  <si>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</si>
  <si>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</si>
  <si>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Free State: Phumelela(FS195)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</si>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</sst>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7482667</v>
      </c>
      <c r="C5" s="19">
        <v>0</v>
      </c>
      <c r="D5" s="59">
        <v>7004900</v>
      </c>
      <c r="E5" s="60">
        <v>7004900</v>
      </c>
      <c r="F5" s="60">
        <v>5144200</v>
      </c>
      <c r="G5" s="60">
        <v>245958</v>
      </c>
      <c r="H5" s="60">
        <v>230507</v>
      </c>
      <c r="I5" s="60">
        <v>5620665</v>
      </c>
      <c r="J5" s="60">
        <v>286764</v>
      </c>
      <c r="K5" s="60">
        <v>249340</v>
      </c>
      <c r="L5" s="60">
        <v>0</v>
      </c>
      <c r="M5" s="60">
        <v>536104</v>
      </c>
      <c r="N5" s="60">
        <v>232844</v>
      </c>
      <c r="O5" s="60">
        <v>210212</v>
      </c>
      <c r="P5" s="60">
        <v>219501</v>
      </c>
      <c r="Q5" s="60">
        <v>662557</v>
      </c>
      <c r="R5" s="60">
        <v>0</v>
      </c>
      <c r="S5" s="60">
        <v>0</v>
      </c>
      <c r="T5" s="60">
        <v>0</v>
      </c>
      <c r="U5" s="60">
        <v>0</v>
      </c>
      <c r="V5" s="60">
        <v>6819326</v>
      </c>
      <c r="W5" s="60">
        <v>5253675</v>
      </c>
      <c r="X5" s="60">
        <v>1565651</v>
      </c>
      <c r="Y5" s="61">
        <v>29.8</v>
      </c>
      <c r="Z5" s="62">
        <v>7004900</v>
      </c>
    </row>
    <row r="6" spans="1:26" ht="13.5">
      <c r="A6" s="58" t="s">
        <v>32</v>
      </c>
      <c r="B6" s="19">
        <v>22592368</v>
      </c>
      <c r="C6" s="19">
        <v>0</v>
      </c>
      <c r="D6" s="59">
        <v>30942225</v>
      </c>
      <c r="E6" s="60">
        <v>30942225</v>
      </c>
      <c r="F6" s="60">
        <v>2142726</v>
      </c>
      <c r="G6" s="60">
        <v>2227338</v>
      </c>
      <c r="H6" s="60">
        <v>2353391</v>
      </c>
      <c r="I6" s="60">
        <v>6723455</v>
      </c>
      <c r="J6" s="60">
        <v>2180156</v>
      </c>
      <c r="K6" s="60">
        <v>2393843</v>
      </c>
      <c r="L6" s="60">
        <v>0</v>
      </c>
      <c r="M6" s="60">
        <v>4573999</v>
      </c>
      <c r="N6" s="60">
        <v>1805017</v>
      </c>
      <c r="O6" s="60">
        <v>2060275</v>
      </c>
      <c r="P6" s="60">
        <v>1970977</v>
      </c>
      <c r="Q6" s="60">
        <v>5836269</v>
      </c>
      <c r="R6" s="60">
        <v>0</v>
      </c>
      <c r="S6" s="60">
        <v>0</v>
      </c>
      <c r="T6" s="60">
        <v>0</v>
      </c>
      <c r="U6" s="60">
        <v>0</v>
      </c>
      <c r="V6" s="60">
        <v>17133723</v>
      </c>
      <c r="W6" s="60">
        <v>23206669</v>
      </c>
      <c r="X6" s="60">
        <v>-6072946</v>
      </c>
      <c r="Y6" s="61">
        <v>-26.17</v>
      </c>
      <c r="Z6" s="62">
        <v>30942225</v>
      </c>
    </row>
    <row r="7" spans="1:26" ht="13.5">
      <c r="A7" s="58" t="s">
        <v>33</v>
      </c>
      <c r="B7" s="19">
        <v>672013</v>
      </c>
      <c r="C7" s="19">
        <v>0</v>
      </c>
      <c r="D7" s="59">
        <v>665000</v>
      </c>
      <c r="E7" s="60">
        <v>665000</v>
      </c>
      <c r="F7" s="60">
        <v>0</v>
      </c>
      <c r="G7" s="60">
        <v>20932</v>
      </c>
      <c r="H7" s="60">
        <v>78079</v>
      </c>
      <c r="I7" s="60">
        <v>99011</v>
      </c>
      <c r="J7" s="60">
        <v>80453</v>
      </c>
      <c r="K7" s="60">
        <v>44122</v>
      </c>
      <c r="L7" s="60">
        <v>0</v>
      </c>
      <c r="M7" s="60">
        <v>124575</v>
      </c>
      <c r="N7" s="60">
        <v>132175</v>
      </c>
      <c r="O7" s="60">
        <v>65509</v>
      </c>
      <c r="P7" s="60">
        <v>20935</v>
      </c>
      <c r="Q7" s="60">
        <v>218619</v>
      </c>
      <c r="R7" s="60">
        <v>0</v>
      </c>
      <c r="S7" s="60">
        <v>0</v>
      </c>
      <c r="T7" s="60">
        <v>0</v>
      </c>
      <c r="U7" s="60">
        <v>0</v>
      </c>
      <c r="V7" s="60">
        <v>442205</v>
      </c>
      <c r="W7" s="60">
        <v>498750</v>
      </c>
      <c r="X7" s="60">
        <v>-56545</v>
      </c>
      <c r="Y7" s="61">
        <v>-11.34</v>
      </c>
      <c r="Z7" s="62">
        <v>665000</v>
      </c>
    </row>
    <row r="8" spans="1:26" ht="13.5">
      <c r="A8" s="58" t="s">
        <v>34</v>
      </c>
      <c r="B8" s="19">
        <v>117105248</v>
      </c>
      <c r="C8" s="19">
        <v>0</v>
      </c>
      <c r="D8" s="59">
        <v>61709850</v>
      </c>
      <c r="E8" s="60">
        <v>61709850</v>
      </c>
      <c r="F8" s="60">
        <v>24949000</v>
      </c>
      <c r="G8" s="60">
        <v>400000</v>
      </c>
      <c r="H8" s="60">
        <v>1160000</v>
      </c>
      <c r="I8" s="60">
        <v>26509000</v>
      </c>
      <c r="J8" s="60">
        <v>0</v>
      </c>
      <c r="K8" s="60">
        <v>18787000</v>
      </c>
      <c r="L8" s="60">
        <v>0</v>
      </c>
      <c r="M8" s="60">
        <v>18787000</v>
      </c>
      <c r="N8" s="60">
        <v>0</v>
      </c>
      <c r="O8" s="60">
        <v>0</v>
      </c>
      <c r="P8" s="60">
        <v>14826000</v>
      </c>
      <c r="Q8" s="60">
        <v>14826000</v>
      </c>
      <c r="R8" s="60">
        <v>0</v>
      </c>
      <c r="S8" s="60">
        <v>0</v>
      </c>
      <c r="T8" s="60">
        <v>0</v>
      </c>
      <c r="U8" s="60">
        <v>0</v>
      </c>
      <c r="V8" s="60">
        <v>60122000</v>
      </c>
      <c r="W8" s="60">
        <v>46282388</v>
      </c>
      <c r="X8" s="60">
        <v>13839612</v>
      </c>
      <c r="Y8" s="61">
        <v>29.9</v>
      </c>
      <c r="Z8" s="62">
        <v>61709850</v>
      </c>
    </row>
    <row r="9" spans="1:26" ht="13.5">
      <c r="A9" s="58" t="s">
        <v>35</v>
      </c>
      <c r="B9" s="19">
        <v>4755438</v>
      </c>
      <c r="C9" s="19">
        <v>0</v>
      </c>
      <c r="D9" s="59">
        <v>7882600</v>
      </c>
      <c r="E9" s="60">
        <v>7882600</v>
      </c>
      <c r="F9" s="60">
        <v>356732</v>
      </c>
      <c r="G9" s="60">
        <v>421220</v>
      </c>
      <c r="H9" s="60">
        <v>454073</v>
      </c>
      <c r="I9" s="60">
        <v>1232025</v>
      </c>
      <c r="J9" s="60">
        <v>729864</v>
      </c>
      <c r="K9" s="60">
        <v>774653</v>
      </c>
      <c r="L9" s="60">
        <v>0</v>
      </c>
      <c r="M9" s="60">
        <v>1504517</v>
      </c>
      <c r="N9" s="60">
        <v>562232</v>
      </c>
      <c r="O9" s="60">
        <v>700038</v>
      </c>
      <c r="P9" s="60">
        <v>687321</v>
      </c>
      <c r="Q9" s="60">
        <v>1949591</v>
      </c>
      <c r="R9" s="60">
        <v>0</v>
      </c>
      <c r="S9" s="60">
        <v>0</v>
      </c>
      <c r="T9" s="60">
        <v>0</v>
      </c>
      <c r="U9" s="60">
        <v>0</v>
      </c>
      <c r="V9" s="60">
        <v>4686133</v>
      </c>
      <c r="W9" s="60">
        <v>5911950</v>
      </c>
      <c r="X9" s="60">
        <v>-1225817</v>
      </c>
      <c r="Y9" s="61">
        <v>-20.73</v>
      </c>
      <c r="Z9" s="62">
        <v>7882600</v>
      </c>
    </row>
    <row r="10" spans="1:26" ht="25.5">
      <c r="A10" s="63" t="s">
        <v>277</v>
      </c>
      <c r="B10" s="64">
        <f>SUM(B5:B9)</f>
        <v>152607734</v>
      </c>
      <c r="C10" s="64">
        <f>SUM(C5:C9)</f>
        <v>0</v>
      </c>
      <c r="D10" s="65">
        <f aca="true" t="shared" si="0" ref="D10:Z10">SUM(D5:D9)</f>
        <v>108204575</v>
      </c>
      <c r="E10" s="66">
        <f t="shared" si="0"/>
        <v>108204575</v>
      </c>
      <c r="F10" s="66">
        <f t="shared" si="0"/>
        <v>32592658</v>
      </c>
      <c r="G10" s="66">
        <f t="shared" si="0"/>
        <v>3315448</v>
      </c>
      <c r="H10" s="66">
        <f t="shared" si="0"/>
        <v>4276050</v>
      </c>
      <c r="I10" s="66">
        <f t="shared" si="0"/>
        <v>40184156</v>
      </c>
      <c r="J10" s="66">
        <f t="shared" si="0"/>
        <v>3277237</v>
      </c>
      <c r="K10" s="66">
        <f t="shared" si="0"/>
        <v>22248958</v>
      </c>
      <c r="L10" s="66">
        <f t="shared" si="0"/>
        <v>0</v>
      </c>
      <c r="M10" s="66">
        <f t="shared" si="0"/>
        <v>25526195</v>
      </c>
      <c r="N10" s="66">
        <f t="shared" si="0"/>
        <v>2732268</v>
      </c>
      <c r="O10" s="66">
        <f t="shared" si="0"/>
        <v>3036034</v>
      </c>
      <c r="P10" s="66">
        <f t="shared" si="0"/>
        <v>17724734</v>
      </c>
      <c r="Q10" s="66">
        <f t="shared" si="0"/>
        <v>23493036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89203387</v>
      </c>
      <c r="W10" s="66">
        <f t="shared" si="0"/>
        <v>81153432</v>
      </c>
      <c r="X10" s="66">
        <f t="shared" si="0"/>
        <v>8049955</v>
      </c>
      <c r="Y10" s="67">
        <f>+IF(W10&lt;&gt;0,(X10/W10)*100,0)</f>
        <v>9.919426451366837</v>
      </c>
      <c r="Z10" s="68">
        <f t="shared" si="0"/>
        <v>108204575</v>
      </c>
    </row>
    <row r="11" spans="1:26" ht="13.5">
      <c r="A11" s="58" t="s">
        <v>37</v>
      </c>
      <c r="B11" s="19">
        <v>44482107</v>
      </c>
      <c r="C11" s="19">
        <v>0</v>
      </c>
      <c r="D11" s="59">
        <v>43155842</v>
      </c>
      <c r="E11" s="60">
        <v>43155842</v>
      </c>
      <c r="F11" s="60">
        <v>4125274</v>
      </c>
      <c r="G11" s="60">
        <v>4169792</v>
      </c>
      <c r="H11" s="60">
        <v>3692342</v>
      </c>
      <c r="I11" s="60">
        <v>11987408</v>
      </c>
      <c r="J11" s="60">
        <v>3638521</v>
      </c>
      <c r="K11" s="60">
        <v>5050965</v>
      </c>
      <c r="L11" s="60">
        <v>0</v>
      </c>
      <c r="M11" s="60">
        <v>8689486</v>
      </c>
      <c r="N11" s="60">
        <v>3721020</v>
      </c>
      <c r="O11" s="60">
        <v>3937703</v>
      </c>
      <c r="P11" s="60">
        <v>3802872</v>
      </c>
      <c r="Q11" s="60">
        <v>11461595</v>
      </c>
      <c r="R11" s="60">
        <v>0</v>
      </c>
      <c r="S11" s="60">
        <v>0</v>
      </c>
      <c r="T11" s="60">
        <v>0</v>
      </c>
      <c r="U11" s="60">
        <v>0</v>
      </c>
      <c r="V11" s="60">
        <v>32138489</v>
      </c>
      <c r="W11" s="60">
        <v>32366882</v>
      </c>
      <c r="X11" s="60">
        <v>-228393</v>
      </c>
      <c r="Y11" s="61">
        <v>-0.71</v>
      </c>
      <c r="Z11" s="62">
        <v>43155842</v>
      </c>
    </row>
    <row r="12" spans="1:26" ht="13.5">
      <c r="A12" s="58" t="s">
        <v>38</v>
      </c>
      <c r="B12" s="19">
        <v>4447485</v>
      </c>
      <c r="C12" s="19">
        <v>0</v>
      </c>
      <c r="D12" s="59">
        <v>4112372</v>
      </c>
      <c r="E12" s="60">
        <v>4112372</v>
      </c>
      <c r="F12" s="60">
        <v>376111</v>
      </c>
      <c r="G12" s="60">
        <v>376074</v>
      </c>
      <c r="H12" s="60">
        <v>377134</v>
      </c>
      <c r="I12" s="60">
        <v>1129319</v>
      </c>
      <c r="J12" s="60">
        <v>376616</v>
      </c>
      <c r="K12" s="60">
        <v>379150</v>
      </c>
      <c r="L12" s="60">
        <v>0</v>
      </c>
      <c r="M12" s="60">
        <v>755766</v>
      </c>
      <c r="N12" s="60">
        <v>377047</v>
      </c>
      <c r="O12" s="60">
        <v>377050</v>
      </c>
      <c r="P12" s="60">
        <v>374972</v>
      </c>
      <c r="Q12" s="60">
        <v>1129069</v>
      </c>
      <c r="R12" s="60">
        <v>0</v>
      </c>
      <c r="S12" s="60">
        <v>0</v>
      </c>
      <c r="T12" s="60">
        <v>0</v>
      </c>
      <c r="U12" s="60">
        <v>0</v>
      </c>
      <c r="V12" s="60">
        <v>3014154</v>
      </c>
      <c r="W12" s="60">
        <v>3084279</v>
      </c>
      <c r="X12" s="60">
        <v>-70125</v>
      </c>
      <c r="Y12" s="61">
        <v>-2.27</v>
      </c>
      <c r="Z12" s="62">
        <v>4112372</v>
      </c>
    </row>
    <row r="13" spans="1:26" ht="13.5">
      <c r="A13" s="58" t="s">
        <v>278</v>
      </c>
      <c r="B13" s="19">
        <v>26376769</v>
      </c>
      <c r="C13" s="19">
        <v>0</v>
      </c>
      <c r="D13" s="59">
        <v>2478000</v>
      </c>
      <c r="E13" s="60">
        <v>2478000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1858500</v>
      </c>
      <c r="X13" s="60">
        <v>-1858500</v>
      </c>
      <c r="Y13" s="61">
        <v>-100</v>
      </c>
      <c r="Z13" s="62">
        <v>2478000</v>
      </c>
    </row>
    <row r="14" spans="1:26" ht="13.5">
      <c r="A14" s="58" t="s">
        <v>40</v>
      </c>
      <c r="B14" s="19">
        <v>0</v>
      </c>
      <c r="C14" s="19">
        <v>0</v>
      </c>
      <c r="D14" s="59">
        <v>460000</v>
      </c>
      <c r="E14" s="60">
        <v>460000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11688</v>
      </c>
      <c r="Q14" s="60">
        <v>11688</v>
      </c>
      <c r="R14" s="60">
        <v>0</v>
      </c>
      <c r="S14" s="60">
        <v>0</v>
      </c>
      <c r="T14" s="60">
        <v>0</v>
      </c>
      <c r="U14" s="60">
        <v>0</v>
      </c>
      <c r="V14" s="60">
        <v>11688</v>
      </c>
      <c r="W14" s="60">
        <v>345000</v>
      </c>
      <c r="X14" s="60">
        <v>-333312</v>
      </c>
      <c r="Y14" s="61">
        <v>-96.61</v>
      </c>
      <c r="Z14" s="62">
        <v>460000</v>
      </c>
    </row>
    <row r="15" spans="1:26" ht="13.5">
      <c r="A15" s="58" t="s">
        <v>41</v>
      </c>
      <c r="B15" s="19">
        <v>17601563</v>
      </c>
      <c r="C15" s="19">
        <v>0</v>
      </c>
      <c r="D15" s="59">
        <v>13545682</v>
      </c>
      <c r="E15" s="60">
        <v>13545682</v>
      </c>
      <c r="F15" s="60">
        <v>-2286</v>
      </c>
      <c r="G15" s="60">
        <v>4817025</v>
      </c>
      <c r="H15" s="60">
        <v>887730</v>
      </c>
      <c r="I15" s="60">
        <v>5702469</v>
      </c>
      <c r="J15" s="60">
        <v>2275191</v>
      </c>
      <c r="K15" s="60">
        <v>606361</v>
      </c>
      <c r="L15" s="60">
        <v>0</v>
      </c>
      <c r="M15" s="60">
        <v>2881552</v>
      </c>
      <c r="N15" s="60">
        <v>578486</v>
      </c>
      <c r="O15" s="60">
        <v>2995394</v>
      </c>
      <c r="P15" s="60">
        <v>18780</v>
      </c>
      <c r="Q15" s="60">
        <v>3592660</v>
      </c>
      <c r="R15" s="60">
        <v>0</v>
      </c>
      <c r="S15" s="60">
        <v>0</v>
      </c>
      <c r="T15" s="60">
        <v>0</v>
      </c>
      <c r="U15" s="60">
        <v>0</v>
      </c>
      <c r="V15" s="60">
        <v>12176681</v>
      </c>
      <c r="W15" s="60">
        <v>10159262</v>
      </c>
      <c r="X15" s="60">
        <v>2017419</v>
      </c>
      <c r="Y15" s="61">
        <v>19.86</v>
      </c>
      <c r="Z15" s="62">
        <v>13545682</v>
      </c>
    </row>
    <row r="16" spans="1:26" ht="13.5">
      <c r="A16" s="69" t="s">
        <v>42</v>
      </c>
      <c r="B16" s="19">
        <v>2286939</v>
      </c>
      <c r="C16" s="19">
        <v>0</v>
      </c>
      <c r="D16" s="59">
        <v>0</v>
      </c>
      <c r="E16" s="60">
        <v>0</v>
      </c>
      <c r="F16" s="60">
        <v>3772</v>
      </c>
      <c r="G16" s="60">
        <v>69106</v>
      </c>
      <c r="H16" s="60">
        <v>38748</v>
      </c>
      <c r="I16" s="60">
        <v>111626</v>
      </c>
      <c r="J16" s="60">
        <v>53997</v>
      </c>
      <c r="K16" s="60">
        <v>63638</v>
      </c>
      <c r="L16" s="60">
        <v>0</v>
      </c>
      <c r="M16" s="60">
        <v>117635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229261</v>
      </c>
      <c r="W16" s="60">
        <v>0</v>
      </c>
      <c r="X16" s="60">
        <v>229261</v>
      </c>
      <c r="Y16" s="61">
        <v>0</v>
      </c>
      <c r="Z16" s="62">
        <v>0</v>
      </c>
    </row>
    <row r="17" spans="1:26" ht="13.5">
      <c r="A17" s="58" t="s">
        <v>43</v>
      </c>
      <c r="B17" s="19">
        <v>52830839</v>
      </c>
      <c r="C17" s="19">
        <v>0</v>
      </c>
      <c r="D17" s="59">
        <v>44449678</v>
      </c>
      <c r="E17" s="60">
        <v>44449678</v>
      </c>
      <c r="F17" s="60">
        <v>1637760</v>
      </c>
      <c r="G17" s="60">
        <v>3125503</v>
      </c>
      <c r="H17" s="60">
        <v>1669776</v>
      </c>
      <c r="I17" s="60">
        <v>6433039</v>
      </c>
      <c r="J17" s="60">
        <v>3429945</v>
      </c>
      <c r="K17" s="60">
        <v>2980798</v>
      </c>
      <c r="L17" s="60">
        <v>0</v>
      </c>
      <c r="M17" s="60">
        <v>6410743</v>
      </c>
      <c r="N17" s="60">
        <v>2362287</v>
      </c>
      <c r="O17" s="60">
        <v>3439916</v>
      </c>
      <c r="P17" s="60">
        <v>2546227</v>
      </c>
      <c r="Q17" s="60">
        <v>8348430</v>
      </c>
      <c r="R17" s="60">
        <v>0</v>
      </c>
      <c r="S17" s="60">
        <v>0</v>
      </c>
      <c r="T17" s="60">
        <v>0</v>
      </c>
      <c r="U17" s="60">
        <v>0</v>
      </c>
      <c r="V17" s="60">
        <v>21192212</v>
      </c>
      <c r="W17" s="60">
        <v>33337259</v>
      </c>
      <c r="X17" s="60">
        <v>-12145047</v>
      </c>
      <c r="Y17" s="61">
        <v>-36.43</v>
      </c>
      <c r="Z17" s="62">
        <v>44449678</v>
      </c>
    </row>
    <row r="18" spans="1:26" ht="13.5">
      <c r="A18" s="70" t="s">
        <v>44</v>
      </c>
      <c r="B18" s="71">
        <f>SUM(B11:B17)</f>
        <v>148025702</v>
      </c>
      <c r="C18" s="71">
        <f>SUM(C11:C17)</f>
        <v>0</v>
      </c>
      <c r="D18" s="72">
        <f aca="true" t="shared" si="1" ref="D18:Z18">SUM(D11:D17)</f>
        <v>108201574</v>
      </c>
      <c r="E18" s="73">
        <f t="shared" si="1"/>
        <v>108201574</v>
      </c>
      <c r="F18" s="73">
        <f t="shared" si="1"/>
        <v>6140631</v>
      </c>
      <c r="G18" s="73">
        <f t="shared" si="1"/>
        <v>12557500</v>
      </c>
      <c r="H18" s="73">
        <f t="shared" si="1"/>
        <v>6665730</v>
      </c>
      <c r="I18" s="73">
        <f t="shared" si="1"/>
        <v>25363861</v>
      </c>
      <c r="J18" s="73">
        <f t="shared" si="1"/>
        <v>9774270</v>
      </c>
      <c r="K18" s="73">
        <f t="shared" si="1"/>
        <v>9080912</v>
      </c>
      <c r="L18" s="73">
        <f t="shared" si="1"/>
        <v>0</v>
      </c>
      <c r="M18" s="73">
        <f t="shared" si="1"/>
        <v>18855182</v>
      </c>
      <c r="N18" s="73">
        <f t="shared" si="1"/>
        <v>7038840</v>
      </c>
      <c r="O18" s="73">
        <f t="shared" si="1"/>
        <v>10750063</v>
      </c>
      <c r="P18" s="73">
        <f t="shared" si="1"/>
        <v>6754539</v>
      </c>
      <c r="Q18" s="73">
        <f t="shared" si="1"/>
        <v>24543442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68762485</v>
      </c>
      <c r="W18" s="73">
        <f t="shared" si="1"/>
        <v>81151182</v>
      </c>
      <c r="X18" s="73">
        <f t="shared" si="1"/>
        <v>-12388697</v>
      </c>
      <c r="Y18" s="67">
        <f>+IF(W18&lt;&gt;0,(X18/W18)*100,0)</f>
        <v>-15.266194151059931</v>
      </c>
      <c r="Z18" s="74">
        <f t="shared" si="1"/>
        <v>108201574</v>
      </c>
    </row>
    <row r="19" spans="1:26" ht="13.5">
      <c r="A19" s="70" t="s">
        <v>45</v>
      </c>
      <c r="B19" s="75">
        <f>+B10-B18</f>
        <v>4582032</v>
      </c>
      <c r="C19" s="75">
        <f>+C10-C18</f>
        <v>0</v>
      </c>
      <c r="D19" s="76">
        <f aca="true" t="shared" si="2" ref="D19:Z19">+D10-D18</f>
        <v>3001</v>
      </c>
      <c r="E19" s="77">
        <f t="shared" si="2"/>
        <v>3001</v>
      </c>
      <c r="F19" s="77">
        <f t="shared" si="2"/>
        <v>26452027</v>
      </c>
      <c r="G19" s="77">
        <f t="shared" si="2"/>
        <v>-9242052</v>
      </c>
      <c r="H19" s="77">
        <f t="shared" si="2"/>
        <v>-2389680</v>
      </c>
      <c r="I19" s="77">
        <f t="shared" si="2"/>
        <v>14820295</v>
      </c>
      <c r="J19" s="77">
        <f t="shared" si="2"/>
        <v>-6497033</v>
      </c>
      <c r="K19" s="77">
        <f t="shared" si="2"/>
        <v>13168046</v>
      </c>
      <c r="L19" s="77">
        <f t="shared" si="2"/>
        <v>0</v>
      </c>
      <c r="M19" s="77">
        <f t="shared" si="2"/>
        <v>6671013</v>
      </c>
      <c r="N19" s="77">
        <f t="shared" si="2"/>
        <v>-4306572</v>
      </c>
      <c r="O19" s="77">
        <f t="shared" si="2"/>
        <v>-7714029</v>
      </c>
      <c r="P19" s="77">
        <f t="shared" si="2"/>
        <v>10970195</v>
      </c>
      <c r="Q19" s="77">
        <f t="shared" si="2"/>
        <v>-1050406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20440902</v>
      </c>
      <c r="W19" s="77">
        <f>IF(E10=E18,0,W10-W18)</f>
        <v>2250</v>
      </c>
      <c r="X19" s="77">
        <f t="shared" si="2"/>
        <v>20438652</v>
      </c>
      <c r="Y19" s="78">
        <f>+IF(W19&lt;&gt;0,(X19/W19)*100,0)</f>
        <v>908384.5333333333</v>
      </c>
      <c r="Z19" s="79">
        <f t="shared" si="2"/>
        <v>3001</v>
      </c>
    </row>
    <row r="20" spans="1:26" ht="13.5">
      <c r="A20" s="58" t="s">
        <v>46</v>
      </c>
      <c r="B20" s="19">
        <v>2818071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7400103</v>
      </c>
      <c r="C22" s="86">
        <f>SUM(C19:C21)</f>
        <v>0</v>
      </c>
      <c r="D22" s="87">
        <f aca="true" t="shared" si="3" ref="D22:Z22">SUM(D19:D21)</f>
        <v>3001</v>
      </c>
      <c r="E22" s="88">
        <f t="shared" si="3"/>
        <v>3001</v>
      </c>
      <c r="F22" s="88">
        <f t="shared" si="3"/>
        <v>26452027</v>
      </c>
      <c r="G22" s="88">
        <f t="shared" si="3"/>
        <v>-9242052</v>
      </c>
      <c r="H22" s="88">
        <f t="shared" si="3"/>
        <v>-2389680</v>
      </c>
      <c r="I22" s="88">
        <f t="shared" si="3"/>
        <v>14820295</v>
      </c>
      <c r="J22" s="88">
        <f t="shared" si="3"/>
        <v>-6497033</v>
      </c>
      <c r="K22" s="88">
        <f t="shared" si="3"/>
        <v>13168046</v>
      </c>
      <c r="L22" s="88">
        <f t="shared" si="3"/>
        <v>0</v>
      </c>
      <c r="M22" s="88">
        <f t="shared" si="3"/>
        <v>6671013</v>
      </c>
      <c r="N22" s="88">
        <f t="shared" si="3"/>
        <v>-4306572</v>
      </c>
      <c r="O22" s="88">
        <f t="shared" si="3"/>
        <v>-7714029</v>
      </c>
      <c r="P22" s="88">
        <f t="shared" si="3"/>
        <v>10970195</v>
      </c>
      <c r="Q22" s="88">
        <f t="shared" si="3"/>
        <v>-1050406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20440902</v>
      </c>
      <c r="W22" s="88">
        <f t="shared" si="3"/>
        <v>2250</v>
      </c>
      <c r="X22" s="88">
        <f t="shared" si="3"/>
        <v>20438652</v>
      </c>
      <c r="Y22" s="89">
        <f>+IF(W22&lt;&gt;0,(X22/W22)*100,0)</f>
        <v>908384.5333333333</v>
      </c>
      <c r="Z22" s="90">
        <f t="shared" si="3"/>
        <v>3001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7400103</v>
      </c>
      <c r="C24" s="75">
        <f>SUM(C22:C23)</f>
        <v>0</v>
      </c>
      <c r="D24" s="76">
        <f aca="true" t="shared" si="4" ref="D24:Z24">SUM(D22:D23)</f>
        <v>3001</v>
      </c>
      <c r="E24" s="77">
        <f t="shared" si="4"/>
        <v>3001</v>
      </c>
      <c r="F24" s="77">
        <f t="shared" si="4"/>
        <v>26452027</v>
      </c>
      <c r="G24" s="77">
        <f t="shared" si="4"/>
        <v>-9242052</v>
      </c>
      <c r="H24" s="77">
        <f t="shared" si="4"/>
        <v>-2389680</v>
      </c>
      <c r="I24" s="77">
        <f t="shared" si="4"/>
        <v>14820295</v>
      </c>
      <c r="J24" s="77">
        <f t="shared" si="4"/>
        <v>-6497033</v>
      </c>
      <c r="K24" s="77">
        <f t="shared" si="4"/>
        <v>13168046</v>
      </c>
      <c r="L24" s="77">
        <f t="shared" si="4"/>
        <v>0</v>
      </c>
      <c r="M24" s="77">
        <f t="shared" si="4"/>
        <v>6671013</v>
      </c>
      <c r="N24" s="77">
        <f t="shared" si="4"/>
        <v>-4306572</v>
      </c>
      <c r="O24" s="77">
        <f t="shared" si="4"/>
        <v>-7714029</v>
      </c>
      <c r="P24" s="77">
        <f t="shared" si="4"/>
        <v>10970195</v>
      </c>
      <c r="Q24" s="77">
        <f t="shared" si="4"/>
        <v>-1050406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20440902</v>
      </c>
      <c r="W24" s="77">
        <f t="shared" si="4"/>
        <v>2250</v>
      </c>
      <c r="X24" s="77">
        <f t="shared" si="4"/>
        <v>20438652</v>
      </c>
      <c r="Y24" s="78">
        <f>+IF(W24&lt;&gt;0,(X24/W24)*100,0)</f>
        <v>908384.5333333333</v>
      </c>
      <c r="Z24" s="79">
        <f t="shared" si="4"/>
        <v>3001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30228217</v>
      </c>
      <c r="C27" s="22">
        <v>0</v>
      </c>
      <c r="D27" s="99">
        <v>46827000</v>
      </c>
      <c r="E27" s="100">
        <v>46827000</v>
      </c>
      <c r="F27" s="100">
        <v>369261</v>
      </c>
      <c r="G27" s="100">
        <v>2679893</v>
      </c>
      <c r="H27" s="100">
        <v>2559254</v>
      </c>
      <c r="I27" s="100">
        <v>5608408</v>
      </c>
      <c r="J27" s="100">
        <v>3753847</v>
      </c>
      <c r="K27" s="100">
        <v>3367850</v>
      </c>
      <c r="L27" s="100">
        <v>3801371</v>
      </c>
      <c r="M27" s="100">
        <v>10923068</v>
      </c>
      <c r="N27" s="100">
        <v>5058197</v>
      </c>
      <c r="O27" s="100">
        <v>8748495</v>
      </c>
      <c r="P27" s="100">
        <v>7155434</v>
      </c>
      <c r="Q27" s="100">
        <v>20962126</v>
      </c>
      <c r="R27" s="100">
        <v>0</v>
      </c>
      <c r="S27" s="100">
        <v>0</v>
      </c>
      <c r="T27" s="100">
        <v>0</v>
      </c>
      <c r="U27" s="100">
        <v>0</v>
      </c>
      <c r="V27" s="100">
        <v>37493602</v>
      </c>
      <c r="W27" s="100">
        <v>35120250</v>
      </c>
      <c r="X27" s="100">
        <v>2373352</v>
      </c>
      <c r="Y27" s="101">
        <v>6.76</v>
      </c>
      <c r="Z27" s="102">
        <v>46827000</v>
      </c>
    </row>
    <row r="28" spans="1:26" ht="13.5">
      <c r="A28" s="103" t="s">
        <v>46</v>
      </c>
      <c r="B28" s="19">
        <v>29640332</v>
      </c>
      <c r="C28" s="19">
        <v>0</v>
      </c>
      <c r="D28" s="59">
        <v>45277000</v>
      </c>
      <c r="E28" s="60">
        <v>45277000</v>
      </c>
      <c r="F28" s="60">
        <v>353226</v>
      </c>
      <c r="G28" s="60">
        <v>2679893</v>
      </c>
      <c r="H28" s="60">
        <v>2557955</v>
      </c>
      <c r="I28" s="60">
        <v>5591074</v>
      </c>
      <c r="J28" s="60">
        <v>3753847</v>
      </c>
      <c r="K28" s="60">
        <v>3367850</v>
      </c>
      <c r="L28" s="60">
        <v>3456754</v>
      </c>
      <c r="M28" s="60">
        <v>10578451</v>
      </c>
      <c r="N28" s="60">
        <v>5043914</v>
      </c>
      <c r="O28" s="60">
        <v>8748495</v>
      </c>
      <c r="P28" s="60">
        <v>7155434</v>
      </c>
      <c r="Q28" s="60">
        <v>20947843</v>
      </c>
      <c r="R28" s="60">
        <v>0</v>
      </c>
      <c r="S28" s="60">
        <v>0</v>
      </c>
      <c r="T28" s="60">
        <v>0</v>
      </c>
      <c r="U28" s="60">
        <v>0</v>
      </c>
      <c r="V28" s="60">
        <v>37117368</v>
      </c>
      <c r="W28" s="60">
        <v>33957750</v>
      </c>
      <c r="X28" s="60">
        <v>3159618</v>
      </c>
      <c r="Y28" s="61">
        <v>9.3</v>
      </c>
      <c r="Z28" s="62">
        <v>45277000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9462</v>
      </c>
      <c r="M29" s="60">
        <v>9462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9462</v>
      </c>
      <c r="W29" s="60">
        <v>0</v>
      </c>
      <c r="X29" s="60">
        <v>9462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587885</v>
      </c>
      <c r="C31" s="19">
        <v>0</v>
      </c>
      <c r="D31" s="59">
        <v>1550000</v>
      </c>
      <c r="E31" s="60">
        <v>1550000</v>
      </c>
      <c r="F31" s="60">
        <v>16035</v>
      </c>
      <c r="G31" s="60">
        <v>0</v>
      </c>
      <c r="H31" s="60">
        <v>1299</v>
      </c>
      <c r="I31" s="60">
        <v>17334</v>
      </c>
      <c r="J31" s="60">
        <v>0</v>
      </c>
      <c r="K31" s="60">
        <v>0</v>
      </c>
      <c r="L31" s="60">
        <v>335155</v>
      </c>
      <c r="M31" s="60">
        <v>335155</v>
      </c>
      <c r="N31" s="60">
        <v>14283</v>
      </c>
      <c r="O31" s="60">
        <v>0</v>
      </c>
      <c r="P31" s="60">
        <v>0</v>
      </c>
      <c r="Q31" s="60">
        <v>14283</v>
      </c>
      <c r="R31" s="60">
        <v>0</v>
      </c>
      <c r="S31" s="60">
        <v>0</v>
      </c>
      <c r="T31" s="60">
        <v>0</v>
      </c>
      <c r="U31" s="60">
        <v>0</v>
      </c>
      <c r="V31" s="60">
        <v>366772</v>
      </c>
      <c r="W31" s="60">
        <v>1162500</v>
      </c>
      <c r="X31" s="60">
        <v>-795728</v>
      </c>
      <c r="Y31" s="61">
        <v>-68.45</v>
      </c>
      <c r="Z31" s="62">
        <v>1550000</v>
      </c>
    </row>
    <row r="32" spans="1:26" ht="13.5">
      <c r="A32" s="70" t="s">
        <v>54</v>
      </c>
      <c r="B32" s="22">
        <f>SUM(B28:B31)</f>
        <v>30228217</v>
      </c>
      <c r="C32" s="22">
        <f>SUM(C28:C31)</f>
        <v>0</v>
      </c>
      <c r="D32" s="99">
        <f aca="true" t="shared" si="5" ref="D32:Z32">SUM(D28:D31)</f>
        <v>46827000</v>
      </c>
      <c r="E32" s="100">
        <f t="shared" si="5"/>
        <v>46827000</v>
      </c>
      <c r="F32" s="100">
        <f t="shared" si="5"/>
        <v>369261</v>
      </c>
      <c r="G32" s="100">
        <f t="shared" si="5"/>
        <v>2679893</v>
      </c>
      <c r="H32" s="100">
        <f t="shared" si="5"/>
        <v>2559254</v>
      </c>
      <c r="I32" s="100">
        <f t="shared" si="5"/>
        <v>5608408</v>
      </c>
      <c r="J32" s="100">
        <f t="shared" si="5"/>
        <v>3753847</v>
      </c>
      <c r="K32" s="100">
        <f t="shared" si="5"/>
        <v>3367850</v>
      </c>
      <c r="L32" s="100">
        <f t="shared" si="5"/>
        <v>3801371</v>
      </c>
      <c r="M32" s="100">
        <f t="shared" si="5"/>
        <v>10923068</v>
      </c>
      <c r="N32" s="100">
        <f t="shared" si="5"/>
        <v>5058197</v>
      </c>
      <c r="O32" s="100">
        <f t="shared" si="5"/>
        <v>8748495</v>
      </c>
      <c r="P32" s="100">
        <f t="shared" si="5"/>
        <v>7155434</v>
      </c>
      <c r="Q32" s="100">
        <f t="shared" si="5"/>
        <v>20962126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37493602</v>
      </c>
      <c r="W32" s="100">
        <f t="shared" si="5"/>
        <v>35120250</v>
      </c>
      <c r="X32" s="100">
        <f t="shared" si="5"/>
        <v>2373352</v>
      </c>
      <c r="Y32" s="101">
        <f>+IF(W32&lt;&gt;0,(X32/W32)*100,0)</f>
        <v>6.7577878859062785</v>
      </c>
      <c r="Z32" s="102">
        <f t="shared" si="5"/>
        <v>46827000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21113413</v>
      </c>
      <c r="C35" s="19">
        <v>0</v>
      </c>
      <c r="D35" s="59">
        <v>21822868</v>
      </c>
      <c r="E35" s="60">
        <v>21822868</v>
      </c>
      <c r="F35" s="60">
        <v>126250009</v>
      </c>
      <c r="G35" s="60">
        <v>135008198</v>
      </c>
      <c r="H35" s="60">
        <v>136895969</v>
      </c>
      <c r="I35" s="60">
        <v>136895969</v>
      </c>
      <c r="J35" s="60">
        <v>139375042</v>
      </c>
      <c r="K35" s="60">
        <v>114662624</v>
      </c>
      <c r="L35" s="60">
        <v>115968262</v>
      </c>
      <c r="M35" s="60">
        <v>115968262</v>
      </c>
      <c r="N35" s="60">
        <v>120089230</v>
      </c>
      <c r="O35" s="60">
        <v>119099444</v>
      </c>
      <c r="P35" s="60">
        <v>120627466</v>
      </c>
      <c r="Q35" s="60">
        <v>120627466</v>
      </c>
      <c r="R35" s="60">
        <v>0</v>
      </c>
      <c r="S35" s="60">
        <v>0</v>
      </c>
      <c r="T35" s="60">
        <v>0</v>
      </c>
      <c r="U35" s="60">
        <v>0</v>
      </c>
      <c r="V35" s="60">
        <v>120627466</v>
      </c>
      <c r="W35" s="60">
        <v>16367151</v>
      </c>
      <c r="X35" s="60">
        <v>104260315</v>
      </c>
      <c r="Y35" s="61">
        <v>637.01</v>
      </c>
      <c r="Z35" s="62">
        <v>21822868</v>
      </c>
    </row>
    <row r="36" spans="1:26" ht="13.5">
      <c r="A36" s="58" t="s">
        <v>57</v>
      </c>
      <c r="B36" s="19">
        <v>557498163</v>
      </c>
      <c r="C36" s="19">
        <v>0</v>
      </c>
      <c r="D36" s="59">
        <v>336025391</v>
      </c>
      <c r="E36" s="60">
        <v>336025391</v>
      </c>
      <c r="F36" s="60">
        <v>369168325</v>
      </c>
      <c r="G36" s="60">
        <v>538039665</v>
      </c>
      <c r="H36" s="60">
        <v>537654901</v>
      </c>
      <c r="I36" s="60">
        <v>537654901</v>
      </c>
      <c r="J36" s="60">
        <v>535373082</v>
      </c>
      <c r="K36" s="60">
        <v>560995780</v>
      </c>
      <c r="L36" s="60">
        <v>540273979</v>
      </c>
      <c r="M36" s="60">
        <v>540273979</v>
      </c>
      <c r="N36" s="60">
        <v>556616027</v>
      </c>
      <c r="O36" s="60">
        <v>548308315</v>
      </c>
      <c r="P36" s="60">
        <v>556397349</v>
      </c>
      <c r="Q36" s="60">
        <v>556397349</v>
      </c>
      <c r="R36" s="60">
        <v>0</v>
      </c>
      <c r="S36" s="60">
        <v>0</v>
      </c>
      <c r="T36" s="60">
        <v>0</v>
      </c>
      <c r="U36" s="60">
        <v>0</v>
      </c>
      <c r="V36" s="60">
        <v>556397349</v>
      </c>
      <c r="W36" s="60">
        <v>252019043</v>
      </c>
      <c r="X36" s="60">
        <v>304378306</v>
      </c>
      <c r="Y36" s="61">
        <v>120.78</v>
      </c>
      <c r="Z36" s="62">
        <v>336025391</v>
      </c>
    </row>
    <row r="37" spans="1:26" ht="13.5">
      <c r="A37" s="58" t="s">
        <v>58</v>
      </c>
      <c r="B37" s="19">
        <v>64796783</v>
      </c>
      <c r="C37" s="19">
        <v>0</v>
      </c>
      <c r="D37" s="59">
        <v>4232447</v>
      </c>
      <c r="E37" s="60">
        <v>4232447</v>
      </c>
      <c r="F37" s="60">
        <v>146623698</v>
      </c>
      <c r="G37" s="60">
        <v>162307622</v>
      </c>
      <c r="H37" s="60">
        <v>166601906</v>
      </c>
      <c r="I37" s="60">
        <v>166601906</v>
      </c>
      <c r="J37" s="60">
        <v>175304440</v>
      </c>
      <c r="K37" s="60">
        <v>188048062</v>
      </c>
      <c r="L37" s="60">
        <v>182097684</v>
      </c>
      <c r="M37" s="60">
        <v>182097684</v>
      </c>
      <c r="N37" s="60">
        <v>204446791</v>
      </c>
      <c r="O37" s="60">
        <v>208454265</v>
      </c>
      <c r="P37" s="60">
        <v>212547095</v>
      </c>
      <c r="Q37" s="60">
        <v>212547095</v>
      </c>
      <c r="R37" s="60">
        <v>0</v>
      </c>
      <c r="S37" s="60">
        <v>0</v>
      </c>
      <c r="T37" s="60">
        <v>0</v>
      </c>
      <c r="U37" s="60">
        <v>0</v>
      </c>
      <c r="V37" s="60">
        <v>212547095</v>
      </c>
      <c r="W37" s="60">
        <v>3174335</v>
      </c>
      <c r="X37" s="60">
        <v>209372760</v>
      </c>
      <c r="Y37" s="61">
        <v>6595.8</v>
      </c>
      <c r="Z37" s="62">
        <v>4232447</v>
      </c>
    </row>
    <row r="38" spans="1:26" ht="13.5">
      <c r="A38" s="58" t="s">
        <v>59</v>
      </c>
      <c r="B38" s="19">
        <v>19868178</v>
      </c>
      <c r="C38" s="19">
        <v>0</v>
      </c>
      <c r="D38" s="59">
        <v>10388550</v>
      </c>
      <c r="E38" s="60">
        <v>10388550</v>
      </c>
      <c r="F38" s="60">
        <v>24343423</v>
      </c>
      <c r="G38" s="60">
        <v>25601806</v>
      </c>
      <c r="H38" s="60">
        <v>25416809</v>
      </c>
      <c r="I38" s="60">
        <v>25416809</v>
      </c>
      <c r="J38" s="60">
        <v>25297192</v>
      </c>
      <c r="K38" s="60">
        <v>18012676</v>
      </c>
      <c r="L38" s="60">
        <v>17874226</v>
      </c>
      <c r="M38" s="60">
        <v>17874226</v>
      </c>
      <c r="N38" s="60">
        <v>17754608</v>
      </c>
      <c r="O38" s="60">
        <v>17634991</v>
      </c>
      <c r="P38" s="60">
        <v>17443662</v>
      </c>
      <c r="Q38" s="60">
        <v>17443662</v>
      </c>
      <c r="R38" s="60">
        <v>0</v>
      </c>
      <c r="S38" s="60">
        <v>0</v>
      </c>
      <c r="T38" s="60">
        <v>0</v>
      </c>
      <c r="U38" s="60">
        <v>0</v>
      </c>
      <c r="V38" s="60">
        <v>17443662</v>
      </c>
      <c r="W38" s="60">
        <v>7791413</v>
      </c>
      <c r="X38" s="60">
        <v>9652249</v>
      </c>
      <c r="Y38" s="61">
        <v>123.88</v>
      </c>
      <c r="Z38" s="62">
        <v>10388550</v>
      </c>
    </row>
    <row r="39" spans="1:26" ht="13.5">
      <c r="A39" s="58" t="s">
        <v>60</v>
      </c>
      <c r="B39" s="19">
        <v>493946615</v>
      </c>
      <c r="C39" s="19">
        <v>0</v>
      </c>
      <c r="D39" s="59">
        <v>343227262</v>
      </c>
      <c r="E39" s="60">
        <v>343227262</v>
      </c>
      <c r="F39" s="60">
        <v>324451213</v>
      </c>
      <c r="G39" s="60">
        <v>485138435</v>
      </c>
      <c r="H39" s="60">
        <v>482532155</v>
      </c>
      <c r="I39" s="60">
        <v>482532155</v>
      </c>
      <c r="J39" s="60">
        <v>474146492</v>
      </c>
      <c r="K39" s="60">
        <v>469597666</v>
      </c>
      <c r="L39" s="60">
        <v>456270331</v>
      </c>
      <c r="M39" s="60">
        <v>456270331</v>
      </c>
      <c r="N39" s="60">
        <v>454503858</v>
      </c>
      <c r="O39" s="60">
        <v>441318503</v>
      </c>
      <c r="P39" s="60">
        <v>447034058</v>
      </c>
      <c r="Q39" s="60">
        <v>447034058</v>
      </c>
      <c r="R39" s="60">
        <v>0</v>
      </c>
      <c r="S39" s="60">
        <v>0</v>
      </c>
      <c r="T39" s="60">
        <v>0</v>
      </c>
      <c r="U39" s="60">
        <v>0</v>
      </c>
      <c r="V39" s="60">
        <v>447034058</v>
      </c>
      <c r="W39" s="60">
        <v>257420447</v>
      </c>
      <c r="X39" s="60">
        <v>189613611</v>
      </c>
      <c r="Y39" s="61">
        <v>73.66</v>
      </c>
      <c r="Z39" s="62">
        <v>343227262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54134735</v>
      </c>
      <c r="C42" s="19">
        <v>0</v>
      </c>
      <c r="D42" s="59">
        <v>46875708</v>
      </c>
      <c r="E42" s="60">
        <v>46875708</v>
      </c>
      <c r="F42" s="60">
        <v>26335573</v>
      </c>
      <c r="G42" s="60">
        <v>-2749915</v>
      </c>
      <c r="H42" s="60">
        <v>-1066333</v>
      </c>
      <c r="I42" s="60">
        <v>22519325</v>
      </c>
      <c r="J42" s="60">
        <v>14364781</v>
      </c>
      <c r="K42" s="60">
        <v>17365991</v>
      </c>
      <c r="L42" s="60">
        <v>-13504074</v>
      </c>
      <c r="M42" s="60">
        <v>18226698</v>
      </c>
      <c r="N42" s="60">
        <v>-578784</v>
      </c>
      <c r="O42" s="60">
        <v>-990995</v>
      </c>
      <c r="P42" s="60">
        <v>15147742</v>
      </c>
      <c r="Q42" s="60">
        <v>13577963</v>
      </c>
      <c r="R42" s="60">
        <v>0</v>
      </c>
      <c r="S42" s="60">
        <v>0</v>
      </c>
      <c r="T42" s="60">
        <v>0</v>
      </c>
      <c r="U42" s="60">
        <v>0</v>
      </c>
      <c r="V42" s="60">
        <v>54323986</v>
      </c>
      <c r="W42" s="60">
        <v>35156781</v>
      </c>
      <c r="X42" s="60">
        <v>19167205</v>
      </c>
      <c r="Y42" s="61">
        <v>54.52</v>
      </c>
      <c r="Z42" s="62">
        <v>46875708</v>
      </c>
    </row>
    <row r="43" spans="1:26" ht="13.5">
      <c r="A43" s="58" t="s">
        <v>63</v>
      </c>
      <c r="B43" s="19">
        <v>-64550742</v>
      </c>
      <c r="C43" s="19">
        <v>0</v>
      </c>
      <c r="D43" s="59">
        <v>-45276996</v>
      </c>
      <c r="E43" s="60">
        <v>-45276996</v>
      </c>
      <c r="F43" s="60">
        <v>-7564674</v>
      </c>
      <c r="G43" s="60">
        <v>-2679893</v>
      </c>
      <c r="H43" s="60">
        <v>-2559254</v>
      </c>
      <c r="I43" s="60">
        <v>-12803821</v>
      </c>
      <c r="J43" s="60">
        <v>-3753847</v>
      </c>
      <c r="K43" s="60">
        <v>-3346706</v>
      </c>
      <c r="L43" s="60">
        <v>-3801371</v>
      </c>
      <c r="M43" s="60">
        <v>-10901924</v>
      </c>
      <c r="N43" s="60">
        <v>-5058197</v>
      </c>
      <c r="O43" s="60">
        <v>-4497430</v>
      </c>
      <c r="P43" s="60">
        <v>-7156894</v>
      </c>
      <c r="Q43" s="60">
        <v>-16712521</v>
      </c>
      <c r="R43" s="60">
        <v>0</v>
      </c>
      <c r="S43" s="60">
        <v>0</v>
      </c>
      <c r="T43" s="60">
        <v>0</v>
      </c>
      <c r="U43" s="60">
        <v>0</v>
      </c>
      <c r="V43" s="60">
        <v>-40418266</v>
      </c>
      <c r="W43" s="60">
        <v>-33957747</v>
      </c>
      <c r="X43" s="60">
        <v>-6460519</v>
      </c>
      <c r="Y43" s="61">
        <v>19.03</v>
      </c>
      <c r="Z43" s="62">
        <v>-45276996</v>
      </c>
    </row>
    <row r="44" spans="1:26" ht="13.5">
      <c r="A44" s="58" t="s">
        <v>64</v>
      </c>
      <c r="B44" s="19">
        <v>2599568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-65379</v>
      </c>
      <c r="I44" s="60">
        <v>-65379</v>
      </c>
      <c r="J44" s="60">
        <v>0</v>
      </c>
      <c r="K44" s="60">
        <v>0</v>
      </c>
      <c r="L44" s="60">
        <v>-18834</v>
      </c>
      <c r="M44" s="60">
        <v>-18834</v>
      </c>
      <c r="N44" s="60">
        <v>0</v>
      </c>
      <c r="O44" s="60">
        <v>0</v>
      </c>
      <c r="P44" s="60">
        <v>-71039</v>
      </c>
      <c r="Q44" s="60">
        <v>-71039</v>
      </c>
      <c r="R44" s="60">
        <v>0</v>
      </c>
      <c r="S44" s="60">
        <v>0</v>
      </c>
      <c r="T44" s="60">
        <v>0</v>
      </c>
      <c r="U44" s="60">
        <v>0</v>
      </c>
      <c r="V44" s="60">
        <v>-155252</v>
      </c>
      <c r="W44" s="60">
        <v>0</v>
      </c>
      <c r="X44" s="60">
        <v>-155252</v>
      </c>
      <c r="Y44" s="61">
        <v>0</v>
      </c>
      <c r="Z44" s="62">
        <v>0</v>
      </c>
    </row>
    <row r="45" spans="1:26" ht="13.5">
      <c r="A45" s="70" t="s">
        <v>65</v>
      </c>
      <c r="B45" s="22">
        <v>-1245284</v>
      </c>
      <c r="C45" s="22">
        <v>0</v>
      </c>
      <c r="D45" s="99">
        <v>1600711</v>
      </c>
      <c r="E45" s="100">
        <v>1600711</v>
      </c>
      <c r="F45" s="100">
        <v>20231385</v>
      </c>
      <c r="G45" s="100">
        <v>14801577</v>
      </c>
      <c r="H45" s="100">
        <v>11110611</v>
      </c>
      <c r="I45" s="100">
        <v>11110611</v>
      </c>
      <c r="J45" s="100">
        <v>21721545</v>
      </c>
      <c r="K45" s="100">
        <v>35740830</v>
      </c>
      <c r="L45" s="100">
        <v>18416551</v>
      </c>
      <c r="M45" s="100">
        <v>18416551</v>
      </c>
      <c r="N45" s="100">
        <v>12779570</v>
      </c>
      <c r="O45" s="100">
        <v>7291145</v>
      </c>
      <c r="P45" s="100">
        <v>15210954</v>
      </c>
      <c r="Q45" s="100">
        <v>15210954</v>
      </c>
      <c r="R45" s="100">
        <v>0</v>
      </c>
      <c r="S45" s="100">
        <v>0</v>
      </c>
      <c r="T45" s="100">
        <v>0</v>
      </c>
      <c r="U45" s="100">
        <v>0</v>
      </c>
      <c r="V45" s="100">
        <v>15210954</v>
      </c>
      <c r="W45" s="100">
        <v>1201033</v>
      </c>
      <c r="X45" s="100">
        <v>14009921</v>
      </c>
      <c r="Y45" s="101">
        <v>1166.49</v>
      </c>
      <c r="Z45" s="102">
        <v>1600711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2537864</v>
      </c>
      <c r="C49" s="52">
        <v>0</v>
      </c>
      <c r="D49" s="129">
        <v>2164598</v>
      </c>
      <c r="E49" s="54">
        <v>1862241</v>
      </c>
      <c r="F49" s="54">
        <v>0</v>
      </c>
      <c r="G49" s="54">
        <v>0</v>
      </c>
      <c r="H49" s="54">
        <v>0</v>
      </c>
      <c r="I49" s="54">
        <v>1615763</v>
      </c>
      <c r="J49" s="54">
        <v>0</v>
      </c>
      <c r="K49" s="54">
        <v>0</v>
      </c>
      <c r="L49" s="54">
        <v>0</v>
      </c>
      <c r="M49" s="54">
        <v>4645825</v>
      </c>
      <c r="N49" s="54">
        <v>0</v>
      </c>
      <c r="O49" s="54">
        <v>0</v>
      </c>
      <c r="P49" s="54">
        <v>0</v>
      </c>
      <c r="Q49" s="54">
        <v>1599041</v>
      </c>
      <c r="R49" s="54">
        <v>0</v>
      </c>
      <c r="S49" s="54">
        <v>0</v>
      </c>
      <c r="T49" s="54">
        <v>0</v>
      </c>
      <c r="U49" s="54">
        <v>0</v>
      </c>
      <c r="V49" s="54">
        <v>27348873</v>
      </c>
      <c r="W49" s="54">
        <v>62297342</v>
      </c>
      <c r="X49" s="54">
        <v>104071547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1923737</v>
      </c>
      <c r="C51" s="52">
        <v>0</v>
      </c>
      <c r="D51" s="129">
        <v>1815519</v>
      </c>
      <c r="E51" s="54">
        <v>1836327</v>
      </c>
      <c r="F51" s="54">
        <v>0</v>
      </c>
      <c r="G51" s="54">
        <v>0</v>
      </c>
      <c r="H51" s="54">
        <v>0</v>
      </c>
      <c r="I51" s="54">
        <v>2572275</v>
      </c>
      <c r="J51" s="54">
        <v>0</v>
      </c>
      <c r="K51" s="54">
        <v>0</v>
      </c>
      <c r="L51" s="54">
        <v>0</v>
      </c>
      <c r="M51" s="54">
        <v>49689437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57837295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99.82529412412191</v>
      </c>
      <c r="C58" s="5">
        <f>IF(C67=0,0,+(C76/C67)*100)</f>
        <v>0</v>
      </c>
      <c r="D58" s="6">
        <f aca="true" t="shared" si="6" ref="D58:Z58">IF(D67=0,0,+(D76/D67)*100)</f>
        <v>79.66019298933</v>
      </c>
      <c r="E58" s="7">
        <f t="shared" si="6"/>
        <v>79.66019298933</v>
      </c>
      <c r="F58" s="7">
        <f t="shared" si="6"/>
        <v>20.2520854081002</v>
      </c>
      <c r="G58" s="7">
        <f t="shared" si="6"/>
        <v>85.28321940624643</v>
      </c>
      <c r="H58" s="7">
        <f t="shared" si="6"/>
        <v>48.841741123972696</v>
      </c>
      <c r="I58" s="7">
        <f t="shared" si="6"/>
        <v>40.24079924754546</v>
      </c>
      <c r="J58" s="7">
        <f t="shared" si="6"/>
        <v>51.868709718906125</v>
      </c>
      <c r="K58" s="7">
        <f t="shared" si="6"/>
        <v>73.1438744257976</v>
      </c>
      <c r="L58" s="7">
        <f t="shared" si="6"/>
        <v>0</v>
      </c>
      <c r="M58" s="7">
        <f t="shared" si="6"/>
        <v>85.14114307052297</v>
      </c>
      <c r="N58" s="7">
        <f t="shared" si="6"/>
        <v>70.9782287536265</v>
      </c>
      <c r="O58" s="7">
        <f t="shared" si="6"/>
        <v>136.05634535788985</v>
      </c>
      <c r="P58" s="7">
        <f t="shared" si="6"/>
        <v>50.144009918994634</v>
      </c>
      <c r="Q58" s="7">
        <f t="shared" si="6"/>
        <v>86.75415876607482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64.03874593864573</v>
      </c>
      <c r="W58" s="7">
        <f t="shared" si="6"/>
        <v>79.66019234412731</v>
      </c>
      <c r="X58" s="7">
        <f t="shared" si="6"/>
        <v>0</v>
      </c>
      <c r="Y58" s="7">
        <f t="shared" si="6"/>
        <v>0</v>
      </c>
      <c r="Z58" s="8">
        <f t="shared" si="6"/>
        <v>79.66019298933</v>
      </c>
    </row>
    <row r="59" spans="1:26" ht="13.5">
      <c r="A59" s="37" t="s">
        <v>31</v>
      </c>
      <c r="B59" s="9">
        <f aca="true" t="shared" si="7" ref="B59:Z66">IF(B68=0,0,+(B77/B68)*100)</f>
        <v>197.31484776751392</v>
      </c>
      <c r="C59" s="9">
        <f t="shared" si="7"/>
        <v>0</v>
      </c>
      <c r="D59" s="2">
        <f t="shared" si="7"/>
        <v>84.9999286213936</v>
      </c>
      <c r="E59" s="10">
        <f t="shared" si="7"/>
        <v>84.9999286213936</v>
      </c>
      <c r="F59" s="10">
        <f t="shared" si="7"/>
        <v>5.185159986003654</v>
      </c>
      <c r="G59" s="10">
        <f t="shared" si="7"/>
        <v>461.79835581684677</v>
      </c>
      <c r="H59" s="10">
        <f t="shared" si="7"/>
        <v>128.36963736459197</v>
      </c>
      <c r="I59" s="10">
        <f t="shared" si="7"/>
        <v>30.218239300865648</v>
      </c>
      <c r="J59" s="10">
        <f t="shared" si="7"/>
        <v>88.4870485835042</v>
      </c>
      <c r="K59" s="10">
        <f t="shared" si="7"/>
        <v>332.0474051495949</v>
      </c>
      <c r="L59" s="10">
        <f t="shared" si="7"/>
        <v>0</v>
      </c>
      <c r="M59" s="10">
        <f t="shared" si="7"/>
        <v>245.92094071299599</v>
      </c>
      <c r="N59" s="10">
        <f t="shared" si="7"/>
        <v>184.90963907165312</v>
      </c>
      <c r="O59" s="10">
        <f t="shared" si="7"/>
        <v>1273.7388921660038</v>
      </c>
      <c r="P59" s="10">
        <f t="shared" si="7"/>
        <v>117.21723363447092</v>
      </c>
      <c r="Q59" s="10">
        <f t="shared" si="7"/>
        <v>507.94059982763747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93.59068623497396</v>
      </c>
      <c r="W59" s="10">
        <f t="shared" si="7"/>
        <v>84.9999286213936</v>
      </c>
      <c r="X59" s="10">
        <f t="shared" si="7"/>
        <v>0</v>
      </c>
      <c r="Y59" s="10">
        <f t="shared" si="7"/>
        <v>0</v>
      </c>
      <c r="Z59" s="11">
        <f t="shared" si="7"/>
        <v>84.9999286213936</v>
      </c>
    </row>
    <row r="60" spans="1:26" ht="13.5">
      <c r="A60" s="38" t="s">
        <v>32</v>
      </c>
      <c r="B60" s="12">
        <f t="shared" si="7"/>
        <v>83.17441978636325</v>
      </c>
      <c r="C60" s="12">
        <f t="shared" si="7"/>
        <v>0</v>
      </c>
      <c r="D60" s="3">
        <f t="shared" si="7"/>
        <v>86.71028667136898</v>
      </c>
      <c r="E60" s="13">
        <f t="shared" si="7"/>
        <v>86.71028667136898</v>
      </c>
      <c r="F60" s="13">
        <f t="shared" si="7"/>
        <v>59.34781208609967</v>
      </c>
      <c r="G60" s="13">
        <f t="shared" si="7"/>
        <v>56.64780109709437</v>
      </c>
      <c r="H60" s="13">
        <f t="shared" si="7"/>
        <v>48.260276341670384</v>
      </c>
      <c r="I60" s="13">
        <f t="shared" si="7"/>
        <v>54.57241849614521</v>
      </c>
      <c r="J60" s="13">
        <f t="shared" si="7"/>
        <v>55.51208262161056</v>
      </c>
      <c r="K60" s="13">
        <f t="shared" si="7"/>
        <v>65.40809067261303</v>
      </c>
      <c r="L60" s="13">
        <f t="shared" si="7"/>
        <v>0</v>
      </c>
      <c r="M60" s="13">
        <f t="shared" si="7"/>
        <v>84.63139148040916</v>
      </c>
      <c r="N60" s="13">
        <f t="shared" si="7"/>
        <v>76.89379102800694</v>
      </c>
      <c r="O60" s="13">
        <f t="shared" si="7"/>
        <v>62.92096928808048</v>
      </c>
      <c r="P60" s="13">
        <f t="shared" si="7"/>
        <v>58.92717165141958</v>
      </c>
      <c r="Q60" s="13">
        <f t="shared" si="7"/>
        <v>65.89367282419641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66.45329214205226</v>
      </c>
      <c r="W60" s="13">
        <f t="shared" si="7"/>
        <v>86.71028573725941</v>
      </c>
      <c r="X60" s="13">
        <f t="shared" si="7"/>
        <v>0</v>
      </c>
      <c r="Y60" s="13">
        <f t="shared" si="7"/>
        <v>0</v>
      </c>
      <c r="Z60" s="14">
        <f t="shared" si="7"/>
        <v>86.71028667136898</v>
      </c>
    </row>
    <row r="61" spans="1:26" ht="13.5">
      <c r="A61" s="39" t="s">
        <v>103</v>
      </c>
      <c r="B61" s="12">
        <f t="shared" si="7"/>
        <v>64.17467192632013</v>
      </c>
      <c r="C61" s="12">
        <f t="shared" si="7"/>
        <v>0</v>
      </c>
      <c r="D61" s="3">
        <f t="shared" si="7"/>
        <v>85.00008193363375</v>
      </c>
      <c r="E61" s="13">
        <f t="shared" si="7"/>
        <v>85.00008193363375</v>
      </c>
      <c r="F61" s="13">
        <f t="shared" si="7"/>
        <v>106.35247423063122</v>
      </c>
      <c r="G61" s="13">
        <f t="shared" si="7"/>
        <v>104.46746012488151</v>
      </c>
      <c r="H61" s="13">
        <f t="shared" si="7"/>
        <v>97.27845539609802</v>
      </c>
      <c r="I61" s="13">
        <f t="shared" si="7"/>
        <v>102.89693999422111</v>
      </c>
      <c r="J61" s="13">
        <f t="shared" si="7"/>
        <v>111.49274685926764</v>
      </c>
      <c r="K61" s="13">
        <f t="shared" si="7"/>
        <v>76.81736540503012</v>
      </c>
      <c r="L61" s="13">
        <f t="shared" si="7"/>
        <v>0</v>
      </c>
      <c r="M61" s="13">
        <f t="shared" si="7"/>
        <v>134.8502117068581</v>
      </c>
      <c r="N61" s="13">
        <f t="shared" si="7"/>
        <v>218.56421449843694</v>
      </c>
      <c r="O61" s="13">
        <f t="shared" si="7"/>
        <v>96.92974378826545</v>
      </c>
      <c r="P61" s="13">
        <f t="shared" si="7"/>
        <v>126.83161054532812</v>
      </c>
      <c r="Q61" s="13">
        <f t="shared" si="7"/>
        <v>133.80394440568247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121.06599154537672</v>
      </c>
      <c r="W61" s="13">
        <f t="shared" si="7"/>
        <v>85.00008193363375</v>
      </c>
      <c r="X61" s="13">
        <f t="shared" si="7"/>
        <v>0</v>
      </c>
      <c r="Y61" s="13">
        <f t="shared" si="7"/>
        <v>0</v>
      </c>
      <c r="Z61" s="14">
        <f t="shared" si="7"/>
        <v>85.00008193363375</v>
      </c>
    </row>
    <row r="62" spans="1:26" ht="13.5">
      <c r="A62" s="39" t="s">
        <v>104</v>
      </c>
      <c r="B62" s="12">
        <f t="shared" si="7"/>
        <v>96.65931718207078</v>
      </c>
      <c r="C62" s="12">
        <f t="shared" si="7"/>
        <v>0</v>
      </c>
      <c r="D62" s="3">
        <f t="shared" si="7"/>
        <v>89.4080702360847</v>
      </c>
      <c r="E62" s="13">
        <f t="shared" si="7"/>
        <v>89.4080702360847</v>
      </c>
      <c r="F62" s="13">
        <f t="shared" si="7"/>
        <v>47.313747336503425</v>
      </c>
      <c r="G62" s="13">
        <f t="shared" si="7"/>
        <v>39.38702797332117</v>
      </c>
      <c r="H62" s="13">
        <f t="shared" si="7"/>
        <v>36.7182277927947</v>
      </c>
      <c r="I62" s="13">
        <f t="shared" si="7"/>
        <v>40.1570597310284</v>
      </c>
      <c r="J62" s="13">
        <f t="shared" si="7"/>
        <v>36.51115780726915</v>
      </c>
      <c r="K62" s="13">
        <f t="shared" si="7"/>
        <v>67.9600834091564</v>
      </c>
      <c r="L62" s="13">
        <f t="shared" si="7"/>
        <v>0</v>
      </c>
      <c r="M62" s="13">
        <f t="shared" si="7"/>
        <v>66.94530756197183</v>
      </c>
      <c r="N62" s="13">
        <f t="shared" si="7"/>
        <v>71.11217713768272</v>
      </c>
      <c r="O62" s="13">
        <f t="shared" si="7"/>
        <v>90.49134046365165</v>
      </c>
      <c r="P62" s="13">
        <f t="shared" si="7"/>
        <v>42.90269190104787</v>
      </c>
      <c r="Q62" s="13">
        <f t="shared" si="7"/>
        <v>68.33826636941264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56.70034402978159</v>
      </c>
      <c r="W62" s="13">
        <f t="shared" si="7"/>
        <v>89.40806775360818</v>
      </c>
      <c r="X62" s="13">
        <f t="shared" si="7"/>
        <v>0</v>
      </c>
      <c r="Y62" s="13">
        <f t="shared" si="7"/>
        <v>0</v>
      </c>
      <c r="Z62" s="14">
        <f t="shared" si="7"/>
        <v>89.4080702360847</v>
      </c>
    </row>
    <row r="63" spans="1:26" ht="13.5">
      <c r="A63" s="39" t="s">
        <v>105</v>
      </c>
      <c r="B63" s="12">
        <f t="shared" si="7"/>
        <v>101.10240061025495</v>
      </c>
      <c r="C63" s="12">
        <f t="shared" si="7"/>
        <v>0</v>
      </c>
      <c r="D63" s="3">
        <f t="shared" si="7"/>
        <v>84.99992920353982</v>
      </c>
      <c r="E63" s="13">
        <f t="shared" si="7"/>
        <v>84.99992920353982</v>
      </c>
      <c r="F63" s="13">
        <f t="shared" si="7"/>
        <v>33.75450278353892</v>
      </c>
      <c r="G63" s="13">
        <f t="shared" si="7"/>
        <v>35.665079102340734</v>
      </c>
      <c r="H63" s="13">
        <f t="shared" si="7"/>
        <v>23.048380606662498</v>
      </c>
      <c r="I63" s="13">
        <f t="shared" si="7"/>
        <v>30.831983930145324</v>
      </c>
      <c r="J63" s="13">
        <f t="shared" si="7"/>
        <v>37.061272340120105</v>
      </c>
      <c r="K63" s="13">
        <f t="shared" si="7"/>
        <v>56.436441450420574</v>
      </c>
      <c r="L63" s="13">
        <f t="shared" si="7"/>
        <v>0</v>
      </c>
      <c r="M63" s="13">
        <f t="shared" si="7"/>
        <v>62.21592775391284</v>
      </c>
      <c r="N63" s="13">
        <f t="shared" si="7"/>
        <v>47.34697207106464</v>
      </c>
      <c r="O63" s="13">
        <f t="shared" si="7"/>
        <v>40.50749188776484</v>
      </c>
      <c r="P63" s="13">
        <f t="shared" si="7"/>
        <v>37.87746254560915</v>
      </c>
      <c r="Q63" s="13">
        <f t="shared" si="7"/>
        <v>41.94545957664794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42.85195696442028</v>
      </c>
      <c r="W63" s="13">
        <f t="shared" si="7"/>
        <v>84.99992920353982</v>
      </c>
      <c r="X63" s="13">
        <f t="shared" si="7"/>
        <v>0</v>
      </c>
      <c r="Y63" s="13">
        <f t="shared" si="7"/>
        <v>0</v>
      </c>
      <c r="Z63" s="14">
        <f t="shared" si="7"/>
        <v>84.99992920353982</v>
      </c>
    </row>
    <row r="64" spans="1:26" ht="13.5">
      <c r="A64" s="39" t="s">
        <v>106</v>
      </c>
      <c r="B64" s="12">
        <f t="shared" si="7"/>
        <v>78.46738840853497</v>
      </c>
      <c r="C64" s="12">
        <f t="shared" si="7"/>
        <v>0</v>
      </c>
      <c r="D64" s="3">
        <f t="shared" si="7"/>
        <v>85</v>
      </c>
      <c r="E64" s="13">
        <f t="shared" si="7"/>
        <v>85</v>
      </c>
      <c r="F64" s="13">
        <f t="shared" si="7"/>
        <v>39.18907806357132</v>
      </c>
      <c r="G64" s="13">
        <f t="shared" si="7"/>
        <v>34.653150453210216</v>
      </c>
      <c r="H64" s="13">
        <f t="shared" si="7"/>
        <v>36.320967139460926</v>
      </c>
      <c r="I64" s="13">
        <f t="shared" si="7"/>
        <v>36.71990046041717</v>
      </c>
      <c r="J64" s="13">
        <f t="shared" si="7"/>
        <v>39.62232789902617</v>
      </c>
      <c r="K64" s="13">
        <f t="shared" si="7"/>
        <v>56.52317793827971</v>
      </c>
      <c r="L64" s="13">
        <f t="shared" si="7"/>
        <v>0</v>
      </c>
      <c r="M64" s="13">
        <f t="shared" si="7"/>
        <v>63.78843052160755</v>
      </c>
      <c r="N64" s="13">
        <f t="shared" si="7"/>
        <v>43.91691033561994</v>
      </c>
      <c r="O64" s="13">
        <f t="shared" si="7"/>
        <v>36.564052713053826</v>
      </c>
      <c r="P64" s="13">
        <f t="shared" si="7"/>
        <v>33.82069542617147</v>
      </c>
      <c r="Q64" s="13">
        <f t="shared" si="7"/>
        <v>38.130504356764085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44.01396165902867</v>
      </c>
      <c r="W64" s="13">
        <f t="shared" si="7"/>
        <v>85</v>
      </c>
      <c r="X64" s="13">
        <f t="shared" si="7"/>
        <v>0</v>
      </c>
      <c r="Y64" s="13">
        <f t="shared" si="7"/>
        <v>0</v>
      </c>
      <c r="Z64" s="14">
        <f t="shared" si="7"/>
        <v>85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33614210</v>
      </c>
      <c r="C67" s="24"/>
      <c r="D67" s="25">
        <v>41155125</v>
      </c>
      <c r="E67" s="26">
        <v>41155125</v>
      </c>
      <c r="F67" s="26">
        <v>7596235</v>
      </c>
      <c r="G67" s="26">
        <v>2811301</v>
      </c>
      <c r="H67" s="26">
        <v>2931210</v>
      </c>
      <c r="I67" s="26">
        <v>13338746</v>
      </c>
      <c r="J67" s="26">
        <v>2822509</v>
      </c>
      <c r="K67" s="26">
        <v>3272583</v>
      </c>
      <c r="L67" s="26"/>
      <c r="M67" s="26">
        <v>6095092</v>
      </c>
      <c r="N67" s="26">
        <v>2562049</v>
      </c>
      <c r="O67" s="26">
        <v>2920773</v>
      </c>
      <c r="P67" s="26">
        <v>2829319</v>
      </c>
      <c r="Q67" s="26">
        <v>8312141</v>
      </c>
      <c r="R67" s="26"/>
      <c r="S67" s="26"/>
      <c r="T67" s="26"/>
      <c r="U67" s="26"/>
      <c r="V67" s="26">
        <v>27745979</v>
      </c>
      <c r="W67" s="26">
        <v>30866344</v>
      </c>
      <c r="X67" s="26"/>
      <c r="Y67" s="25"/>
      <c r="Z67" s="27">
        <v>41155125</v>
      </c>
    </row>
    <row r="68" spans="1:26" ht="13.5" hidden="1">
      <c r="A68" s="37" t="s">
        <v>31</v>
      </c>
      <c r="B68" s="19">
        <v>7482667</v>
      </c>
      <c r="C68" s="19"/>
      <c r="D68" s="20">
        <v>7004900</v>
      </c>
      <c r="E68" s="21">
        <v>7004900</v>
      </c>
      <c r="F68" s="21">
        <v>5144200</v>
      </c>
      <c r="G68" s="21">
        <v>245958</v>
      </c>
      <c r="H68" s="21">
        <v>230507</v>
      </c>
      <c r="I68" s="21">
        <v>5620665</v>
      </c>
      <c r="J68" s="21">
        <v>286764</v>
      </c>
      <c r="K68" s="21">
        <v>249340</v>
      </c>
      <c r="L68" s="21"/>
      <c r="M68" s="21">
        <v>536104</v>
      </c>
      <c r="N68" s="21">
        <v>232844</v>
      </c>
      <c r="O68" s="21">
        <v>210212</v>
      </c>
      <c r="P68" s="21">
        <v>219501</v>
      </c>
      <c r="Q68" s="21">
        <v>662557</v>
      </c>
      <c r="R68" s="21"/>
      <c r="S68" s="21"/>
      <c r="T68" s="21"/>
      <c r="U68" s="21"/>
      <c r="V68" s="21">
        <v>6819326</v>
      </c>
      <c r="W68" s="21">
        <v>5253675</v>
      </c>
      <c r="X68" s="21"/>
      <c r="Y68" s="20"/>
      <c r="Z68" s="23">
        <v>7004900</v>
      </c>
    </row>
    <row r="69" spans="1:26" ht="13.5" hidden="1">
      <c r="A69" s="38" t="s">
        <v>32</v>
      </c>
      <c r="B69" s="19">
        <v>22592368</v>
      </c>
      <c r="C69" s="19"/>
      <c r="D69" s="20">
        <v>30942225</v>
      </c>
      <c r="E69" s="21">
        <v>30942225</v>
      </c>
      <c r="F69" s="21">
        <v>2142726</v>
      </c>
      <c r="G69" s="21">
        <v>2227338</v>
      </c>
      <c r="H69" s="21">
        <v>2353391</v>
      </c>
      <c r="I69" s="21">
        <v>6723455</v>
      </c>
      <c r="J69" s="21">
        <v>2180156</v>
      </c>
      <c r="K69" s="21">
        <v>2393843</v>
      </c>
      <c r="L69" s="21"/>
      <c r="M69" s="21">
        <v>4573999</v>
      </c>
      <c r="N69" s="21">
        <v>1805017</v>
      </c>
      <c r="O69" s="21">
        <v>2060275</v>
      </c>
      <c r="P69" s="21">
        <v>1970977</v>
      </c>
      <c r="Q69" s="21">
        <v>5836269</v>
      </c>
      <c r="R69" s="21"/>
      <c r="S69" s="21"/>
      <c r="T69" s="21"/>
      <c r="U69" s="21"/>
      <c r="V69" s="21">
        <v>17133723</v>
      </c>
      <c r="W69" s="21">
        <v>23206669</v>
      </c>
      <c r="X69" s="21"/>
      <c r="Y69" s="20"/>
      <c r="Z69" s="23">
        <v>30942225</v>
      </c>
    </row>
    <row r="70" spans="1:26" ht="13.5" hidden="1">
      <c r="A70" s="39" t="s">
        <v>103</v>
      </c>
      <c r="B70" s="19">
        <v>6797406</v>
      </c>
      <c r="C70" s="19"/>
      <c r="D70" s="20">
        <v>7323000</v>
      </c>
      <c r="E70" s="21">
        <v>7323000</v>
      </c>
      <c r="F70" s="21">
        <v>646504</v>
      </c>
      <c r="G70" s="21">
        <v>663509</v>
      </c>
      <c r="H70" s="21">
        <v>583088</v>
      </c>
      <c r="I70" s="21">
        <v>1893101</v>
      </c>
      <c r="J70" s="21">
        <v>522808</v>
      </c>
      <c r="K70" s="21">
        <v>795052</v>
      </c>
      <c r="L70" s="21"/>
      <c r="M70" s="21">
        <v>1317860</v>
      </c>
      <c r="N70" s="21">
        <v>270305</v>
      </c>
      <c r="O70" s="21">
        <v>532138</v>
      </c>
      <c r="P70" s="21">
        <v>471716</v>
      </c>
      <c r="Q70" s="21">
        <v>1274159</v>
      </c>
      <c r="R70" s="21"/>
      <c r="S70" s="21"/>
      <c r="T70" s="21"/>
      <c r="U70" s="21"/>
      <c r="V70" s="21">
        <v>4485120</v>
      </c>
      <c r="W70" s="21">
        <v>5492250</v>
      </c>
      <c r="X70" s="21"/>
      <c r="Y70" s="20"/>
      <c r="Z70" s="23">
        <v>7323000</v>
      </c>
    </row>
    <row r="71" spans="1:26" ht="13.5" hidden="1">
      <c r="A71" s="39" t="s">
        <v>104</v>
      </c>
      <c r="B71" s="19">
        <v>4165825</v>
      </c>
      <c r="C71" s="19"/>
      <c r="D71" s="20">
        <v>12005225</v>
      </c>
      <c r="E71" s="21">
        <v>12005225</v>
      </c>
      <c r="F71" s="21">
        <v>338371</v>
      </c>
      <c r="G71" s="21">
        <v>405565</v>
      </c>
      <c r="H71" s="21">
        <v>613382</v>
      </c>
      <c r="I71" s="21">
        <v>1357318</v>
      </c>
      <c r="J71" s="21">
        <v>500636</v>
      </c>
      <c r="K71" s="21">
        <v>440719</v>
      </c>
      <c r="L71" s="21"/>
      <c r="M71" s="21">
        <v>941355</v>
      </c>
      <c r="N71" s="21">
        <v>371056</v>
      </c>
      <c r="O71" s="21">
        <v>368380</v>
      </c>
      <c r="P71" s="21">
        <v>361306</v>
      </c>
      <c r="Q71" s="21">
        <v>1100742</v>
      </c>
      <c r="R71" s="21"/>
      <c r="S71" s="21"/>
      <c r="T71" s="21"/>
      <c r="U71" s="21"/>
      <c r="V71" s="21">
        <v>3399415</v>
      </c>
      <c r="W71" s="21">
        <v>9003919</v>
      </c>
      <c r="X71" s="21"/>
      <c r="Y71" s="20"/>
      <c r="Z71" s="23">
        <v>12005225</v>
      </c>
    </row>
    <row r="72" spans="1:26" ht="13.5" hidden="1">
      <c r="A72" s="39" t="s">
        <v>105</v>
      </c>
      <c r="B72" s="19">
        <v>5642232</v>
      </c>
      <c r="C72" s="19"/>
      <c r="D72" s="20">
        <v>5650000</v>
      </c>
      <c r="E72" s="21">
        <v>5650000</v>
      </c>
      <c r="F72" s="21">
        <v>586304</v>
      </c>
      <c r="G72" s="21">
        <v>586013</v>
      </c>
      <c r="H72" s="21">
        <v>584015</v>
      </c>
      <c r="I72" s="21">
        <v>1756332</v>
      </c>
      <c r="J72" s="21">
        <v>585158</v>
      </c>
      <c r="K72" s="21">
        <v>586947</v>
      </c>
      <c r="L72" s="21"/>
      <c r="M72" s="21">
        <v>1172105</v>
      </c>
      <c r="N72" s="21">
        <v>588422</v>
      </c>
      <c r="O72" s="21">
        <v>586768</v>
      </c>
      <c r="P72" s="21">
        <v>573898</v>
      </c>
      <c r="Q72" s="21">
        <v>1749088</v>
      </c>
      <c r="R72" s="21"/>
      <c r="S72" s="21"/>
      <c r="T72" s="21"/>
      <c r="U72" s="21"/>
      <c r="V72" s="21">
        <v>4677525</v>
      </c>
      <c r="W72" s="21">
        <v>4237500</v>
      </c>
      <c r="X72" s="21"/>
      <c r="Y72" s="20"/>
      <c r="Z72" s="23">
        <v>5650000</v>
      </c>
    </row>
    <row r="73" spans="1:26" ht="13.5" hidden="1">
      <c r="A73" s="39" t="s">
        <v>106</v>
      </c>
      <c r="B73" s="19">
        <v>5986905</v>
      </c>
      <c r="C73" s="19"/>
      <c r="D73" s="20">
        <v>5964000</v>
      </c>
      <c r="E73" s="21">
        <v>5964000</v>
      </c>
      <c r="F73" s="21">
        <v>571547</v>
      </c>
      <c r="G73" s="21">
        <v>572251</v>
      </c>
      <c r="H73" s="21">
        <v>572906</v>
      </c>
      <c r="I73" s="21">
        <v>1716704</v>
      </c>
      <c r="J73" s="21">
        <v>571554</v>
      </c>
      <c r="K73" s="21">
        <v>571125</v>
      </c>
      <c r="L73" s="21"/>
      <c r="M73" s="21">
        <v>1142679</v>
      </c>
      <c r="N73" s="21">
        <v>575234</v>
      </c>
      <c r="O73" s="21">
        <v>572989</v>
      </c>
      <c r="P73" s="21">
        <v>564057</v>
      </c>
      <c r="Q73" s="21">
        <v>1712280</v>
      </c>
      <c r="R73" s="21"/>
      <c r="S73" s="21"/>
      <c r="T73" s="21"/>
      <c r="U73" s="21"/>
      <c r="V73" s="21">
        <v>4571663</v>
      </c>
      <c r="W73" s="21">
        <v>4473000</v>
      </c>
      <c r="X73" s="21"/>
      <c r="Y73" s="20"/>
      <c r="Z73" s="23">
        <v>5964000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3539175</v>
      </c>
      <c r="C75" s="28"/>
      <c r="D75" s="29">
        <v>3208000</v>
      </c>
      <c r="E75" s="30">
        <v>3208000</v>
      </c>
      <c r="F75" s="30">
        <v>309309</v>
      </c>
      <c r="G75" s="30">
        <v>338005</v>
      </c>
      <c r="H75" s="30">
        <v>347312</v>
      </c>
      <c r="I75" s="30">
        <v>994626</v>
      </c>
      <c r="J75" s="30">
        <v>355589</v>
      </c>
      <c r="K75" s="30">
        <v>629400</v>
      </c>
      <c r="L75" s="30"/>
      <c r="M75" s="30">
        <v>984989</v>
      </c>
      <c r="N75" s="30">
        <v>524188</v>
      </c>
      <c r="O75" s="30">
        <v>650286</v>
      </c>
      <c r="P75" s="30">
        <v>638841</v>
      </c>
      <c r="Q75" s="30">
        <v>1813315</v>
      </c>
      <c r="R75" s="30"/>
      <c r="S75" s="30"/>
      <c r="T75" s="30"/>
      <c r="U75" s="30"/>
      <c r="V75" s="30">
        <v>3792930</v>
      </c>
      <c r="W75" s="30">
        <v>2406000</v>
      </c>
      <c r="X75" s="30"/>
      <c r="Y75" s="29"/>
      <c r="Z75" s="31">
        <v>3208000</v>
      </c>
    </row>
    <row r="76" spans="1:26" ht="13.5" hidden="1">
      <c r="A76" s="42" t="s">
        <v>286</v>
      </c>
      <c r="B76" s="32">
        <v>33555484</v>
      </c>
      <c r="C76" s="32"/>
      <c r="D76" s="33">
        <v>32784252</v>
      </c>
      <c r="E76" s="34">
        <v>32784252</v>
      </c>
      <c r="F76" s="34">
        <v>1538396</v>
      </c>
      <c r="G76" s="34">
        <v>2397568</v>
      </c>
      <c r="H76" s="34">
        <v>1431654</v>
      </c>
      <c r="I76" s="34">
        <v>5367618</v>
      </c>
      <c r="J76" s="34">
        <v>1463999</v>
      </c>
      <c r="K76" s="34">
        <v>2393694</v>
      </c>
      <c r="L76" s="34">
        <v>1331738</v>
      </c>
      <c r="M76" s="34">
        <v>5189431</v>
      </c>
      <c r="N76" s="34">
        <v>1818497</v>
      </c>
      <c r="O76" s="34">
        <v>3973897</v>
      </c>
      <c r="P76" s="34">
        <v>1418734</v>
      </c>
      <c r="Q76" s="34">
        <v>7211128</v>
      </c>
      <c r="R76" s="34"/>
      <c r="S76" s="34"/>
      <c r="T76" s="34"/>
      <c r="U76" s="34"/>
      <c r="V76" s="34">
        <v>17768177</v>
      </c>
      <c r="W76" s="34">
        <v>24588189</v>
      </c>
      <c r="X76" s="34"/>
      <c r="Y76" s="33"/>
      <c r="Z76" s="35">
        <v>32784252</v>
      </c>
    </row>
    <row r="77" spans="1:26" ht="13.5" hidden="1">
      <c r="A77" s="37" t="s">
        <v>31</v>
      </c>
      <c r="B77" s="19">
        <v>14764413</v>
      </c>
      <c r="C77" s="19"/>
      <c r="D77" s="20">
        <v>5954160</v>
      </c>
      <c r="E77" s="21">
        <v>5954160</v>
      </c>
      <c r="F77" s="21">
        <v>266735</v>
      </c>
      <c r="G77" s="21">
        <v>1135830</v>
      </c>
      <c r="H77" s="21">
        <v>295901</v>
      </c>
      <c r="I77" s="21">
        <v>1698466</v>
      </c>
      <c r="J77" s="21">
        <v>253749</v>
      </c>
      <c r="K77" s="21">
        <v>827927</v>
      </c>
      <c r="L77" s="21">
        <v>236716</v>
      </c>
      <c r="M77" s="21">
        <v>1318392</v>
      </c>
      <c r="N77" s="21">
        <v>430551</v>
      </c>
      <c r="O77" s="21">
        <v>2677552</v>
      </c>
      <c r="P77" s="21">
        <v>257293</v>
      </c>
      <c r="Q77" s="21">
        <v>3365396</v>
      </c>
      <c r="R77" s="21"/>
      <c r="S77" s="21"/>
      <c r="T77" s="21"/>
      <c r="U77" s="21"/>
      <c r="V77" s="21">
        <v>6382254</v>
      </c>
      <c r="W77" s="21">
        <v>4465620</v>
      </c>
      <c r="X77" s="21"/>
      <c r="Y77" s="20"/>
      <c r="Z77" s="23">
        <v>5954160</v>
      </c>
    </row>
    <row r="78" spans="1:26" ht="13.5" hidden="1">
      <c r="A78" s="38" t="s">
        <v>32</v>
      </c>
      <c r="B78" s="19">
        <v>18791071</v>
      </c>
      <c r="C78" s="19"/>
      <c r="D78" s="20">
        <v>26830092</v>
      </c>
      <c r="E78" s="21">
        <v>26830092</v>
      </c>
      <c r="F78" s="21">
        <v>1271661</v>
      </c>
      <c r="G78" s="21">
        <v>1261738</v>
      </c>
      <c r="H78" s="21">
        <v>1135753</v>
      </c>
      <c r="I78" s="21">
        <v>3669152</v>
      </c>
      <c r="J78" s="21">
        <v>1210250</v>
      </c>
      <c r="K78" s="21">
        <v>1565767</v>
      </c>
      <c r="L78" s="21">
        <v>1095022</v>
      </c>
      <c r="M78" s="21">
        <v>3871039</v>
      </c>
      <c r="N78" s="21">
        <v>1387946</v>
      </c>
      <c r="O78" s="21">
        <v>1296345</v>
      </c>
      <c r="P78" s="21">
        <v>1161441</v>
      </c>
      <c r="Q78" s="21">
        <v>3845732</v>
      </c>
      <c r="R78" s="21"/>
      <c r="S78" s="21"/>
      <c r="T78" s="21"/>
      <c r="U78" s="21"/>
      <c r="V78" s="21">
        <v>11385923</v>
      </c>
      <c r="W78" s="21">
        <v>20122569</v>
      </c>
      <c r="X78" s="21"/>
      <c r="Y78" s="20"/>
      <c r="Z78" s="23">
        <v>26830092</v>
      </c>
    </row>
    <row r="79" spans="1:26" ht="13.5" hidden="1">
      <c r="A79" s="39" t="s">
        <v>103</v>
      </c>
      <c r="B79" s="19">
        <v>4362213</v>
      </c>
      <c r="C79" s="19"/>
      <c r="D79" s="20">
        <v>6224556</v>
      </c>
      <c r="E79" s="21">
        <v>6224556</v>
      </c>
      <c r="F79" s="21">
        <v>687573</v>
      </c>
      <c r="G79" s="21">
        <v>693151</v>
      </c>
      <c r="H79" s="21">
        <v>567219</v>
      </c>
      <c r="I79" s="21">
        <v>1947943</v>
      </c>
      <c r="J79" s="21">
        <v>582893</v>
      </c>
      <c r="K79" s="21">
        <v>610738</v>
      </c>
      <c r="L79" s="21">
        <v>583506</v>
      </c>
      <c r="M79" s="21">
        <v>1777137</v>
      </c>
      <c r="N79" s="21">
        <v>590790</v>
      </c>
      <c r="O79" s="21">
        <v>515800</v>
      </c>
      <c r="P79" s="21">
        <v>598285</v>
      </c>
      <c r="Q79" s="21">
        <v>1704875</v>
      </c>
      <c r="R79" s="21"/>
      <c r="S79" s="21"/>
      <c r="T79" s="21"/>
      <c r="U79" s="21"/>
      <c r="V79" s="21">
        <v>5429955</v>
      </c>
      <c r="W79" s="21">
        <v>4668417</v>
      </c>
      <c r="X79" s="21"/>
      <c r="Y79" s="20"/>
      <c r="Z79" s="23">
        <v>6224556</v>
      </c>
    </row>
    <row r="80" spans="1:26" ht="13.5" hidden="1">
      <c r="A80" s="39" t="s">
        <v>104</v>
      </c>
      <c r="B80" s="19">
        <v>4026658</v>
      </c>
      <c r="C80" s="19"/>
      <c r="D80" s="20">
        <v>10733640</v>
      </c>
      <c r="E80" s="21">
        <v>10733640</v>
      </c>
      <c r="F80" s="21">
        <v>160096</v>
      </c>
      <c r="G80" s="21">
        <v>159740</v>
      </c>
      <c r="H80" s="21">
        <v>225223</v>
      </c>
      <c r="I80" s="21">
        <v>545059</v>
      </c>
      <c r="J80" s="21">
        <v>182788</v>
      </c>
      <c r="K80" s="21">
        <v>299513</v>
      </c>
      <c r="L80" s="21">
        <v>147892</v>
      </c>
      <c r="M80" s="21">
        <v>630193</v>
      </c>
      <c r="N80" s="21">
        <v>263866</v>
      </c>
      <c r="O80" s="21">
        <v>333352</v>
      </c>
      <c r="P80" s="21">
        <v>155010</v>
      </c>
      <c r="Q80" s="21">
        <v>752228</v>
      </c>
      <c r="R80" s="21"/>
      <c r="S80" s="21"/>
      <c r="T80" s="21"/>
      <c r="U80" s="21"/>
      <c r="V80" s="21">
        <v>1927480</v>
      </c>
      <c r="W80" s="21">
        <v>8050230</v>
      </c>
      <c r="X80" s="21"/>
      <c r="Y80" s="20"/>
      <c r="Z80" s="23">
        <v>10733640</v>
      </c>
    </row>
    <row r="81" spans="1:26" ht="13.5" hidden="1">
      <c r="A81" s="39" t="s">
        <v>105</v>
      </c>
      <c r="B81" s="19">
        <v>5704432</v>
      </c>
      <c r="C81" s="19"/>
      <c r="D81" s="20">
        <v>4802496</v>
      </c>
      <c r="E81" s="21">
        <v>4802496</v>
      </c>
      <c r="F81" s="21">
        <v>197904</v>
      </c>
      <c r="G81" s="21">
        <v>209002</v>
      </c>
      <c r="H81" s="21">
        <v>134606</v>
      </c>
      <c r="I81" s="21">
        <v>541512</v>
      </c>
      <c r="J81" s="21">
        <v>216867</v>
      </c>
      <c r="K81" s="21">
        <v>331252</v>
      </c>
      <c r="L81" s="21">
        <v>181117</v>
      </c>
      <c r="M81" s="21">
        <v>729236</v>
      </c>
      <c r="N81" s="21">
        <v>278600</v>
      </c>
      <c r="O81" s="21">
        <v>237685</v>
      </c>
      <c r="P81" s="21">
        <v>217378</v>
      </c>
      <c r="Q81" s="21">
        <v>733663</v>
      </c>
      <c r="R81" s="21"/>
      <c r="S81" s="21"/>
      <c r="T81" s="21"/>
      <c r="U81" s="21"/>
      <c r="V81" s="21">
        <v>2004411</v>
      </c>
      <c r="W81" s="21">
        <v>3601872</v>
      </c>
      <c r="X81" s="21"/>
      <c r="Y81" s="20"/>
      <c r="Z81" s="23">
        <v>4802496</v>
      </c>
    </row>
    <row r="82" spans="1:26" ht="13.5" hidden="1">
      <c r="A82" s="39" t="s">
        <v>106</v>
      </c>
      <c r="B82" s="19">
        <v>4697768</v>
      </c>
      <c r="C82" s="19"/>
      <c r="D82" s="20">
        <v>5069400</v>
      </c>
      <c r="E82" s="21">
        <v>5069400</v>
      </c>
      <c r="F82" s="21">
        <v>223984</v>
      </c>
      <c r="G82" s="21">
        <v>198303</v>
      </c>
      <c r="H82" s="21">
        <v>208085</v>
      </c>
      <c r="I82" s="21">
        <v>630372</v>
      </c>
      <c r="J82" s="21">
        <v>226463</v>
      </c>
      <c r="K82" s="21">
        <v>322818</v>
      </c>
      <c r="L82" s="21">
        <v>179616</v>
      </c>
      <c r="M82" s="21">
        <v>728897</v>
      </c>
      <c r="N82" s="21">
        <v>252625</v>
      </c>
      <c r="O82" s="21">
        <v>209508</v>
      </c>
      <c r="P82" s="21">
        <v>190768</v>
      </c>
      <c r="Q82" s="21">
        <v>652901</v>
      </c>
      <c r="R82" s="21"/>
      <c r="S82" s="21"/>
      <c r="T82" s="21"/>
      <c r="U82" s="21"/>
      <c r="V82" s="21">
        <v>2012170</v>
      </c>
      <c r="W82" s="21">
        <v>3802050</v>
      </c>
      <c r="X82" s="21"/>
      <c r="Y82" s="20"/>
      <c r="Z82" s="23">
        <v>5069400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2104</v>
      </c>
      <c r="G83" s="21">
        <v>1542</v>
      </c>
      <c r="H83" s="21">
        <v>620</v>
      </c>
      <c r="I83" s="21">
        <v>4266</v>
      </c>
      <c r="J83" s="21">
        <v>1239</v>
      </c>
      <c r="K83" s="21">
        <v>1446</v>
      </c>
      <c r="L83" s="21">
        <v>2891</v>
      </c>
      <c r="M83" s="21">
        <v>5576</v>
      </c>
      <c r="N83" s="21">
        <v>2065</v>
      </c>
      <c r="O83" s="21"/>
      <c r="P83" s="21"/>
      <c r="Q83" s="21">
        <v>2065</v>
      </c>
      <c r="R83" s="21"/>
      <c r="S83" s="21"/>
      <c r="T83" s="21"/>
      <c r="U83" s="21"/>
      <c r="V83" s="21">
        <v>11907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3760000</v>
      </c>
      <c r="F5" s="358">
        <f t="shared" si="0"/>
        <v>3760000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2820000</v>
      </c>
      <c r="Y5" s="358">
        <f t="shared" si="0"/>
        <v>-2820000</v>
      </c>
      <c r="Z5" s="359">
        <f>+IF(X5&lt;&gt;0,+(Y5/X5)*100,0)</f>
        <v>-100</v>
      </c>
      <c r="AA5" s="360">
        <f>+AA6+AA8+AA11+AA13+AA15</f>
        <v>3760000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1400000</v>
      </c>
      <c r="F8" s="59">
        <f t="shared" si="2"/>
        <v>1400000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1050000</v>
      </c>
      <c r="Y8" s="59">
        <f t="shared" si="2"/>
        <v>-1050000</v>
      </c>
      <c r="Z8" s="61">
        <f>+IF(X8&lt;&gt;0,+(Y8/X8)*100,0)</f>
        <v>-100</v>
      </c>
      <c r="AA8" s="62">
        <f>SUM(AA9:AA10)</f>
        <v>1400000</v>
      </c>
    </row>
    <row r="9" spans="1:27" ht="13.5">
      <c r="A9" s="291" t="s">
        <v>229</v>
      </c>
      <c r="B9" s="142"/>
      <c r="C9" s="60"/>
      <c r="D9" s="340"/>
      <c r="E9" s="60">
        <v>1000000</v>
      </c>
      <c r="F9" s="59">
        <v>1000000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750000</v>
      </c>
      <c r="Y9" s="59">
        <v>-750000</v>
      </c>
      <c r="Z9" s="61">
        <v>-100</v>
      </c>
      <c r="AA9" s="62">
        <v>1000000</v>
      </c>
    </row>
    <row r="10" spans="1:27" ht="13.5">
      <c r="A10" s="291" t="s">
        <v>230</v>
      </c>
      <c r="B10" s="142"/>
      <c r="C10" s="60"/>
      <c r="D10" s="340"/>
      <c r="E10" s="60">
        <v>400000</v>
      </c>
      <c r="F10" s="59">
        <v>400000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300000</v>
      </c>
      <c r="Y10" s="59">
        <v>-300000</v>
      </c>
      <c r="Z10" s="61">
        <v>-100</v>
      </c>
      <c r="AA10" s="62">
        <v>400000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1000000</v>
      </c>
      <c r="F11" s="364">
        <f t="shared" si="3"/>
        <v>1000000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750000</v>
      </c>
      <c r="Y11" s="364">
        <f t="shared" si="3"/>
        <v>-750000</v>
      </c>
      <c r="Z11" s="365">
        <f>+IF(X11&lt;&gt;0,+(Y11/X11)*100,0)</f>
        <v>-100</v>
      </c>
      <c r="AA11" s="366">
        <f t="shared" si="3"/>
        <v>1000000</v>
      </c>
    </row>
    <row r="12" spans="1:27" ht="13.5">
      <c r="A12" s="291" t="s">
        <v>231</v>
      </c>
      <c r="B12" s="136"/>
      <c r="C12" s="60"/>
      <c r="D12" s="340"/>
      <c r="E12" s="60">
        <v>1000000</v>
      </c>
      <c r="F12" s="59">
        <v>1000000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750000</v>
      </c>
      <c r="Y12" s="59">
        <v>-750000</v>
      </c>
      <c r="Z12" s="61">
        <v>-100</v>
      </c>
      <c r="AA12" s="62">
        <v>1000000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1000000</v>
      </c>
      <c r="F13" s="342">
        <f t="shared" si="4"/>
        <v>1000000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750000</v>
      </c>
      <c r="Y13" s="342">
        <f t="shared" si="4"/>
        <v>-750000</v>
      </c>
      <c r="Z13" s="335">
        <f>+IF(X13&lt;&gt;0,+(Y13/X13)*100,0)</f>
        <v>-100</v>
      </c>
      <c r="AA13" s="273">
        <f t="shared" si="4"/>
        <v>1000000</v>
      </c>
    </row>
    <row r="14" spans="1:27" ht="13.5">
      <c r="A14" s="291" t="s">
        <v>232</v>
      </c>
      <c r="B14" s="136"/>
      <c r="C14" s="60"/>
      <c r="D14" s="340"/>
      <c r="E14" s="60">
        <v>1000000</v>
      </c>
      <c r="F14" s="59">
        <v>1000000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750000</v>
      </c>
      <c r="Y14" s="59">
        <v>-750000</v>
      </c>
      <c r="Z14" s="61">
        <v>-100</v>
      </c>
      <c r="AA14" s="62">
        <v>1000000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360000</v>
      </c>
      <c r="F15" s="59">
        <f t="shared" si="5"/>
        <v>360000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270000</v>
      </c>
      <c r="Y15" s="59">
        <f t="shared" si="5"/>
        <v>-270000</v>
      </c>
      <c r="Z15" s="61">
        <f>+IF(X15&lt;&gt;0,+(Y15/X15)*100,0)</f>
        <v>-100</v>
      </c>
      <c r="AA15" s="62">
        <f>SUM(AA16:AA20)</f>
        <v>360000</v>
      </c>
    </row>
    <row r="16" spans="1:27" ht="13.5">
      <c r="A16" s="291" t="s">
        <v>233</v>
      </c>
      <c r="B16" s="300"/>
      <c r="C16" s="60"/>
      <c r="D16" s="340"/>
      <c r="E16" s="60">
        <v>360000</v>
      </c>
      <c r="F16" s="59">
        <v>360000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270000</v>
      </c>
      <c r="Y16" s="59">
        <v>-270000</v>
      </c>
      <c r="Z16" s="61">
        <v>-100</v>
      </c>
      <c r="AA16" s="62">
        <v>360000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6306000</v>
      </c>
      <c r="F40" s="345">
        <f t="shared" si="9"/>
        <v>6306000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4729500</v>
      </c>
      <c r="Y40" s="345">
        <f t="shared" si="9"/>
        <v>-4729500</v>
      </c>
      <c r="Z40" s="336">
        <f>+IF(X40&lt;&gt;0,+(Y40/X40)*100,0)</f>
        <v>-100</v>
      </c>
      <c r="AA40" s="350">
        <f>SUM(AA41:AA49)</f>
        <v>6306000</v>
      </c>
    </row>
    <row r="41" spans="1:27" ht="13.5">
      <c r="A41" s="361" t="s">
        <v>247</v>
      </c>
      <c r="B41" s="142"/>
      <c r="C41" s="362"/>
      <c r="D41" s="363"/>
      <c r="E41" s="362">
        <v>1212000</v>
      </c>
      <c r="F41" s="364">
        <v>1212000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909000</v>
      </c>
      <c r="Y41" s="364">
        <v>-909000</v>
      </c>
      <c r="Z41" s="365">
        <v>-100</v>
      </c>
      <c r="AA41" s="366">
        <v>1212000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120000</v>
      </c>
      <c r="F44" s="53">
        <v>120000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90000</v>
      </c>
      <c r="Y44" s="53">
        <v>-90000</v>
      </c>
      <c r="Z44" s="94">
        <v>-100</v>
      </c>
      <c r="AA44" s="95">
        <v>120000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60000</v>
      </c>
      <c r="F47" s="53">
        <v>60000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45000</v>
      </c>
      <c r="Y47" s="53">
        <v>-45000</v>
      </c>
      <c r="Z47" s="94">
        <v>-100</v>
      </c>
      <c r="AA47" s="95">
        <v>60000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4914000</v>
      </c>
      <c r="F49" s="53">
        <v>4914000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3685500</v>
      </c>
      <c r="Y49" s="53">
        <v>-3685500</v>
      </c>
      <c r="Z49" s="94">
        <v>-100</v>
      </c>
      <c r="AA49" s="95">
        <v>4914000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10066000</v>
      </c>
      <c r="F60" s="264">
        <f t="shared" si="14"/>
        <v>10066000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7549500</v>
      </c>
      <c r="Y60" s="264">
        <f t="shared" si="14"/>
        <v>-7549500</v>
      </c>
      <c r="Z60" s="337">
        <f>+IF(X60&lt;&gt;0,+(Y60/X60)*100,0)</f>
        <v>-100</v>
      </c>
      <c r="AA60" s="232">
        <f>+AA57+AA54+AA51+AA40+AA37+AA34+AA22+AA5</f>
        <v>10066000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99798904</v>
      </c>
      <c r="D5" s="153">
        <f>SUM(D6:D8)</f>
        <v>0</v>
      </c>
      <c r="E5" s="154">
        <f t="shared" si="0"/>
        <v>72359500</v>
      </c>
      <c r="F5" s="100">
        <f t="shared" si="0"/>
        <v>72359500</v>
      </c>
      <c r="G5" s="100">
        <f t="shared" si="0"/>
        <v>30118639</v>
      </c>
      <c r="H5" s="100">
        <f t="shared" si="0"/>
        <v>750661</v>
      </c>
      <c r="I5" s="100">
        <f t="shared" si="0"/>
        <v>1312518</v>
      </c>
      <c r="J5" s="100">
        <f t="shared" si="0"/>
        <v>32181818</v>
      </c>
      <c r="K5" s="100">
        <f t="shared" si="0"/>
        <v>743187</v>
      </c>
      <c r="L5" s="100">
        <f t="shared" si="0"/>
        <v>19314346</v>
      </c>
      <c r="M5" s="100">
        <f t="shared" si="0"/>
        <v>0</v>
      </c>
      <c r="N5" s="100">
        <f t="shared" si="0"/>
        <v>20057533</v>
      </c>
      <c r="O5" s="100">
        <f t="shared" si="0"/>
        <v>392959</v>
      </c>
      <c r="P5" s="100">
        <f t="shared" si="0"/>
        <v>428080</v>
      </c>
      <c r="Q5" s="100">
        <f t="shared" si="0"/>
        <v>15197856</v>
      </c>
      <c r="R5" s="100">
        <f t="shared" si="0"/>
        <v>16018895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68258246</v>
      </c>
      <c r="X5" s="100">
        <f t="shared" si="0"/>
        <v>54269625</v>
      </c>
      <c r="Y5" s="100">
        <f t="shared" si="0"/>
        <v>13988621</v>
      </c>
      <c r="Z5" s="137">
        <f>+IF(X5&lt;&gt;0,+(Y5/X5)*100,0)</f>
        <v>25.77615194503371</v>
      </c>
      <c r="AA5" s="153">
        <f>SUM(AA6:AA8)</f>
        <v>72359500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99000761</v>
      </c>
      <c r="D7" s="157"/>
      <c r="E7" s="158">
        <v>68553900</v>
      </c>
      <c r="F7" s="159">
        <v>68553900</v>
      </c>
      <c r="G7" s="159">
        <v>30093643</v>
      </c>
      <c r="H7" s="159">
        <v>694840</v>
      </c>
      <c r="I7" s="159">
        <v>1237157</v>
      </c>
      <c r="J7" s="159">
        <v>32025640</v>
      </c>
      <c r="K7" s="159">
        <v>403401</v>
      </c>
      <c r="L7" s="159">
        <v>19220553</v>
      </c>
      <c r="M7" s="159"/>
      <c r="N7" s="159">
        <v>19623954</v>
      </c>
      <c r="O7" s="159">
        <v>358777</v>
      </c>
      <c r="P7" s="159">
        <v>401222</v>
      </c>
      <c r="Q7" s="159">
        <v>15171388</v>
      </c>
      <c r="R7" s="159">
        <v>15931387</v>
      </c>
      <c r="S7" s="159"/>
      <c r="T7" s="159"/>
      <c r="U7" s="159"/>
      <c r="V7" s="159"/>
      <c r="W7" s="159">
        <v>67580981</v>
      </c>
      <c r="X7" s="159">
        <v>51415425</v>
      </c>
      <c r="Y7" s="159">
        <v>16165556</v>
      </c>
      <c r="Z7" s="141">
        <v>31.44</v>
      </c>
      <c r="AA7" s="157">
        <v>68553900</v>
      </c>
    </row>
    <row r="8" spans="1:27" ht="13.5">
      <c r="A8" s="138" t="s">
        <v>77</v>
      </c>
      <c r="B8" s="136"/>
      <c r="C8" s="155">
        <v>798143</v>
      </c>
      <c r="D8" s="155"/>
      <c r="E8" s="156">
        <v>3805600</v>
      </c>
      <c r="F8" s="60">
        <v>3805600</v>
      </c>
      <c r="G8" s="60">
        <v>24996</v>
      </c>
      <c r="H8" s="60">
        <v>55821</v>
      </c>
      <c r="I8" s="60">
        <v>75361</v>
      </c>
      <c r="J8" s="60">
        <v>156178</v>
      </c>
      <c r="K8" s="60">
        <v>339786</v>
      </c>
      <c r="L8" s="60">
        <v>93793</v>
      </c>
      <c r="M8" s="60"/>
      <c r="N8" s="60">
        <v>433579</v>
      </c>
      <c r="O8" s="60">
        <v>34182</v>
      </c>
      <c r="P8" s="60">
        <v>26858</v>
      </c>
      <c r="Q8" s="60">
        <v>26468</v>
      </c>
      <c r="R8" s="60">
        <v>87508</v>
      </c>
      <c r="S8" s="60"/>
      <c r="T8" s="60"/>
      <c r="U8" s="60"/>
      <c r="V8" s="60"/>
      <c r="W8" s="60">
        <v>677265</v>
      </c>
      <c r="X8" s="60">
        <v>2854200</v>
      </c>
      <c r="Y8" s="60">
        <v>-2176935</v>
      </c>
      <c r="Z8" s="140">
        <v>-76.27</v>
      </c>
      <c r="AA8" s="155">
        <v>3805600</v>
      </c>
    </row>
    <row r="9" spans="1:27" ht="13.5">
      <c r="A9" s="135" t="s">
        <v>78</v>
      </c>
      <c r="B9" s="136"/>
      <c r="C9" s="153">
        <f aca="true" t="shared" si="1" ref="C9:Y9">SUM(C10:C14)</f>
        <v>262855</v>
      </c>
      <c r="D9" s="153">
        <f>SUM(D10:D14)</f>
        <v>0</v>
      </c>
      <c r="E9" s="154">
        <f t="shared" si="1"/>
        <v>370000</v>
      </c>
      <c r="F9" s="100">
        <f t="shared" si="1"/>
        <v>370000</v>
      </c>
      <c r="G9" s="100">
        <f t="shared" si="1"/>
        <v>20139</v>
      </c>
      <c r="H9" s="100">
        <f t="shared" si="1"/>
        <v>20193</v>
      </c>
      <c r="I9" s="100">
        <f t="shared" si="1"/>
        <v>17230</v>
      </c>
      <c r="J9" s="100">
        <f t="shared" si="1"/>
        <v>57562</v>
      </c>
      <c r="K9" s="100">
        <f t="shared" si="1"/>
        <v>21555</v>
      </c>
      <c r="L9" s="100">
        <f t="shared" si="1"/>
        <v>23351</v>
      </c>
      <c r="M9" s="100">
        <f t="shared" si="1"/>
        <v>0</v>
      </c>
      <c r="N9" s="100">
        <f t="shared" si="1"/>
        <v>44906</v>
      </c>
      <c r="O9" s="100">
        <f t="shared" si="1"/>
        <v>8389</v>
      </c>
      <c r="P9" s="100">
        <f t="shared" si="1"/>
        <v>14200</v>
      </c>
      <c r="Q9" s="100">
        <f t="shared" si="1"/>
        <v>15652</v>
      </c>
      <c r="R9" s="100">
        <f t="shared" si="1"/>
        <v>38241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140709</v>
      </c>
      <c r="X9" s="100">
        <f t="shared" si="1"/>
        <v>277500</v>
      </c>
      <c r="Y9" s="100">
        <f t="shared" si="1"/>
        <v>-136791</v>
      </c>
      <c r="Z9" s="137">
        <f>+IF(X9&lt;&gt;0,+(Y9/X9)*100,0)</f>
        <v>-49.29405405405405</v>
      </c>
      <c r="AA9" s="153">
        <f>SUM(AA10:AA14)</f>
        <v>370000</v>
      </c>
    </row>
    <row r="10" spans="1:27" ht="13.5">
      <c r="A10" s="138" t="s">
        <v>79</v>
      </c>
      <c r="B10" s="136"/>
      <c r="C10" s="155">
        <v>162935</v>
      </c>
      <c r="D10" s="155"/>
      <c r="E10" s="156">
        <v>170000</v>
      </c>
      <c r="F10" s="60">
        <v>170000</v>
      </c>
      <c r="G10" s="60">
        <v>12439</v>
      </c>
      <c r="H10" s="60">
        <v>15893</v>
      </c>
      <c r="I10" s="60">
        <v>9130</v>
      </c>
      <c r="J10" s="60">
        <v>37462</v>
      </c>
      <c r="K10" s="60">
        <v>13985</v>
      </c>
      <c r="L10" s="60">
        <v>18451</v>
      </c>
      <c r="M10" s="60"/>
      <c r="N10" s="60">
        <v>32436</v>
      </c>
      <c r="O10" s="60">
        <v>4539</v>
      </c>
      <c r="P10" s="60">
        <v>10100</v>
      </c>
      <c r="Q10" s="60">
        <v>12777</v>
      </c>
      <c r="R10" s="60">
        <v>27416</v>
      </c>
      <c r="S10" s="60"/>
      <c r="T10" s="60"/>
      <c r="U10" s="60"/>
      <c r="V10" s="60"/>
      <c r="W10" s="60">
        <v>97314</v>
      </c>
      <c r="X10" s="60">
        <v>127500</v>
      </c>
      <c r="Y10" s="60">
        <v>-30186</v>
      </c>
      <c r="Z10" s="140">
        <v>-23.68</v>
      </c>
      <c r="AA10" s="155">
        <v>170000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99920</v>
      </c>
      <c r="D12" s="155"/>
      <c r="E12" s="156">
        <v>200000</v>
      </c>
      <c r="F12" s="60">
        <v>200000</v>
      </c>
      <c r="G12" s="60">
        <v>7700</v>
      </c>
      <c r="H12" s="60">
        <v>4300</v>
      </c>
      <c r="I12" s="60">
        <v>8100</v>
      </c>
      <c r="J12" s="60">
        <v>20100</v>
      </c>
      <c r="K12" s="60">
        <v>7570</v>
      </c>
      <c r="L12" s="60">
        <v>4900</v>
      </c>
      <c r="M12" s="60"/>
      <c r="N12" s="60">
        <v>12470</v>
      </c>
      <c r="O12" s="60">
        <v>3850</v>
      </c>
      <c r="P12" s="60">
        <v>4100</v>
      </c>
      <c r="Q12" s="60">
        <v>2875</v>
      </c>
      <c r="R12" s="60">
        <v>10825</v>
      </c>
      <c r="S12" s="60"/>
      <c r="T12" s="60"/>
      <c r="U12" s="60"/>
      <c r="V12" s="60"/>
      <c r="W12" s="60">
        <v>43395</v>
      </c>
      <c r="X12" s="60">
        <v>150000</v>
      </c>
      <c r="Y12" s="60">
        <v>-106605</v>
      </c>
      <c r="Z12" s="140">
        <v>-71.07</v>
      </c>
      <c r="AA12" s="155">
        <v>200000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26630869</v>
      </c>
      <c r="D15" s="153">
        <f>SUM(D16:D18)</f>
        <v>0</v>
      </c>
      <c r="E15" s="154">
        <f t="shared" si="2"/>
        <v>1278850</v>
      </c>
      <c r="F15" s="100">
        <f t="shared" si="2"/>
        <v>1278850</v>
      </c>
      <c r="G15" s="100">
        <f t="shared" si="2"/>
        <v>0</v>
      </c>
      <c r="H15" s="100">
        <f t="shared" si="2"/>
        <v>526</v>
      </c>
      <c r="I15" s="100">
        <f t="shared" si="2"/>
        <v>270000</v>
      </c>
      <c r="J15" s="100">
        <f t="shared" si="2"/>
        <v>270526</v>
      </c>
      <c r="K15" s="100">
        <f t="shared" si="2"/>
        <v>1609</v>
      </c>
      <c r="L15" s="100">
        <f t="shared" si="2"/>
        <v>7112</v>
      </c>
      <c r="M15" s="100">
        <f t="shared" si="2"/>
        <v>0</v>
      </c>
      <c r="N15" s="100">
        <f t="shared" si="2"/>
        <v>8721</v>
      </c>
      <c r="O15" s="100">
        <f t="shared" si="2"/>
        <v>0</v>
      </c>
      <c r="P15" s="100">
        <f t="shared" si="2"/>
        <v>1445</v>
      </c>
      <c r="Q15" s="100">
        <f t="shared" si="2"/>
        <v>725</v>
      </c>
      <c r="R15" s="100">
        <f t="shared" si="2"/>
        <v>2170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281417</v>
      </c>
      <c r="X15" s="100">
        <f t="shared" si="2"/>
        <v>959138</v>
      </c>
      <c r="Y15" s="100">
        <f t="shared" si="2"/>
        <v>-677721</v>
      </c>
      <c r="Z15" s="137">
        <f>+IF(X15&lt;&gt;0,+(Y15/X15)*100,0)</f>
        <v>-70.65938373831503</v>
      </c>
      <c r="AA15" s="153">
        <f>SUM(AA16:AA18)</f>
        <v>1278850</v>
      </c>
    </row>
    <row r="16" spans="1:27" ht="13.5">
      <c r="A16" s="138" t="s">
        <v>85</v>
      </c>
      <c r="B16" s="136"/>
      <c r="C16" s="155">
        <v>26630869</v>
      </c>
      <c r="D16" s="155"/>
      <c r="E16" s="156">
        <v>1278850</v>
      </c>
      <c r="F16" s="60">
        <v>1278850</v>
      </c>
      <c r="G16" s="60"/>
      <c r="H16" s="60">
        <v>526</v>
      </c>
      <c r="I16" s="60">
        <v>270000</v>
      </c>
      <c r="J16" s="60">
        <v>270526</v>
      </c>
      <c r="K16" s="60">
        <v>1609</v>
      </c>
      <c r="L16" s="60">
        <v>7112</v>
      </c>
      <c r="M16" s="60"/>
      <c r="N16" s="60">
        <v>8721</v>
      </c>
      <c r="O16" s="60"/>
      <c r="P16" s="60">
        <v>1445</v>
      </c>
      <c r="Q16" s="60">
        <v>725</v>
      </c>
      <c r="R16" s="60">
        <v>2170</v>
      </c>
      <c r="S16" s="60"/>
      <c r="T16" s="60"/>
      <c r="U16" s="60"/>
      <c r="V16" s="60"/>
      <c r="W16" s="60">
        <v>281417</v>
      </c>
      <c r="X16" s="60">
        <v>959138</v>
      </c>
      <c r="Y16" s="60">
        <v>-677721</v>
      </c>
      <c r="Z16" s="140">
        <v>-70.66</v>
      </c>
      <c r="AA16" s="155">
        <v>1278850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28733177</v>
      </c>
      <c r="D19" s="153">
        <f>SUM(D20:D23)</f>
        <v>0</v>
      </c>
      <c r="E19" s="154">
        <f t="shared" si="3"/>
        <v>34196225</v>
      </c>
      <c r="F19" s="100">
        <f t="shared" si="3"/>
        <v>34196225</v>
      </c>
      <c r="G19" s="100">
        <f t="shared" si="3"/>
        <v>2453880</v>
      </c>
      <c r="H19" s="100">
        <f t="shared" si="3"/>
        <v>2544068</v>
      </c>
      <c r="I19" s="100">
        <f t="shared" si="3"/>
        <v>2676302</v>
      </c>
      <c r="J19" s="100">
        <f t="shared" si="3"/>
        <v>7674250</v>
      </c>
      <c r="K19" s="100">
        <f t="shared" si="3"/>
        <v>2510886</v>
      </c>
      <c r="L19" s="100">
        <f t="shared" si="3"/>
        <v>2904149</v>
      </c>
      <c r="M19" s="100">
        <f t="shared" si="3"/>
        <v>0</v>
      </c>
      <c r="N19" s="100">
        <f t="shared" si="3"/>
        <v>5415035</v>
      </c>
      <c r="O19" s="100">
        <f t="shared" si="3"/>
        <v>2330920</v>
      </c>
      <c r="P19" s="100">
        <f t="shared" si="3"/>
        <v>2592309</v>
      </c>
      <c r="Q19" s="100">
        <f t="shared" si="3"/>
        <v>2510501</v>
      </c>
      <c r="R19" s="100">
        <f t="shared" si="3"/>
        <v>7433730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20523015</v>
      </c>
      <c r="X19" s="100">
        <f t="shared" si="3"/>
        <v>25647169</v>
      </c>
      <c r="Y19" s="100">
        <f t="shared" si="3"/>
        <v>-5124154</v>
      </c>
      <c r="Z19" s="137">
        <f>+IF(X19&lt;&gt;0,+(Y19/X19)*100,0)</f>
        <v>-19.979413712289258</v>
      </c>
      <c r="AA19" s="153">
        <f>SUM(AA20:AA23)</f>
        <v>34196225</v>
      </c>
    </row>
    <row r="20" spans="1:27" ht="13.5">
      <c r="A20" s="138" t="s">
        <v>89</v>
      </c>
      <c r="B20" s="136"/>
      <c r="C20" s="155">
        <v>9862602</v>
      </c>
      <c r="D20" s="155"/>
      <c r="E20" s="156">
        <v>7868000</v>
      </c>
      <c r="F20" s="60">
        <v>7868000</v>
      </c>
      <c r="G20" s="60">
        <v>666569</v>
      </c>
      <c r="H20" s="60">
        <v>683408</v>
      </c>
      <c r="I20" s="60">
        <v>602889</v>
      </c>
      <c r="J20" s="60">
        <v>1952866</v>
      </c>
      <c r="K20" s="60">
        <v>543854</v>
      </c>
      <c r="L20" s="60">
        <v>819376</v>
      </c>
      <c r="M20" s="60"/>
      <c r="N20" s="60">
        <v>1363230</v>
      </c>
      <c r="O20" s="60">
        <v>294916</v>
      </c>
      <c r="P20" s="60">
        <v>557072</v>
      </c>
      <c r="Q20" s="60">
        <v>499679</v>
      </c>
      <c r="R20" s="60">
        <v>1351667</v>
      </c>
      <c r="S20" s="60"/>
      <c r="T20" s="60"/>
      <c r="U20" s="60"/>
      <c r="V20" s="60"/>
      <c r="W20" s="60">
        <v>4667763</v>
      </c>
      <c r="X20" s="60">
        <v>5901000</v>
      </c>
      <c r="Y20" s="60">
        <v>-1233237</v>
      </c>
      <c r="Z20" s="140">
        <v>-20.9</v>
      </c>
      <c r="AA20" s="155">
        <v>7868000</v>
      </c>
    </row>
    <row r="21" spans="1:27" ht="13.5">
      <c r="A21" s="138" t="s">
        <v>90</v>
      </c>
      <c r="B21" s="136"/>
      <c r="C21" s="155">
        <v>5059061</v>
      </c>
      <c r="D21" s="155"/>
      <c r="E21" s="156">
        <v>12711225</v>
      </c>
      <c r="F21" s="60">
        <v>12711225</v>
      </c>
      <c r="G21" s="60">
        <v>422107</v>
      </c>
      <c r="H21" s="60">
        <v>490662</v>
      </c>
      <c r="I21" s="60">
        <v>700096</v>
      </c>
      <c r="J21" s="60">
        <v>1612865</v>
      </c>
      <c r="K21" s="60">
        <v>589377</v>
      </c>
      <c r="L21" s="60">
        <v>589754</v>
      </c>
      <c r="M21" s="60"/>
      <c r="N21" s="60">
        <v>1179131</v>
      </c>
      <c r="O21" s="60">
        <v>523097</v>
      </c>
      <c r="P21" s="60">
        <v>521108</v>
      </c>
      <c r="Q21" s="60">
        <v>514383</v>
      </c>
      <c r="R21" s="60">
        <v>1558588</v>
      </c>
      <c r="S21" s="60"/>
      <c r="T21" s="60"/>
      <c r="U21" s="60"/>
      <c r="V21" s="60"/>
      <c r="W21" s="60">
        <v>4350584</v>
      </c>
      <c r="X21" s="60">
        <v>9533419</v>
      </c>
      <c r="Y21" s="60">
        <v>-5182835</v>
      </c>
      <c r="Z21" s="140">
        <v>-54.36</v>
      </c>
      <c r="AA21" s="155">
        <v>12711225</v>
      </c>
    </row>
    <row r="22" spans="1:27" ht="13.5">
      <c r="A22" s="138" t="s">
        <v>91</v>
      </c>
      <c r="B22" s="136"/>
      <c r="C22" s="157">
        <v>6691306</v>
      </c>
      <c r="D22" s="157"/>
      <c r="E22" s="158">
        <v>6653000</v>
      </c>
      <c r="F22" s="159">
        <v>6653000</v>
      </c>
      <c r="G22" s="159">
        <v>686258</v>
      </c>
      <c r="H22" s="159">
        <v>687995</v>
      </c>
      <c r="I22" s="159">
        <v>688265</v>
      </c>
      <c r="J22" s="159">
        <v>2062518</v>
      </c>
      <c r="K22" s="159">
        <v>691659</v>
      </c>
      <c r="L22" s="159">
        <v>750559</v>
      </c>
      <c r="M22" s="159"/>
      <c r="N22" s="159">
        <v>1442218</v>
      </c>
      <c r="O22" s="159">
        <v>758318</v>
      </c>
      <c r="P22" s="159">
        <v>758883</v>
      </c>
      <c r="Q22" s="159">
        <v>748462</v>
      </c>
      <c r="R22" s="159">
        <v>2265663</v>
      </c>
      <c r="S22" s="159"/>
      <c r="T22" s="159"/>
      <c r="U22" s="159"/>
      <c r="V22" s="159"/>
      <c r="W22" s="159">
        <v>5770399</v>
      </c>
      <c r="X22" s="159">
        <v>4989750</v>
      </c>
      <c r="Y22" s="159">
        <v>780649</v>
      </c>
      <c r="Z22" s="141">
        <v>15.65</v>
      </c>
      <c r="AA22" s="157">
        <v>6653000</v>
      </c>
    </row>
    <row r="23" spans="1:27" ht="13.5">
      <c r="A23" s="138" t="s">
        <v>92</v>
      </c>
      <c r="B23" s="136"/>
      <c r="C23" s="155">
        <v>7120208</v>
      </c>
      <c r="D23" s="155"/>
      <c r="E23" s="156">
        <v>6964000</v>
      </c>
      <c r="F23" s="60">
        <v>6964000</v>
      </c>
      <c r="G23" s="60">
        <v>678946</v>
      </c>
      <c r="H23" s="60">
        <v>682003</v>
      </c>
      <c r="I23" s="60">
        <v>685052</v>
      </c>
      <c r="J23" s="60">
        <v>2046001</v>
      </c>
      <c r="K23" s="60">
        <v>685996</v>
      </c>
      <c r="L23" s="60">
        <v>744460</v>
      </c>
      <c r="M23" s="60"/>
      <c r="N23" s="60">
        <v>1430456</v>
      </c>
      <c r="O23" s="60">
        <v>754589</v>
      </c>
      <c r="P23" s="60">
        <v>755246</v>
      </c>
      <c r="Q23" s="60">
        <v>747977</v>
      </c>
      <c r="R23" s="60">
        <v>2257812</v>
      </c>
      <c r="S23" s="60"/>
      <c r="T23" s="60"/>
      <c r="U23" s="60"/>
      <c r="V23" s="60"/>
      <c r="W23" s="60">
        <v>5734269</v>
      </c>
      <c r="X23" s="60">
        <v>5223000</v>
      </c>
      <c r="Y23" s="60">
        <v>511269</v>
      </c>
      <c r="Z23" s="140">
        <v>9.79</v>
      </c>
      <c r="AA23" s="155">
        <v>6964000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155425805</v>
      </c>
      <c r="D25" s="168">
        <f>+D5+D9+D15+D19+D24</f>
        <v>0</v>
      </c>
      <c r="E25" s="169">
        <f t="shared" si="4"/>
        <v>108204575</v>
      </c>
      <c r="F25" s="73">
        <f t="shared" si="4"/>
        <v>108204575</v>
      </c>
      <c r="G25" s="73">
        <f t="shared" si="4"/>
        <v>32592658</v>
      </c>
      <c r="H25" s="73">
        <f t="shared" si="4"/>
        <v>3315448</v>
      </c>
      <c r="I25" s="73">
        <f t="shared" si="4"/>
        <v>4276050</v>
      </c>
      <c r="J25" s="73">
        <f t="shared" si="4"/>
        <v>40184156</v>
      </c>
      <c r="K25" s="73">
        <f t="shared" si="4"/>
        <v>3277237</v>
      </c>
      <c r="L25" s="73">
        <f t="shared" si="4"/>
        <v>22248958</v>
      </c>
      <c r="M25" s="73">
        <f t="shared" si="4"/>
        <v>0</v>
      </c>
      <c r="N25" s="73">
        <f t="shared" si="4"/>
        <v>25526195</v>
      </c>
      <c r="O25" s="73">
        <f t="shared" si="4"/>
        <v>2732268</v>
      </c>
      <c r="P25" s="73">
        <f t="shared" si="4"/>
        <v>3036034</v>
      </c>
      <c r="Q25" s="73">
        <f t="shared" si="4"/>
        <v>17724734</v>
      </c>
      <c r="R25" s="73">
        <f t="shared" si="4"/>
        <v>23493036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89203387</v>
      </c>
      <c r="X25" s="73">
        <f t="shared" si="4"/>
        <v>81153432</v>
      </c>
      <c r="Y25" s="73">
        <f t="shared" si="4"/>
        <v>8049955</v>
      </c>
      <c r="Z25" s="170">
        <f>+IF(X25&lt;&gt;0,+(Y25/X25)*100,0)</f>
        <v>9.919426451366837</v>
      </c>
      <c r="AA25" s="168">
        <f>+AA5+AA9+AA15+AA19+AA24</f>
        <v>108204575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56824232</v>
      </c>
      <c r="D28" s="153">
        <f>SUM(D29:D31)</f>
        <v>0</v>
      </c>
      <c r="E28" s="154">
        <f t="shared" si="5"/>
        <v>40559331</v>
      </c>
      <c r="F28" s="100">
        <f t="shared" si="5"/>
        <v>40559331</v>
      </c>
      <c r="G28" s="100">
        <f t="shared" si="5"/>
        <v>3028113</v>
      </c>
      <c r="H28" s="100">
        <f t="shared" si="5"/>
        <v>3151316</v>
      </c>
      <c r="I28" s="100">
        <f t="shared" si="5"/>
        <v>2862830</v>
      </c>
      <c r="J28" s="100">
        <f t="shared" si="5"/>
        <v>9042259</v>
      </c>
      <c r="K28" s="100">
        <f t="shared" si="5"/>
        <v>4054902</v>
      </c>
      <c r="L28" s="100">
        <f t="shared" si="5"/>
        <v>4939684</v>
      </c>
      <c r="M28" s="100">
        <f t="shared" si="5"/>
        <v>0</v>
      </c>
      <c r="N28" s="100">
        <f t="shared" si="5"/>
        <v>8994586</v>
      </c>
      <c r="O28" s="100">
        <f t="shared" si="5"/>
        <v>3003953</v>
      </c>
      <c r="P28" s="100">
        <f t="shared" si="5"/>
        <v>4126925</v>
      </c>
      <c r="Q28" s="100">
        <f t="shared" si="5"/>
        <v>3522424</v>
      </c>
      <c r="R28" s="100">
        <f t="shared" si="5"/>
        <v>10653302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28690147</v>
      </c>
      <c r="X28" s="100">
        <f t="shared" si="5"/>
        <v>30419499</v>
      </c>
      <c r="Y28" s="100">
        <f t="shared" si="5"/>
        <v>-1729352</v>
      </c>
      <c r="Z28" s="137">
        <f>+IF(X28&lt;&gt;0,+(Y28/X28)*100,0)</f>
        <v>-5.685011446112245</v>
      </c>
      <c r="AA28" s="153">
        <f>SUM(AA29:AA31)</f>
        <v>40559331</v>
      </c>
    </row>
    <row r="29" spans="1:27" ht="13.5">
      <c r="A29" s="138" t="s">
        <v>75</v>
      </c>
      <c r="B29" s="136"/>
      <c r="C29" s="155">
        <v>11160652</v>
      </c>
      <c r="D29" s="155"/>
      <c r="E29" s="156">
        <v>11604480</v>
      </c>
      <c r="F29" s="60">
        <v>11604480</v>
      </c>
      <c r="G29" s="60">
        <v>837185</v>
      </c>
      <c r="H29" s="60">
        <v>883974</v>
      </c>
      <c r="I29" s="60">
        <v>853924</v>
      </c>
      <c r="J29" s="60">
        <v>2575083</v>
      </c>
      <c r="K29" s="60">
        <v>1369597</v>
      </c>
      <c r="L29" s="60">
        <v>1196774</v>
      </c>
      <c r="M29" s="60"/>
      <c r="N29" s="60">
        <v>2566371</v>
      </c>
      <c r="O29" s="60">
        <v>891725</v>
      </c>
      <c r="P29" s="60">
        <v>1018221</v>
      </c>
      <c r="Q29" s="60">
        <v>966343</v>
      </c>
      <c r="R29" s="60">
        <v>2876289</v>
      </c>
      <c r="S29" s="60"/>
      <c r="T29" s="60"/>
      <c r="U29" s="60"/>
      <c r="V29" s="60"/>
      <c r="W29" s="60">
        <v>8017743</v>
      </c>
      <c r="X29" s="60">
        <v>8703360</v>
      </c>
      <c r="Y29" s="60">
        <v>-685617</v>
      </c>
      <c r="Z29" s="140">
        <v>-7.88</v>
      </c>
      <c r="AA29" s="155">
        <v>11604480</v>
      </c>
    </row>
    <row r="30" spans="1:27" ht="13.5">
      <c r="A30" s="138" t="s">
        <v>76</v>
      </c>
      <c r="B30" s="136"/>
      <c r="C30" s="157">
        <v>39393657</v>
      </c>
      <c r="D30" s="157"/>
      <c r="E30" s="158">
        <v>21608713</v>
      </c>
      <c r="F30" s="159">
        <v>21608713</v>
      </c>
      <c r="G30" s="159">
        <v>1520615</v>
      </c>
      <c r="H30" s="159">
        <v>1468992</v>
      </c>
      <c r="I30" s="159">
        <v>1289926</v>
      </c>
      <c r="J30" s="159">
        <v>4279533</v>
      </c>
      <c r="K30" s="159">
        <v>2058966</v>
      </c>
      <c r="L30" s="159">
        <v>2971804</v>
      </c>
      <c r="M30" s="159"/>
      <c r="N30" s="159">
        <v>5030770</v>
      </c>
      <c r="O30" s="159">
        <v>1483558</v>
      </c>
      <c r="P30" s="159">
        <v>2399392</v>
      </c>
      <c r="Q30" s="159">
        <v>1794235</v>
      </c>
      <c r="R30" s="159">
        <v>5677185</v>
      </c>
      <c r="S30" s="159"/>
      <c r="T30" s="159"/>
      <c r="U30" s="159"/>
      <c r="V30" s="159"/>
      <c r="W30" s="159">
        <v>14987488</v>
      </c>
      <c r="X30" s="159">
        <v>16206535</v>
      </c>
      <c r="Y30" s="159">
        <v>-1219047</v>
      </c>
      <c r="Z30" s="141">
        <v>-7.52</v>
      </c>
      <c r="AA30" s="157">
        <v>21608713</v>
      </c>
    </row>
    <row r="31" spans="1:27" ht="13.5">
      <c r="A31" s="138" t="s">
        <v>77</v>
      </c>
      <c r="B31" s="136"/>
      <c r="C31" s="155">
        <v>6269923</v>
      </c>
      <c r="D31" s="155"/>
      <c r="E31" s="156">
        <v>7346138</v>
      </c>
      <c r="F31" s="60">
        <v>7346138</v>
      </c>
      <c r="G31" s="60">
        <v>670313</v>
      </c>
      <c r="H31" s="60">
        <v>798350</v>
      </c>
      <c r="I31" s="60">
        <v>718980</v>
      </c>
      <c r="J31" s="60">
        <v>2187643</v>
      </c>
      <c r="K31" s="60">
        <v>626339</v>
      </c>
      <c r="L31" s="60">
        <v>771106</v>
      </c>
      <c r="M31" s="60"/>
      <c r="N31" s="60">
        <v>1397445</v>
      </c>
      <c r="O31" s="60">
        <v>628670</v>
      </c>
      <c r="P31" s="60">
        <v>709312</v>
      </c>
      <c r="Q31" s="60">
        <v>761846</v>
      </c>
      <c r="R31" s="60">
        <v>2099828</v>
      </c>
      <c r="S31" s="60"/>
      <c r="T31" s="60"/>
      <c r="U31" s="60"/>
      <c r="V31" s="60"/>
      <c r="W31" s="60">
        <v>5684916</v>
      </c>
      <c r="X31" s="60">
        <v>5509604</v>
      </c>
      <c r="Y31" s="60">
        <v>175312</v>
      </c>
      <c r="Z31" s="140">
        <v>3.18</v>
      </c>
      <c r="AA31" s="155">
        <v>7346138</v>
      </c>
    </row>
    <row r="32" spans="1:27" ht="13.5">
      <c r="A32" s="135" t="s">
        <v>78</v>
      </c>
      <c r="B32" s="136"/>
      <c r="C32" s="153">
        <f aca="true" t="shared" si="6" ref="C32:Y32">SUM(C33:C37)</f>
        <v>4328459</v>
      </c>
      <c r="D32" s="153">
        <f>SUM(D33:D37)</f>
        <v>0</v>
      </c>
      <c r="E32" s="154">
        <f t="shared" si="6"/>
        <v>5026614</v>
      </c>
      <c r="F32" s="100">
        <f t="shared" si="6"/>
        <v>5026614</v>
      </c>
      <c r="G32" s="100">
        <f t="shared" si="6"/>
        <v>311263</v>
      </c>
      <c r="H32" s="100">
        <f t="shared" si="6"/>
        <v>400632</v>
      </c>
      <c r="I32" s="100">
        <f t="shared" si="6"/>
        <v>347724</v>
      </c>
      <c r="J32" s="100">
        <f t="shared" si="6"/>
        <v>1059619</v>
      </c>
      <c r="K32" s="100">
        <f t="shared" si="6"/>
        <v>322763</v>
      </c>
      <c r="L32" s="100">
        <f t="shared" si="6"/>
        <v>354435</v>
      </c>
      <c r="M32" s="100">
        <f t="shared" si="6"/>
        <v>0</v>
      </c>
      <c r="N32" s="100">
        <f t="shared" si="6"/>
        <v>677198</v>
      </c>
      <c r="O32" s="100">
        <f t="shared" si="6"/>
        <v>342579</v>
      </c>
      <c r="P32" s="100">
        <f t="shared" si="6"/>
        <v>407349</v>
      </c>
      <c r="Q32" s="100">
        <f t="shared" si="6"/>
        <v>312713</v>
      </c>
      <c r="R32" s="100">
        <f t="shared" si="6"/>
        <v>1062641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2799458</v>
      </c>
      <c r="X32" s="100">
        <f t="shared" si="6"/>
        <v>3769961</v>
      </c>
      <c r="Y32" s="100">
        <f t="shared" si="6"/>
        <v>-970503</v>
      </c>
      <c r="Z32" s="137">
        <f>+IF(X32&lt;&gt;0,+(Y32/X32)*100,0)</f>
        <v>-25.743051453317424</v>
      </c>
      <c r="AA32" s="153">
        <f>SUM(AA33:AA37)</f>
        <v>5026614</v>
      </c>
    </row>
    <row r="33" spans="1:27" ht="13.5">
      <c r="A33" s="138" t="s">
        <v>79</v>
      </c>
      <c r="B33" s="136"/>
      <c r="C33" s="155">
        <v>2353402</v>
      </c>
      <c r="D33" s="155"/>
      <c r="E33" s="156">
        <v>2466739</v>
      </c>
      <c r="F33" s="60">
        <v>2466739</v>
      </c>
      <c r="G33" s="60">
        <v>176907</v>
      </c>
      <c r="H33" s="60">
        <v>237653</v>
      </c>
      <c r="I33" s="60">
        <v>190836</v>
      </c>
      <c r="J33" s="60">
        <v>605396</v>
      </c>
      <c r="K33" s="60">
        <v>187572</v>
      </c>
      <c r="L33" s="60">
        <v>213949</v>
      </c>
      <c r="M33" s="60"/>
      <c r="N33" s="60">
        <v>401521</v>
      </c>
      <c r="O33" s="60">
        <v>181010</v>
      </c>
      <c r="P33" s="60">
        <v>239778</v>
      </c>
      <c r="Q33" s="60">
        <v>170453</v>
      </c>
      <c r="R33" s="60">
        <v>591241</v>
      </c>
      <c r="S33" s="60"/>
      <c r="T33" s="60"/>
      <c r="U33" s="60"/>
      <c r="V33" s="60"/>
      <c r="W33" s="60">
        <v>1598158</v>
      </c>
      <c r="X33" s="60">
        <v>1850054</v>
      </c>
      <c r="Y33" s="60">
        <v>-251896</v>
      </c>
      <c r="Z33" s="140">
        <v>-13.62</v>
      </c>
      <c r="AA33" s="155">
        <v>2466739</v>
      </c>
    </row>
    <row r="34" spans="1:27" ht="13.5">
      <c r="A34" s="138" t="s">
        <v>80</v>
      </c>
      <c r="B34" s="136"/>
      <c r="C34" s="155">
        <v>1089872</v>
      </c>
      <c r="D34" s="155"/>
      <c r="E34" s="156">
        <v>1399190</v>
      </c>
      <c r="F34" s="60">
        <v>1399190</v>
      </c>
      <c r="G34" s="60">
        <v>97572</v>
      </c>
      <c r="H34" s="60">
        <v>104383</v>
      </c>
      <c r="I34" s="60">
        <v>83917</v>
      </c>
      <c r="J34" s="60">
        <v>285872</v>
      </c>
      <c r="K34" s="60">
        <v>87262</v>
      </c>
      <c r="L34" s="60">
        <v>90215</v>
      </c>
      <c r="M34" s="60"/>
      <c r="N34" s="60">
        <v>177477</v>
      </c>
      <c r="O34" s="60">
        <v>87793</v>
      </c>
      <c r="P34" s="60">
        <v>116995</v>
      </c>
      <c r="Q34" s="60">
        <v>88715</v>
      </c>
      <c r="R34" s="60">
        <v>293503</v>
      </c>
      <c r="S34" s="60"/>
      <c r="T34" s="60"/>
      <c r="U34" s="60"/>
      <c r="V34" s="60"/>
      <c r="W34" s="60">
        <v>756852</v>
      </c>
      <c r="X34" s="60">
        <v>1049393</v>
      </c>
      <c r="Y34" s="60">
        <v>-292541</v>
      </c>
      <c r="Z34" s="140">
        <v>-27.88</v>
      </c>
      <c r="AA34" s="155">
        <v>1399190</v>
      </c>
    </row>
    <row r="35" spans="1:27" ht="13.5">
      <c r="A35" s="138" t="s">
        <v>81</v>
      </c>
      <c r="B35" s="136"/>
      <c r="C35" s="155">
        <v>865015</v>
      </c>
      <c r="D35" s="155"/>
      <c r="E35" s="156">
        <v>1130685</v>
      </c>
      <c r="F35" s="60">
        <v>1130685</v>
      </c>
      <c r="G35" s="60">
        <v>39784</v>
      </c>
      <c r="H35" s="60">
        <v>58596</v>
      </c>
      <c r="I35" s="60">
        <v>69971</v>
      </c>
      <c r="J35" s="60">
        <v>168351</v>
      </c>
      <c r="K35" s="60">
        <v>47929</v>
      </c>
      <c r="L35" s="60">
        <v>50271</v>
      </c>
      <c r="M35" s="60"/>
      <c r="N35" s="60">
        <v>98200</v>
      </c>
      <c r="O35" s="60">
        <v>73776</v>
      </c>
      <c r="P35" s="60">
        <v>50576</v>
      </c>
      <c r="Q35" s="60">
        <v>53545</v>
      </c>
      <c r="R35" s="60">
        <v>177897</v>
      </c>
      <c r="S35" s="60"/>
      <c r="T35" s="60"/>
      <c r="U35" s="60"/>
      <c r="V35" s="60"/>
      <c r="W35" s="60">
        <v>444448</v>
      </c>
      <c r="X35" s="60">
        <v>848014</v>
      </c>
      <c r="Y35" s="60">
        <v>-403566</v>
      </c>
      <c r="Z35" s="140">
        <v>-47.59</v>
      </c>
      <c r="AA35" s="155">
        <v>1130685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20170</v>
      </c>
      <c r="D37" s="157"/>
      <c r="E37" s="158">
        <v>30000</v>
      </c>
      <c r="F37" s="159">
        <v>30000</v>
      </c>
      <c r="G37" s="159">
        <v>-3000</v>
      </c>
      <c r="H37" s="159"/>
      <c r="I37" s="159">
        <v>3000</v>
      </c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22500</v>
      </c>
      <c r="Y37" s="159">
        <v>-22500</v>
      </c>
      <c r="Z37" s="141">
        <v>-100</v>
      </c>
      <c r="AA37" s="157">
        <v>30000</v>
      </c>
    </row>
    <row r="38" spans="1:27" ht="13.5">
      <c r="A38" s="135" t="s">
        <v>84</v>
      </c>
      <c r="B38" s="142"/>
      <c r="C38" s="153">
        <f aca="true" t="shared" si="7" ref="C38:Y38">SUM(C39:C41)</f>
        <v>39267342</v>
      </c>
      <c r="D38" s="153">
        <f>SUM(D39:D41)</f>
        <v>0</v>
      </c>
      <c r="E38" s="154">
        <f t="shared" si="7"/>
        <v>15326959</v>
      </c>
      <c r="F38" s="100">
        <f t="shared" si="7"/>
        <v>15326959</v>
      </c>
      <c r="G38" s="100">
        <f t="shared" si="7"/>
        <v>912398</v>
      </c>
      <c r="H38" s="100">
        <f t="shared" si="7"/>
        <v>1415640</v>
      </c>
      <c r="I38" s="100">
        <f t="shared" si="7"/>
        <v>1109343</v>
      </c>
      <c r="J38" s="100">
        <f t="shared" si="7"/>
        <v>3437381</v>
      </c>
      <c r="K38" s="100">
        <f t="shared" si="7"/>
        <v>1024626</v>
      </c>
      <c r="L38" s="100">
        <f t="shared" si="7"/>
        <v>952033</v>
      </c>
      <c r="M38" s="100">
        <f t="shared" si="7"/>
        <v>0</v>
      </c>
      <c r="N38" s="100">
        <f t="shared" si="7"/>
        <v>1976659</v>
      </c>
      <c r="O38" s="100">
        <f t="shared" si="7"/>
        <v>822874</v>
      </c>
      <c r="P38" s="100">
        <f t="shared" si="7"/>
        <v>1130289</v>
      </c>
      <c r="Q38" s="100">
        <f t="shared" si="7"/>
        <v>1116688</v>
      </c>
      <c r="R38" s="100">
        <f t="shared" si="7"/>
        <v>3069851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8483891</v>
      </c>
      <c r="X38" s="100">
        <f t="shared" si="7"/>
        <v>11495219</v>
      </c>
      <c r="Y38" s="100">
        <f t="shared" si="7"/>
        <v>-3011328</v>
      </c>
      <c r="Z38" s="137">
        <f>+IF(X38&lt;&gt;0,+(Y38/X38)*100,0)</f>
        <v>-26.196351718049044</v>
      </c>
      <c r="AA38" s="153">
        <f>SUM(AA39:AA41)</f>
        <v>15326959</v>
      </c>
    </row>
    <row r="39" spans="1:27" ht="13.5">
      <c r="A39" s="138" t="s">
        <v>85</v>
      </c>
      <c r="B39" s="136"/>
      <c r="C39" s="155">
        <v>37525578</v>
      </c>
      <c r="D39" s="155"/>
      <c r="E39" s="156">
        <v>11326959</v>
      </c>
      <c r="F39" s="60">
        <v>11326959</v>
      </c>
      <c r="G39" s="60">
        <v>912205</v>
      </c>
      <c r="H39" s="60">
        <v>1176440</v>
      </c>
      <c r="I39" s="60">
        <v>999843</v>
      </c>
      <c r="J39" s="60">
        <v>3088488</v>
      </c>
      <c r="K39" s="60">
        <v>858726</v>
      </c>
      <c r="L39" s="60">
        <v>892560</v>
      </c>
      <c r="M39" s="60"/>
      <c r="N39" s="60">
        <v>1751286</v>
      </c>
      <c r="O39" s="60">
        <v>773940</v>
      </c>
      <c r="P39" s="60">
        <v>1118289</v>
      </c>
      <c r="Q39" s="60">
        <v>860220</v>
      </c>
      <c r="R39" s="60">
        <v>2752449</v>
      </c>
      <c r="S39" s="60"/>
      <c r="T39" s="60"/>
      <c r="U39" s="60"/>
      <c r="V39" s="60"/>
      <c r="W39" s="60">
        <v>7592223</v>
      </c>
      <c r="X39" s="60">
        <v>8495219</v>
      </c>
      <c r="Y39" s="60">
        <v>-902996</v>
      </c>
      <c r="Z39" s="140">
        <v>-10.63</v>
      </c>
      <c r="AA39" s="155">
        <v>11326959</v>
      </c>
    </row>
    <row r="40" spans="1:27" ht="13.5">
      <c r="A40" s="138" t="s">
        <v>86</v>
      </c>
      <c r="B40" s="136"/>
      <c r="C40" s="155">
        <v>1741764</v>
      </c>
      <c r="D40" s="155"/>
      <c r="E40" s="156">
        <v>4000000</v>
      </c>
      <c r="F40" s="60">
        <v>4000000</v>
      </c>
      <c r="G40" s="60">
        <v>193</v>
      </c>
      <c r="H40" s="60">
        <v>239200</v>
      </c>
      <c r="I40" s="60">
        <v>109500</v>
      </c>
      <c r="J40" s="60">
        <v>348893</v>
      </c>
      <c r="K40" s="60">
        <v>165900</v>
      </c>
      <c r="L40" s="60">
        <v>59473</v>
      </c>
      <c r="M40" s="60"/>
      <c r="N40" s="60">
        <v>225373</v>
      </c>
      <c r="O40" s="60">
        <v>48934</v>
      </c>
      <c r="P40" s="60">
        <v>12000</v>
      </c>
      <c r="Q40" s="60">
        <v>256468</v>
      </c>
      <c r="R40" s="60">
        <v>317402</v>
      </c>
      <c r="S40" s="60"/>
      <c r="T40" s="60"/>
      <c r="U40" s="60"/>
      <c r="V40" s="60"/>
      <c r="W40" s="60">
        <v>891668</v>
      </c>
      <c r="X40" s="60">
        <v>3000000</v>
      </c>
      <c r="Y40" s="60">
        <v>-2108332</v>
      </c>
      <c r="Z40" s="140">
        <v>-70.28</v>
      </c>
      <c r="AA40" s="155">
        <v>4000000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47605669</v>
      </c>
      <c r="D42" s="153">
        <f>SUM(D43:D46)</f>
        <v>0</v>
      </c>
      <c r="E42" s="154">
        <f t="shared" si="8"/>
        <v>47288670</v>
      </c>
      <c r="F42" s="100">
        <f t="shared" si="8"/>
        <v>47288670</v>
      </c>
      <c r="G42" s="100">
        <f t="shared" si="8"/>
        <v>1888857</v>
      </c>
      <c r="H42" s="100">
        <f t="shared" si="8"/>
        <v>7589912</v>
      </c>
      <c r="I42" s="100">
        <f t="shared" si="8"/>
        <v>2345833</v>
      </c>
      <c r="J42" s="100">
        <f t="shared" si="8"/>
        <v>11824602</v>
      </c>
      <c r="K42" s="100">
        <f t="shared" si="8"/>
        <v>4371979</v>
      </c>
      <c r="L42" s="100">
        <f t="shared" si="8"/>
        <v>2834760</v>
      </c>
      <c r="M42" s="100">
        <f t="shared" si="8"/>
        <v>0</v>
      </c>
      <c r="N42" s="100">
        <f t="shared" si="8"/>
        <v>7206739</v>
      </c>
      <c r="O42" s="100">
        <f t="shared" si="8"/>
        <v>2869434</v>
      </c>
      <c r="P42" s="100">
        <f t="shared" si="8"/>
        <v>5085500</v>
      </c>
      <c r="Q42" s="100">
        <f t="shared" si="8"/>
        <v>1802714</v>
      </c>
      <c r="R42" s="100">
        <f t="shared" si="8"/>
        <v>9757648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28788989</v>
      </c>
      <c r="X42" s="100">
        <f t="shared" si="8"/>
        <v>35466503</v>
      </c>
      <c r="Y42" s="100">
        <f t="shared" si="8"/>
        <v>-6677514</v>
      </c>
      <c r="Z42" s="137">
        <f>+IF(X42&lt;&gt;0,+(Y42/X42)*100,0)</f>
        <v>-18.827663950968045</v>
      </c>
      <c r="AA42" s="153">
        <f>SUM(AA43:AA46)</f>
        <v>47288670</v>
      </c>
    </row>
    <row r="43" spans="1:27" ht="13.5">
      <c r="A43" s="138" t="s">
        <v>89</v>
      </c>
      <c r="B43" s="136"/>
      <c r="C43" s="155">
        <v>17741073</v>
      </c>
      <c r="D43" s="155"/>
      <c r="E43" s="156">
        <v>17426532</v>
      </c>
      <c r="F43" s="60">
        <v>17426532</v>
      </c>
      <c r="G43" s="60">
        <v>251185</v>
      </c>
      <c r="H43" s="60">
        <v>5205673</v>
      </c>
      <c r="I43" s="60">
        <v>818669</v>
      </c>
      <c r="J43" s="60">
        <v>6275527</v>
      </c>
      <c r="K43" s="60">
        <v>2547826</v>
      </c>
      <c r="L43" s="60">
        <v>860660</v>
      </c>
      <c r="M43" s="60"/>
      <c r="N43" s="60">
        <v>3408486</v>
      </c>
      <c r="O43" s="60">
        <v>947743</v>
      </c>
      <c r="P43" s="60">
        <v>3155028</v>
      </c>
      <c r="Q43" s="60">
        <v>259463</v>
      </c>
      <c r="R43" s="60">
        <v>4362234</v>
      </c>
      <c r="S43" s="60"/>
      <c r="T43" s="60"/>
      <c r="U43" s="60"/>
      <c r="V43" s="60"/>
      <c r="W43" s="60">
        <v>14046247</v>
      </c>
      <c r="X43" s="60">
        <v>13069899</v>
      </c>
      <c r="Y43" s="60">
        <v>976348</v>
      </c>
      <c r="Z43" s="140">
        <v>7.47</v>
      </c>
      <c r="AA43" s="155">
        <v>17426532</v>
      </c>
    </row>
    <row r="44" spans="1:27" ht="13.5">
      <c r="A44" s="138" t="s">
        <v>90</v>
      </c>
      <c r="B44" s="136"/>
      <c r="C44" s="155">
        <v>15552008</v>
      </c>
      <c r="D44" s="155"/>
      <c r="E44" s="156">
        <v>11852677</v>
      </c>
      <c r="F44" s="60">
        <v>11852677</v>
      </c>
      <c r="G44" s="60">
        <v>299707</v>
      </c>
      <c r="H44" s="60">
        <v>1103599</v>
      </c>
      <c r="I44" s="60">
        <v>351755</v>
      </c>
      <c r="J44" s="60">
        <v>1755061</v>
      </c>
      <c r="K44" s="60">
        <v>727535</v>
      </c>
      <c r="L44" s="60">
        <v>771136</v>
      </c>
      <c r="M44" s="60"/>
      <c r="N44" s="60">
        <v>1498671</v>
      </c>
      <c r="O44" s="60">
        <v>723826</v>
      </c>
      <c r="P44" s="60">
        <v>746962</v>
      </c>
      <c r="Q44" s="60">
        <v>528405</v>
      </c>
      <c r="R44" s="60">
        <v>1999193</v>
      </c>
      <c r="S44" s="60"/>
      <c r="T44" s="60"/>
      <c r="U44" s="60"/>
      <c r="V44" s="60"/>
      <c r="W44" s="60">
        <v>5252925</v>
      </c>
      <c r="X44" s="60">
        <v>8889508</v>
      </c>
      <c r="Y44" s="60">
        <v>-3636583</v>
      </c>
      <c r="Z44" s="140">
        <v>-40.91</v>
      </c>
      <c r="AA44" s="155">
        <v>11852677</v>
      </c>
    </row>
    <row r="45" spans="1:27" ht="13.5">
      <c r="A45" s="138" t="s">
        <v>91</v>
      </c>
      <c r="B45" s="136"/>
      <c r="C45" s="157">
        <v>8125508</v>
      </c>
      <c r="D45" s="157"/>
      <c r="E45" s="158">
        <v>10388187</v>
      </c>
      <c r="F45" s="159">
        <v>10388187</v>
      </c>
      <c r="G45" s="159">
        <v>771231</v>
      </c>
      <c r="H45" s="159">
        <v>672160</v>
      </c>
      <c r="I45" s="159">
        <v>710953</v>
      </c>
      <c r="J45" s="159">
        <v>2154344</v>
      </c>
      <c r="K45" s="159">
        <v>625818</v>
      </c>
      <c r="L45" s="159">
        <v>629032</v>
      </c>
      <c r="M45" s="159"/>
      <c r="N45" s="159">
        <v>1254850</v>
      </c>
      <c r="O45" s="159">
        <v>749808</v>
      </c>
      <c r="P45" s="159">
        <v>595505</v>
      </c>
      <c r="Q45" s="159">
        <v>582991</v>
      </c>
      <c r="R45" s="159">
        <v>1928304</v>
      </c>
      <c r="S45" s="159"/>
      <c r="T45" s="159"/>
      <c r="U45" s="159"/>
      <c r="V45" s="159"/>
      <c r="W45" s="159">
        <v>5337498</v>
      </c>
      <c r="X45" s="159">
        <v>7791140</v>
      </c>
      <c r="Y45" s="159">
        <v>-2453642</v>
      </c>
      <c r="Z45" s="141">
        <v>-31.49</v>
      </c>
      <c r="AA45" s="157">
        <v>10388187</v>
      </c>
    </row>
    <row r="46" spans="1:27" ht="13.5">
      <c r="A46" s="138" t="s">
        <v>92</v>
      </c>
      <c r="B46" s="136"/>
      <c r="C46" s="155">
        <v>6187080</v>
      </c>
      <c r="D46" s="155"/>
      <c r="E46" s="156">
        <v>7621274</v>
      </c>
      <c r="F46" s="60">
        <v>7621274</v>
      </c>
      <c r="G46" s="60">
        <v>566734</v>
      </c>
      <c r="H46" s="60">
        <v>608480</v>
      </c>
      <c r="I46" s="60">
        <v>464456</v>
      </c>
      <c r="J46" s="60">
        <v>1639670</v>
      </c>
      <c r="K46" s="60">
        <v>470800</v>
      </c>
      <c r="L46" s="60">
        <v>573932</v>
      </c>
      <c r="M46" s="60"/>
      <c r="N46" s="60">
        <v>1044732</v>
      </c>
      <c r="O46" s="60">
        <v>448057</v>
      </c>
      <c r="P46" s="60">
        <v>588005</v>
      </c>
      <c r="Q46" s="60">
        <v>431855</v>
      </c>
      <c r="R46" s="60">
        <v>1467917</v>
      </c>
      <c r="S46" s="60"/>
      <c r="T46" s="60"/>
      <c r="U46" s="60"/>
      <c r="V46" s="60"/>
      <c r="W46" s="60">
        <v>4152319</v>
      </c>
      <c r="X46" s="60">
        <v>5715956</v>
      </c>
      <c r="Y46" s="60">
        <v>-1563637</v>
      </c>
      <c r="Z46" s="140">
        <v>-27.36</v>
      </c>
      <c r="AA46" s="155">
        <v>7621274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148025702</v>
      </c>
      <c r="D48" s="168">
        <f>+D28+D32+D38+D42+D47</f>
        <v>0</v>
      </c>
      <c r="E48" s="169">
        <f t="shared" si="9"/>
        <v>108201574</v>
      </c>
      <c r="F48" s="73">
        <f t="shared" si="9"/>
        <v>108201574</v>
      </c>
      <c r="G48" s="73">
        <f t="shared" si="9"/>
        <v>6140631</v>
      </c>
      <c r="H48" s="73">
        <f t="shared" si="9"/>
        <v>12557500</v>
      </c>
      <c r="I48" s="73">
        <f t="shared" si="9"/>
        <v>6665730</v>
      </c>
      <c r="J48" s="73">
        <f t="shared" si="9"/>
        <v>25363861</v>
      </c>
      <c r="K48" s="73">
        <f t="shared" si="9"/>
        <v>9774270</v>
      </c>
      <c r="L48" s="73">
        <f t="shared" si="9"/>
        <v>9080912</v>
      </c>
      <c r="M48" s="73">
        <f t="shared" si="9"/>
        <v>0</v>
      </c>
      <c r="N48" s="73">
        <f t="shared" si="9"/>
        <v>18855182</v>
      </c>
      <c r="O48" s="73">
        <f t="shared" si="9"/>
        <v>7038840</v>
      </c>
      <c r="P48" s="73">
        <f t="shared" si="9"/>
        <v>10750063</v>
      </c>
      <c r="Q48" s="73">
        <f t="shared" si="9"/>
        <v>6754539</v>
      </c>
      <c r="R48" s="73">
        <f t="shared" si="9"/>
        <v>24543442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68762485</v>
      </c>
      <c r="X48" s="73">
        <f t="shared" si="9"/>
        <v>81151182</v>
      </c>
      <c r="Y48" s="73">
        <f t="shared" si="9"/>
        <v>-12388697</v>
      </c>
      <c r="Z48" s="170">
        <f>+IF(X48&lt;&gt;0,+(Y48/X48)*100,0)</f>
        <v>-15.266194151059931</v>
      </c>
      <c r="AA48" s="168">
        <f>+AA28+AA32+AA38+AA42+AA47</f>
        <v>108201574</v>
      </c>
    </row>
    <row r="49" spans="1:27" ht="13.5">
      <c r="A49" s="148" t="s">
        <v>49</v>
      </c>
      <c r="B49" s="149"/>
      <c r="C49" s="171">
        <f aca="true" t="shared" si="10" ref="C49:Y49">+C25-C48</f>
        <v>7400103</v>
      </c>
      <c r="D49" s="171">
        <f>+D25-D48</f>
        <v>0</v>
      </c>
      <c r="E49" s="172">
        <f t="shared" si="10"/>
        <v>3001</v>
      </c>
      <c r="F49" s="173">
        <f t="shared" si="10"/>
        <v>3001</v>
      </c>
      <c r="G49" s="173">
        <f t="shared" si="10"/>
        <v>26452027</v>
      </c>
      <c r="H49" s="173">
        <f t="shared" si="10"/>
        <v>-9242052</v>
      </c>
      <c r="I49" s="173">
        <f t="shared" si="10"/>
        <v>-2389680</v>
      </c>
      <c r="J49" s="173">
        <f t="shared" si="10"/>
        <v>14820295</v>
      </c>
      <c r="K49" s="173">
        <f t="shared" si="10"/>
        <v>-6497033</v>
      </c>
      <c r="L49" s="173">
        <f t="shared" si="10"/>
        <v>13168046</v>
      </c>
      <c r="M49" s="173">
        <f t="shared" si="10"/>
        <v>0</v>
      </c>
      <c r="N49" s="173">
        <f t="shared" si="10"/>
        <v>6671013</v>
      </c>
      <c r="O49" s="173">
        <f t="shared" si="10"/>
        <v>-4306572</v>
      </c>
      <c r="P49" s="173">
        <f t="shared" si="10"/>
        <v>-7714029</v>
      </c>
      <c r="Q49" s="173">
        <f t="shared" si="10"/>
        <v>10970195</v>
      </c>
      <c r="R49" s="173">
        <f t="shared" si="10"/>
        <v>-1050406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20440902</v>
      </c>
      <c r="X49" s="173">
        <f>IF(F25=F48,0,X25-X48)</f>
        <v>2250</v>
      </c>
      <c r="Y49" s="173">
        <f t="shared" si="10"/>
        <v>20438652</v>
      </c>
      <c r="Z49" s="174">
        <f>+IF(X49&lt;&gt;0,+(Y49/X49)*100,0)</f>
        <v>908384.5333333333</v>
      </c>
      <c r="AA49" s="171">
        <f>+AA25-AA48</f>
        <v>3001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7482667</v>
      </c>
      <c r="D5" s="155">
        <v>0</v>
      </c>
      <c r="E5" s="156">
        <v>7004900</v>
      </c>
      <c r="F5" s="60">
        <v>7004900</v>
      </c>
      <c r="G5" s="60">
        <v>5144200</v>
      </c>
      <c r="H5" s="60">
        <v>245958</v>
      </c>
      <c r="I5" s="60">
        <v>230507</v>
      </c>
      <c r="J5" s="60">
        <v>5620665</v>
      </c>
      <c r="K5" s="60">
        <v>286764</v>
      </c>
      <c r="L5" s="60">
        <v>249340</v>
      </c>
      <c r="M5" s="60">
        <v>0</v>
      </c>
      <c r="N5" s="60">
        <v>536104</v>
      </c>
      <c r="O5" s="60">
        <v>232844</v>
      </c>
      <c r="P5" s="60">
        <v>210212</v>
      </c>
      <c r="Q5" s="60">
        <v>219501</v>
      </c>
      <c r="R5" s="60">
        <v>662557</v>
      </c>
      <c r="S5" s="60">
        <v>0</v>
      </c>
      <c r="T5" s="60">
        <v>0</v>
      </c>
      <c r="U5" s="60">
        <v>0</v>
      </c>
      <c r="V5" s="60">
        <v>0</v>
      </c>
      <c r="W5" s="60">
        <v>6819326</v>
      </c>
      <c r="X5" s="60">
        <v>5253675</v>
      </c>
      <c r="Y5" s="60">
        <v>1565651</v>
      </c>
      <c r="Z5" s="140">
        <v>29.8</v>
      </c>
      <c r="AA5" s="155">
        <v>7004900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6797406</v>
      </c>
      <c r="D7" s="155">
        <v>0</v>
      </c>
      <c r="E7" s="156">
        <v>7323000</v>
      </c>
      <c r="F7" s="60">
        <v>7323000</v>
      </c>
      <c r="G7" s="60">
        <v>646504</v>
      </c>
      <c r="H7" s="60">
        <v>663509</v>
      </c>
      <c r="I7" s="60">
        <v>583088</v>
      </c>
      <c r="J7" s="60">
        <v>1893101</v>
      </c>
      <c r="K7" s="60">
        <v>522808</v>
      </c>
      <c r="L7" s="60">
        <v>795052</v>
      </c>
      <c r="M7" s="60">
        <v>0</v>
      </c>
      <c r="N7" s="60">
        <v>1317860</v>
      </c>
      <c r="O7" s="60">
        <v>270305</v>
      </c>
      <c r="P7" s="60">
        <v>532138</v>
      </c>
      <c r="Q7" s="60">
        <v>471716</v>
      </c>
      <c r="R7" s="60">
        <v>1274159</v>
      </c>
      <c r="S7" s="60">
        <v>0</v>
      </c>
      <c r="T7" s="60">
        <v>0</v>
      </c>
      <c r="U7" s="60">
        <v>0</v>
      </c>
      <c r="V7" s="60">
        <v>0</v>
      </c>
      <c r="W7" s="60">
        <v>4485120</v>
      </c>
      <c r="X7" s="60">
        <v>5492250</v>
      </c>
      <c r="Y7" s="60">
        <v>-1007130</v>
      </c>
      <c r="Z7" s="140">
        <v>-18.34</v>
      </c>
      <c r="AA7" s="155">
        <v>7323000</v>
      </c>
    </row>
    <row r="8" spans="1:27" ht="13.5">
      <c r="A8" s="183" t="s">
        <v>104</v>
      </c>
      <c r="B8" s="182"/>
      <c r="C8" s="155">
        <v>4165825</v>
      </c>
      <c r="D8" s="155">
        <v>0</v>
      </c>
      <c r="E8" s="156">
        <v>12005225</v>
      </c>
      <c r="F8" s="60">
        <v>12005225</v>
      </c>
      <c r="G8" s="60">
        <v>338371</v>
      </c>
      <c r="H8" s="60">
        <v>405565</v>
      </c>
      <c r="I8" s="60">
        <v>613382</v>
      </c>
      <c r="J8" s="60">
        <v>1357318</v>
      </c>
      <c r="K8" s="60">
        <v>500636</v>
      </c>
      <c r="L8" s="60">
        <v>440719</v>
      </c>
      <c r="M8" s="60">
        <v>0</v>
      </c>
      <c r="N8" s="60">
        <v>941355</v>
      </c>
      <c r="O8" s="60">
        <v>371056</v>
      </c>
      <c r="P8" s="60">
        <v>368380</v>
      </c>
      <c r="Q8" s="60">
        <v>361306</v>
      </c>
      <c r="R8" s="60">
        <v>1100742</v>
      </c>
      <c r="S8" s="60">
        <v>0</v>
      </c>
      <c r="T8" s="60">
        <v>0</v>
      </c>
      <c r="U8" s="60">
        <v>0</v>
      </c>
      <c r="V8" s="60">
        <v>0</v>
      </c>
      <c r="W8" s="60">
        <v>3399415</v>
      </c>
      <c r="X8" s="60">
        <v>9003919</v>
      </c>
      <c r="Y8" s="60">
        <v>-5604504</v>
      </c>
      <c r="Z8" s="140">
        <v>-62.25</v>
      </c>
      <c r="AA8" s="155">
        <v>12005225</v>
      </c>
    </row>
    <row r="9" spans="1:27" ht="13.5">
      <c r="A9" s="183" t="s">
        <v>105</v>
      </c>
      <c r="B9" s="182"/>
      <c r="C9" s="155">
        <v>5642232</v>
      </c>
      <c r="D9" s="155">
        <v>0</v>
      </c>
      <c r="E9" s="156">
        <v>5650000</v>
      </c>
      <c r="F9" s="60">
        <v>5650000</v>
      </c>
      <c r="G9" s="60">
        <v>586304</v>
      </c>
      <c r="H9" s="60">
        <v>586013</v>
      </c>
      <c r="I9" s="60">
        <v>584015</v>
      </c>
      <c r="J9" s="60">
        <v>1756332</v>
      </c>
      <c r="K9" s="60">
        <v>585158</v>
      </c>
      <c r="L9" s="60">
        <v>586947</v>
      </c>
      <c r="M9" s="60">
        <v>0</v>
      </c>
      <c r="N9" s="60">
        <v>1172105</v>
      </c>
      <c r="O9" s="60">
        <v>588422</v>
      </c>
      <c r="P9" s="60">
        <v>586768</v>
      </c>
      <c r="Q9" s="60">
        <v>573898</v>
      </c>
      <c r="R9" s="60">
        <v>1749088</v>
      </c>
      <c r="S9" s="60">
        <v>0</v>
      </c>
      <c r="T9" s="60">
        <v>0</v>
      </c>
      <c r="U9" s="60">
        <v>0</v>
      </c>
      <c r="V9" s="60">
        <v>0</v>
      </c>
      <c r="W9" s="60">
        <v>4677525</v>
      </c>
      <c r="X9" s="60">
        <v>4237500</v>
      </c>
      <c r="Y9" s="60">
        <v>440025</v>
      </c>
      <c r="Z9" s="140">
        <v>10.38</v>
      </c>
      <c r="AA9" s="155">
        <v>5650000</v>
      </c>
    </row>
    <row r="10" spans="1:27" ht="13.5">
      <c r="A10" s="183" t="s">
        <v>106</v>
      </c>
      <c r="B10" s="182"/>
      <c r="C10" s="155">
        <v>5986905</v>
      </c>
      <c r="D10" s="155">
        <v>0</v>
      </c>
      <c r="E10" s="156">
        <v>5964000</v>
      </c>
      <c r="F10" s="54">
        <v>5964000</v>
      </c>
      <c r="G10" s="54">
        <v>571547</v>
      </c>
      <c r="H10" s="54">
        <v>572251</v>
      </c>
      <c r="I10" s="54">
        <v>572906</v>
      </c>
      <c r="J10" s="54">
        <v>1716704</v>
      </c>
      <c r="K10" s="54">
        <v>571554</v>
      </c>
      <c r="L10" s="54">
        <v>571125</v>
      </c>
      <c r="M10" s="54">
        <v>0</v>
      </c>
      <c r="N10" s="54">
        <v>1142679</v>
      </c>
      <c r="O10" s="54">
        <v>575234</v>
      </c>
      <c r="P10" s="54">
        <v>572989</v>
      </c>
      <c r="Q10" s="54">
        <v>564057</v>
      </c>
      <c r="R10" s="54">
        <v>1712280</v>
      </c>
      <c r="S10" s="54">
        <v>0</v>
      </c>
      <c r="T10" s="54">
        <v>0</v>
      </c>
      <c r="U10" s="54">
        <v>0</v>
      </c>
      <c r="V10" s="54">
        <v>0</v>
      </c>
      <c r="W10" s="54">
        <v>4571663</v>
      </c>
      <c r="X10" s="54">
        <v>4473000</v>
      </c>
      <c r="Y10" s="54">
        <v>98663</v>
      </c>
      <c r="Z10" s="184">
        <v>2.21</v>
      </c>
      <c r="AA10" s="130">
        <v>5964000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601958</v>
      </c>
      <c r="D12" s="155">
        <v>0</v>
      </c>
      <c r="E12" s="156">
        <v>1770600</v>
      </c>
      <c r="F12" s="60">
        <v>1770600</v>
      </c>
      <c r="G12" s="60">
        <v>24996</v>
      </c>
      <c r="H12" s="60">
        <v>30321</v>
      </c>
      <c r="I12" s="60">
        <v>40225</v>
      </c>
      <c r="J12" s="60">
        <v>95542</v>
      </c>
      <c r="K12" s="60">
        <v>339786</v>
      </c>
      <c r="L12" s="60">
        <v>48177</v>
      </c>
      <c r="M12" s="60">
        <v>0</v>
      </c>
      <c r="N12" s="60">
        <v>387963</v>
      </c>
      <c r="O12" s="60">
        <v>26053</v>
      </c>
      <c r="P12" s="60">
        <v>26858</v>
      </c>
      <c r="Q12" s="60">
        <v>26468</v>
      </c>
      <c r="R12" s="60">
        <v>79379</v>
      </c>
      <c r="S12" s="60">
        <v>0</v>
      </c>
      <c r="T12" s="60">
        <v>0</v>
      </c>
      <c r="U12" s="60">
        <v>0</v>
      </c>
      <c r="V12" s="60">
        <v>0</v>
      </c>
      <c r="W12" s="60">
        <v>562884</v>
      </c>
      <c r="X12" s="60">
        <v>1327950</v>
      </c>
      <c r="Y12" s="60">
        <v>-765066</v>
      </c>
      <c r="Z12" s="140">
        <v>-57.61</v>
      </c>
      <c r="AA12" s="155">
        <v>1770600</v>
      </c>
    </row>
    <row r="13" spans="1:27" ht="13.5">
      <c r="A13" s="181" t="s">
        <v>109</v>
      </c>
      <c r="B13" s="185"/>
      <c r="C13" s="155">
        <v>672013</v>
      </c>
      <c r="D13" s="155">
        <v>0</v>
      </c>
      <c r="E13" s="156">
        <v>665000</v>
      </c>
      <c r="F13" s="60">
        <v>665000</v>
      </c>
      <c r="G13" s="60">
        <v>0</v>
      </c>
      <c r="H13" s="60">
        <v>20932</v>
      </c>
      <c r="I13" s="60">
        <v>78079</v>
      </c>
      <c r="J13" s="60">
        <v>99011</v>
      </c>
      <c r="K13" s="60">
        <v>80453</v>
      </c>
      <c r="L13" s="60">
        <v>44122</v>
      </c>
      <c r="M13" s="60">
        <v>0</v>
      </c>
      <c r="N13" s="60">
        <v>124575</v>
      </c>
      <c r="O13" s="60">
        <v>132175</v>
      </c>
      <c r="P13" s="60">
        <v>65509</v>
      </c>
      <c r="Q13" s="60">
        <v>20935</v>
      </c>
      <c r="R13" s="60">
        <v>218619</v>
      </c>
      <c r="S13" s="60">
        <v>0</v>
      </c>
      <c r="T13" s="60">
        <v>0</v>
      </c>
      <c r="U13" s="60">
        <v>0</v>
      </c>
      <c r="V13" s="60">
        <v>0</v>
      </c>
      <c r="W13" s="60">
        <v>442205</v>
      </c>
      <c r="X13" s="60">
        <v>498750</v>
      </c>
      <c r="Y13" s="60">
        <v>-56545</v>
      </c>
      <c r="Z13" s="140">
        <v>-11.34</v>
      </c>
      <c r="AA13" s="155">
        <v>665000</v>
      </c>
    </row>
    <row r="14" spans="1:27" ht="13.5">
      <c r="A14" s="181" t="s">
        <v>110</v>
      </c>
      <c r="B14" s="185"/>
      <c r="C14" s="155">
        <v>3539175</v>
      </c>
      <c r="D14" s="155">
        <v>0</v>
      </c>
      <c r="E14" s="156">
        <v>3208000</v>
      </c>
      <c r="F14" s="60">
        <v>3208000</v>
      </c>
      <c r="G14" s="60">
        <v>309309</v>
      </c>
      <c r="H14" s="60">
        <v>338005</v>
      </c>
      <c r="I14" s="60">
        <v>347312</v>
      </c>
      <c r="J14" s="60">
        <v>994626</v>
      </c>
      <c r="K14" s="60">
        <v>355589</v>
      </c>
      <c r="L14" s="60">
        <v>629400</v>
      </c>
      <c r="M14" s="60">
        <v>0</v>
      </c>
      <c r="N14" s="60">
        <v>984989</v>
      </c>
      <c r="O14" s="60">
        <v>524188</v>
      </c>
      <c r="P14" s="60">
        <v>650286</v>
      </c>
      <c r="Q14" s="60">
        <v>638841</v>
      </c>
      <c r="R14" s="60">
        <v>1813315</v>
      </c>
      <c r="S14" s="60">
        <v>0</v>
      </c>
      <c r="T14" s="60">
        <v>0</v>
      </c>
      <c r="U14" s="60">
        <v>0</v>
      </c>
      <c r="V14" s="60">
        <v>0</v>
      </c>
      <c r="W14" s="60">
        <v>3792930</v>
      </c>
      <c r="X14" s="60">
        <v>2406000</v>
      </c>
      <c r="Y14" s="60">
        <v>1386930</v>
      </c>
      <c r="Z14" s="140">
        <v>57.64</v>
      </c>
      <c r="AA14" s="155">
        <v>3208000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107650</v>
      </c>
      <c r="D16" s="155">
        <v>0</v>
      </c>
      <c r="E16" s="156">
        <v>210000</v>
      </c>
      <c r="F16" s="60">
        <v>210000</v>
      </c>
      <c r="G16" s="60">
        <v>7700</v>
      </c>
      <c r="H16" s="60">
        <v>4300</v>
      </c>
      <c r="I16" s="60">
        <v>8100</v>
      </c>
      <c r="J16" s="60">
        <v>20100</v>
      </c>
      <c r="K16" s="60">
        <v>7570</v>
      </c>
      <c r="L16" s="60">
        <v>4922</v>
      </c>
      <c r="M16" s="60">
        <v>0</v>
      </c>
      <c r="N16" s="60">
        <v>12492</v>
      </c>
      <c r="O16" s="60">
        <v>5780</v>
      </c>
      <c r="P16" s="60">
        <v>4136</v>
      </c>
      <c r="Q16" s="60">
        <v>2875</v>
      </c>
      <c r="R16" s="60">
        <v>12791</v>
      </c>
      <c r="S16" s="60">
        <v>0</v>
      </c>
      <c r="T16" s="60">
        <v>0</v>
      </c>
      <c r="U16" s="60">
        <v>0</v>
      </c>
      <c r="V16" s="60">
        <v>0</v>
      </c>
      <c r="W16" s="60">
        <v>45383</v>
      </c>
      <c r="X16" s="60">
        <v>157500</v>
      </c>
      <c r="Y16" s="60">
        <v>-112117</v>
      </c>
      <c r="Z16" s="140">
        <v>-71.19</v>
      </c>
      <c r="AA16" s="155">
        <v>210000</v>
      </c>
    </row>
    <row r="17" spans="1:27" ht="13.5">
      <c r="A17" s="181" t="s">
        <v>113</v>
      </c>
      <c r="B17" s="185"/>
      <c r="C17" s="155">
        <v>16977</v>
      </c>
      <c r="D17" s="155">
        <v>0</v>
      </c>
      <c r="E17" s="156">
        <v>24000</v>
      </c>
      <c r="F17" s="60">
        <v>24000</v>
      </c>
      <c r="G17" s="60">
        <v>0</v>
      </c>
      <c r="H17" s="60">
        <v>1932</v>
      </c>
      <c r="I17" s="60">
        <v>1924</v>
      </c>
      <c r="J17" s="60">
        <v>3856</v>
      </c>
      <c r="K17" s="60">
        <v>1641</v>
      </c>
      <c r="L17" s="60">
        <v>4732</v>
      </c>
      <c r="M17" s="60">
        <v>0</v>
      </c>
      <c r="N17" s="60">
        <v>6373</v>
      </c>
      <c r="O17" s="60">
        <v>-918</v>
      </c>
      <c r="P17" s="60">
        <v>1304</v>
      </c>
      <c r="Q17" s="60">
        <v>966</v>
      </c>
      <c r="R17" s="60">
        <v>1352</v>
      </c>
      <c r="S17" s="60">
        <v>0</v>
      </c>
      <c r="T17" s="60">
        <v>0</v>
      </c>
      <c r="U17" s="60">
        <v>0</v>
      </c>
      <c r="V17" s="60">
        <v>0</v>
      </c>
      <c r="W17" s="60">
        <v>11581</v>
      </c>
      <c r="X17" s="60">
        <v>18000</v>
      </c>
      <c r="Y17" s="60">
        <v>-6419</v>
      </c>
      <c r="Z17" s="140">
        <v>-35.66</v>
      </c>
      <c r="AA17" s="155">
        <v>24000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117105248</v>
      </c>
      <c r="D19" s="155">
        <v>0</v>
      </c>
      <c r="E19" s="156">
        <v>61709850</v>
      </c>
      <c r="F19" s="60">
        <v>61709850</v>
      </c>
      <c r="G19" s="60">
        <v>24949000</v>
      </c>
      <c r="H19" s="60">
        <v>400000</v>
      </c>
      <c r="I19" s="60">
        <v>1160000</v>
      </c>
      <c r="J19" s="60">
        <v>26509000</v>
      </c>
      <c r="K19" s="60">
        <v>0</v>
      </c>
      <c r="L19" s="60">
        <v>18787000</v>
      </c>
      <c r="M19" s="60">
        <v>0</v>
      </c>
      <c r="N19" s="60">
        <v>18787000</v>
      </c>
      <c r="O19" s="60">
        <v>0</v>
      </c>
      <c r="P19" s="60">
        <v>0</v>
      </c>
      <c r="Q19" s="60">
        <v>14826000</v>
      </c>
      <c r="R19" s="60">
        <v>14826000</v>
      </c>
      <c r="S19" s="60">
        <v>0</v>
      </c>
      <c r="T19" s="60">
        <v>0</v>
      </c>
      <c r="U19" s="60">
        <v>0</v>
      </c>
      <c r="V19" s="60">
        <v>0</v>
      </c>
      <c r="W19" s="60">
        <v>60122000</v>
      </c>
      <c r="X19" s="60">
        <v>46282388</v>
      </c>
      <c r="Y19" s="60">
        <v>13839612</v>
      </c>
      <c r="Z19" s="140">
        <v>29.9</v>
      </c>
      <c r="AA19" s="155">
        <v>61709850</v>
      </c>
    </row>
    <row r="20" spans="1:27" ht="13.5">
      <c r="A20" s="181" t="s">
        <v>35</v>
      </c>
      <c r="B20" s="185"/>
      <c r="C20" s="155">
        <v>489678</v>
      </c>
      <c r="D20" s="155">
        <v>0</v>
      </c>
      <c r="E20" s="156">
        <v>2670000</v>
      </c>
      <c r="F20" s="54">
        <v>2670000</v>
      </c>
      <c r="G20" s="54">
        <v>14727</v>
      </c>
      <c r="H20" s="54">
        <v>46662</v>
      </c>
      <c r="I20" s="54">
        <v>56512</v>
      </c>
      <c r="J20" s="54">
        <v>117901</v>
      </c>
      <c r="K20" s="54">
        <v>25278</v>
      </c>
      <c r="L20" s="54">
        <v>87422</v>
      </c>
      <c r="M20" s="54">
        <v>0</v>
      </c>
      <c r="N20" s="54">
        <v>112700</v>
      </c>
      <c r="O20" s="54">
        <v>7129</v>
      </c>
      <c r="P20" s="54">
        <v>17454</v>
      </c>
      <c r="Q20" s="54">
        <v>18171</v>
      </c>
      <c r="R20" s="54">
        <v>42754</v>
      </c>
      <c r="S20" s="54">
        <v>0</v>
      </c>
      <c r="T20" s="54">
        <v>0</v>
      </c>
      <c r="U20" s="54">
        <v>0</v>
      </c>
      <c r="V20" s="54">
        <v>0</v>
      </c>
      <c r="W20" s="54">
        <v>273355</v>
      </c>
      <c r="X20" s="54">
        <v>2002500</v>
      </c>
      <c r="Y20" s="54">
        <v>-1729145</v>
      </c>
      <c r="Z20" s="184">
        <v>-86.35</v>
      </c>
      <c r="AA20" s="130">
        <v>2670000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152607734</v>
      </c>
      <c r="D22" s="188">
        <f>SUM(D5:D21)</f>
        <v>0</v>
      </c>
      <c r="E22" s="189">
        <f t="shared" si="0"/>
        <v>108204575</v>
      </c>
      <c r="F22" s="190">
        <f t="shared" si="0"/>
        <v>108204575</v>
      </c>
      <c r="G22" s="190">
        <f t="shared" si="0"/>
        <v>32592658</v>
      </c>
      <c r="H22" s="190">
        <f t="shared" si="0"/>
        <v>3315448</v>
      </c>
      <c r="I22" s="190">
        <f t="shared" si="0"/>
        <v>4276050</v>
      </c>
      <c r="J22" s="190">
        <f t="shared" si="0"/>
        <v>40184156</v>
      </c>
      <c r="K22" s="190">
        <f t="shared" si="0"/>
        <v>3277237</v>
      </c>
      <c r="L22" s="190">
        <f t="shared" si="0"/>
        <v>22248958</v>
      </c>
      <c r="M22" s="190">
        <f t="shared" si="0"/>
        <v>0</v>
      </c>
      <c r="N22" s="190">
        <f t="shared" si="0"/>
        <v>25526195</v>
      </c>
      <c r="O22" s="190">
        <f t="shared" si="0"/>
        <v>2732268</v>
      </c>
      <c r="P22" s="190">
        <f t="shared" si="0"/>
        <v>3036034</v>
      </c>
      <c r="Q22" s="190">
        <f t="shared" si="0"/>
        <v>17724734</v>
      </c>
      <c r="R22" s="190">
        <f t="shared" si="0"/>
        <v>23493036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89203387</v>
      </c>
      <c r="X22" s="190">
        <f t="shared" si="0"/>
        <v>81153432</v>
      </c>
      <c r="Y22" s="190">
        <f t="shared" si="0"/>
        <v>8049955</v>
      </c>
      <c r="Z22" s="191">
        <f>+IF(X22&lt;&gt;0,+(Y22/X22)*100,0)</f>
        <v>9.919426451366837</v>
      </c>
      <c r="AA22" s="188">
        <f>SUM(AA5:AA21)</f>
        <v>108204575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44482107</v>
      </c>
      <c r="D25" s="155">
        <v>0</v>
      </c>
      <c r="E25" s="156">
        <v>43155842</v>
      </c>
      <c r="F25" s="60">
        <v>43155842</v>
      </c>
      <c r="G25" s="60">
        <v>4125274</v>
      </c>
      <c r="H25" s="60">
        <v>4169792</v>
      </c>
      <c r="I25" s="60">
        <v>3692342</v>
      </c>
      <c r="J25" s="60">
        <v>11987408</v>
      </c>
      <c r="K25" s="60">
        <v>3638521</v>
      </c>
      <c r="L25" s="60">
        <v>5050965</v>
      </c>
      <c r="M25" s="60">
        <v>0</v>
      </c>
      <c r="N25" s="60">
        <v>8689486</v>
      </c>
      <c r="O25" s="60">
        <v>3721020</v>
      </c>
      <c r="P25" s="60">
        <v>3937703</v>
      </c>
      <c r="Q25" s="60">
        <v>3802872</v>
      </c>
      <c r="R25" s="60">
        <v>11461595</v>
      </c>
      <c r="S25" s="60">
        <v>0</v>
      </c>
      <c r="T25" s="60">
        <v>0</v>
      </c>
      <c r="U25" s="60">
        <v>0</v>
      </c>
      <c r="V25" s="60">
        <v>0</v>
      </c>
      <c r="W25" s="60">
        <v>32138489</v>
      </c>
      <c r="X25" s="60">
        <v>32366882</v>
      </c>
      <c r="Y25" s="60">
        <v>-228393</v>
      </c>
      <c r="Z25" s="140">
        <v>-0.71</v>
      </c>
      <c r="AA25" s="155">
        <v>43155842</v>
      </c>
    </row>
    <row r="26" spans="1:27" ht="13.5">
      <c r="A26" s="183" t="s">
        <v>38</v>
      </c>
      <c r="B26" s="182"/>
      <c r="C26" s="155">
        <v>4447485</v>
      </c>
      <c r="D26" s="155">
        <v>0</v>
      </c>
      <c r="E26" s="156">
        <v>4112372</v>
      </c>
      <c r="F26" s="60">
        <v>4112372</v>
      </c>
      <c r="G26" s="60">
        <v>376111</v>
      </c>
      <c r="H26" s="60">
        <v>376074</v>
      </c>
      <c r="I26" s="60">
        <v>377134</v>
      </c>
      <c r="J26" s="60">
        <v>1129319</v>
      </c>
      <c r="K26" s="60">
        <v>376616</v>
      </c>
      <c r="L26" s="60">
        <v>379150</v>
      </c>
      <c r="M26" s="60">
        <v>0</v>
      </c>
      <c r="N26" s="60">
        <v>755766</v>
      </c>
      <c r="O26" s="60">
        <v>377047</v>
      </c>
      <c r="P26" s="60">
        <v>377050</v>
      </c>
      <c r="Q26" s="60">
        <v>374972</v>
      </c>
      <c r="R26" s="60">
        <v>1129069</v>
      </c>
      <c r="S26" s="60">
        <v>0</v>
      </c>
      <c r="T26" s="60">
        <v>0</v>
      </c>
      <c r="U26" s="60">
        <v>0</v>
      </c>
      <c r="V26" s="60">
        <v>0</v>
      </c>
      <c r="W26" s="60">
        <v>3014154</v>
      </c>
      <c r="X26" s="60">
        <v>3084279</v>
      </c>
      <c r="Y26" s="60">
        <v>-70125</v>
      </c>
      <c r="Z26" s="140">
        <v>-2.27</v>
      </c>
      <c r="AA26" s="155">
        <v>4112372</v>
      </c>
    </row>
    <row r="27" spans="1:27" ht="13.5">
      <c r="A27" s="183" t="s">
        <v>118</v>
      </c>
      <c r="B27" s="182"/>
      <c r="C27" s="155">
        <v>16929193</v>
      </c>
      <c r="D27" s="155">
        <v>0</v>
      </c>
      <c r="E27" s="156">
        <v>11454579</v>
      </c>
      <c r="F27" s="60">
        <v>11454579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8590934</v>
      </c>
      <c r="Y27" s="60">
        <v>-8590934</v>
      </c>
      <c r="Z27" s="140">
        <v>-100</v>
      </c>
      <c r="AA27" s="155">
        <v>11454579</v>
      </c>
    </row>
    <row r="28" spans="1:27" ht="13.5">
      <c r="A28" s="183" t="s">
        <v>39</v>
      </c>
      <c r="B28" s="182"/>
      <c r="C28" s="155">
        <v>26376769</v>
      </c>
      <c r="D28" s="155">
        <v>0</v>
      </c>
      <c r="E28" s="156">
        <v>2478000</v>
      </c>
      <c r="F28" s="60">
        <v>2478000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1858500</v>
      </c>
      <c r="Y28" s="60">
        <v>-1858500</v>
      </c>
      <c r="Z28" s="140">
        <v>-100</v>
      </c>
      <c r="AA28" s="155">
        <v>2478000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460000</v>
      </c>
      <c r="F29" s="60">
        <v>460000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11688</v>
      </c>
      <c r="R29" s="60">
        <v>11688</v>
      </c>
      <c r="S29" s="60">
        <v>0</v>
      </c>
      <c r="T29" s="60">
        <v>0</v>
      </c>
      <c r="U29" s="60">
        <v>0</v>
      </c>
      <c r="V29" s="60">
        <v>0</v>
      </c>
      <c r="W29" s="60">
        <v>11688</v>
      </c>
      <c r="X29" s="60">
        <v>345000</v>
      </c>
      <c r="Y29" s="60">
        <v>-333312</v>
      </c>
      <c r="Z29" s="140">
        <v>-96.61</v>
      </c>
      <c r="AA29" s="155">
        <v>460000</v>
      </c>
    </row>
    <row r="30" spans="1:27" ht="13.5">
      <c r="A30" s="183" t="s">
        <v>119</v>
      </c>
      <c r="B30" s="182"/>
      <c r="C30" s="155">
        <v>17601563</v>
      </c>
      <c r="D30" s="155">
        <v>0</v>
      </c>
      <c r="E30" s="156">
        <v>13545682</v>
      </c>
      <c r="F30" s="60">
        <v>13545682</v>
      </c>
      <c r="G30" s="60">
        <v>-2286</v>
      </c>
      <c r="H30" s="60">
        <v>4817025</v>
      </c>
      <c r="I30" s="60">
        <v>887730</v>
      </c>
      <c r="J30" s="60">
        <v>5702469</v>
      </c>
      <c r="K30" s="60">
        <v>2275191</v>
      </c>
      <c r="L30" s="60">
        <v>606361</v>
      </c>
      <c r="M30" s="60">
        <v>0</v>
      </c>
      <c r="N30" s="60">
        <v>2881552</v>
      </c>
      <c r="O30" s="60">
        <v>578486</v>
      </c>
      <c r="P30" s="60">
        <v>2995394</v>
      </c>
      <c r="Q30" s="60">
        <v>18780</v>
      </c>
      <c r="R30" s="60">
        <v>3592660</v>
      </c>
      <c r="S30" s="60">
        <v>0</v>
      </c>
      <c r="T30" s="60">
        <v>0</v>
      </c>
      <c r="U30" s="60">
        <v>0</v>
      </c>
      <c r="V30" s="60">
        <v>0</v>
      </c>
      <c r="W30" s="60">
        <v>12176681</v>
      </c>
      <c r="X30" s="60">
        <v>10159262</v>
      </c>
      <c r="Y30" s="60">
        <v>2017419</v>
      </c>
      <c r="Z30" s="140">
        <v>19.86</v>
      </c>
      <c r="AA30" s="155">
        <v>13545682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3997925</v>
      </c>
      <c r="D32" s="155">
        <v>0</v>
      </c>
      <c r="E32" s="156">
        <v>2350000</v>
      </c>
      <c r="F32" s="60">
        <v>2350000</v>
      </c>
      <c r="G32" s="60">
        <v>250571</v>
      </c>
      <c r="H32" s="60">
        <v>541790</v>
      </c>
      <c r="I32" s="60">
        <v>5701</v>
      </c>
      <c r="J32" s="60">
        <v>798062</v>
      </c>
      <c r="K32" s="60">
        <v>249480</v>
      </c>
      <c r="L32" s="60">
        <v>260975</v>
      </c>
      <c r="M32" s="60">
        <v>0</v>
      </c>
      <c r="N32" s="60">
        <v>510455</v>
      </c>
      <c r="O32" s="60">
        <v>337066</v>
      </c>
      <c r="P32" s="60">
        <v>235244</v>
      </c>
      <c r="Q32" s="60">
        <v>93345</v>
      </c>
      <c r="R32" s="60">
        <v>665655</v>
      </c>
      <c r="S32" s="60">
        <v>0</v>
      </c>
      <c r="T32" s="60">
        <v>0</v>
      </c>
      <c r="U32" s="60">
        <v>0</v>
      </c>
      <c r="V32" s="60">
        <v>0</v>
      </c>
      <c r="W32" s="60">
        <v>1974172</v>
      </c>
      <c r="X32" s="60">
        <v>1762500</v>
      </c>
      <c r="Y32" s="60">
        <v>211672</v>
      </c>
      <c r="Z32" s="140">
        <v>12.01</v>
      </c>
      <c r="AA32" s="155">
        <v>2350000</v>
      </c>
    </row>
    <row r="33" spans="1:27" ht="13.5">
      <c r="A33" s="183" t="s">
        <v>42</v>
      </c>
      <c r="B33" s="182"/>
      <c r="C33" s="155">
        <v>2286939</v>
      </c>
      <c r="D33" s="155">
        <v>0</v>
      </c>
      <c r="E33" s="156">
        <v>0</v>
      </c>
      <c r="F33" s="60">
        <v>0</v>
      </c>
      <c r="G33" s="60">
        <v>3772</v>
      </c>
      <c r="H33" s="60">
        <v>69106</v>
      </c>
      <c r="I33" s="60">
        <v>38748</v>
      </c>
      <c r="J33" s="60">
        <v>111626</v>
      </c>
      <c r="K33" s="60">
        <v>53997</v>
      </c>
      <c r="L33" s="60">
        <v>63638</v>
      </c>
      <c r="M33" s="60">
        <v>0</v>
      </c>
      <c r="N33" s="60">
        <v>117635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229261</v>
      </c>
      <c r="X33" s="60">
        <v>0</v>
      </c>
      <c r="Y33" s="60">
        <v>229261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31903721</v>
      </c>
      <c r="D34" s="155">
        <v>0</v>
      </c>
      <c r="E34" s="156">
        <v>30645099</v>
      </c>
      <c r="F34" s="60">
        <v>30645099</v>
      </c>
      <c r="G34" s="60">
        <v>1387189</v>
      </c>
      <c r="H34" s="60">
        <v>2583713</v>
      </c>
      <c r="I34" s="60">
        <v>1664075</v>
      </c>
      <c r="J34" s="60">
        <v>5634977</v>
      </c>
      <c r="K34" s="60">
        <v>3180465</v>
      </c>
      <c r="L34" s="60">
        <v>2719823</v>
      </c>
      <c r="M34" s="60">
        <v>0</v>
      </c>
      <c r="N34" s="60">
        <v>5900288</v>
      </c>
      <c r="O34" s="60">
        <v>2025221</v>
      </c>
      <c r="P34" s="60">
        <v>3204672</v>
      </c>
      <c r="Q34" s="60">
        <v>2452882</v>
      </c>
      <c r="R34" s="60">
        <v>7682775</v>
      </c>
      <c r="S34" s="60">
        <v>0</v>
      </c>
      <c r="T34" s="60">
        <v>0</v>
      </c>
      <c r="U34" s="60">
        <v>0</v>
      </c>
      <c r="V34" s="60">
        <v>0</v>
      </c>
      <c r="W34" s="60">
        <v>19218040</v>
      </c>
      <c r="X34" s="60">
        <v>22983824</v>
      </c>
      <c r="Y34" s="60">
        <v>-3765784</v>
      </c>
      <c r="Z34" s="140">
        <v>-16.38</v>
      </c>
      <c r="AA34" s="155">
        <v>30645099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148025702</v>
      </c>
      <c r="D36" s="188">
        <f>SUM(D25:D35)</f>
        <v>0</v>
      </c>
      <c r="E36" s="189">
        <f t="shared" si="1"/>
        <v>108201574</v>
      </c>
      <c r="F36" s="190">
        <f t="shared" si="1"/>
        <v>108201574</v>
      </c>
      <c r="G36" s="190">
        <f t="shared" si="1"/>
        <v>6140631</v>
      </c>
      <c r="H36" s="190">
        <f t="shared" si="1"/>
        <v>12557500</v>
      </c>
      <c r="I36" s="190">
        <f t="shared" si="1"/>
        <v>6665730</v>
      </c>
      <c r="J36" s="190">
        <f t="shared" si="1"/>
        <v>25363861</v>
      </c>
      <c r="K36" s="190">
        <f t="shared" si="1"/>
        <v>9774270</v>
      </c>
      <c r="L36" s="190">
        <f t="shared" si="1"/>
        <v>9080912</v>
      </c>
      <c r="M36" s="190">
        <f t="shared" si="1"/>
        <v>0</v>
      </c>
      <c r="N36" s="190">
        <f t="shared" si="1"/>
        <v>18855182</v>
      </c>
      <c r="O36" s="190">
        <f t="shared" si="1"/>
        <v>7038840</v>
      </c>
      <c r="P36" s="190">
        <f t="shared" si="1"/>
        <v>10750063</v>
      </c>
      <c r="Q36" s="190">
        <f t="shared" si="1"/>
        <v>6754539</v>
      </c>
      <c r="R36" s="190">
        <f t="shared" si="1"/>
        <v>24543442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68762485</v>
      </c>
      <c r="X36" s="190">
        <f t="shared" si="1"/>
        <v>81151181</v>
      </c>
      <c r="Y36" s="190">
        <f t="shared" si="1"/>
        <v>-12388696</v>
      </c>
      <c r="Z36" s="191">
        <f>+IF(X36&lt;&gt;0,+(Y36/X36)*100,0)</f>
        <v>-15.266193106912393</v>
      </c>
      <c r="AA36" s="188">
        <f>SUM(AA25:AA35)</f>
        <v>108201574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4582032</v>
      </c>
      <c r="D38" s="199">
        <f>+D22-D36</f>
        <v>0</v>
      </c>
      <c r="E38" s="200">
        <f t="shared" si="2"/>
        <v>3001</v>
      </c>
      <c r="F38" s="106">
        <f t="shared" si="2"/>
        <v>3001</v>
      </c>
      <c r="G38" s="106">
        <f t="shared" si="2"/>
        <v>26452027</v>
      </c>
      <c r="H38" s="106">
        <f t="shared" si="2"/>
        <v>-9242052</v>
      </c>
      <c r="I38" s="106">
        <f t="shared" si="2"/>
        <v>-2389680</v>
      </c>
      <c r="J38" s="106">
        <f t="shared" si="2"/>
        <v>14820295</v>
      </c>
      <c r="K38" s="106">
        <f t="shared" si="2"/>
        <v>-6497033</v>
      </c>
      <c r="L38" s="106">
        <f t="shared" si="2"/>
        <v>13168046</v>
      </c>
      <c r="M38" s="106">
        <f t="shared" si="2"/>
        <v>0</v>
      </c>
      <c r="N38" s="106">
        <f t="shared" si="2"/>
        <v>6671013</v>
      </c>
      <c r="O38" s="106">
        <f t="shared" si="2"/>
        <v>-4306572</v>
      </c>
      <c r="P38" s="106">
        <f t="shared" si="2"/>
        <v>-7714029</v>
      </c>
      <c r="Q38" s="106">
        <f t="shared" si="2"/>
        <v>10970195</v>
      </c>
      <c r="R38" s="106">
        <f t="shared" si="2"/>
        <v>-1050406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20440902</v>
      </c>
      <c r="X38" s="106">
        <f>IF(F22=F36,0,X22-X36)</f>
        <v>2251</v>
      </c>
      <c r="Y38" s="106">
        <f t="shared" si="2"/>
        <v>20438651</v>
      </c>
      <c r="Z38" s="201">
        <f>+IF(X38&lt;&gt;0,+(Y38/X38)*100,0)</f>
        <v>907980.9418036428</v>
      </c>
      <c r="AA38" s="199">
        <f>+AA22-AA36</f>
        <v>3001</v>
      </c>
    </row>
    <row r="39" spans="1:27" ht="13.5">
      <c r="A39" s="181" t="s">
        <v>46</v>
      </c>
      <c r="B39" s="185"/>
      <c r="C39" s="155">
        <v>2818071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7400103</v>
      </c>
      <c r="D42" s="206">
        <f>SUM(D38:D41)</f>
        <v>0</v>
      </c>
      <c r="E42" s="207">
        <f t="shared" si="3"/>
        <v>3001</v>
      </c>
      <c r="F42" s="88">
        <f t="shared" si="3"/>
        <v>3001</v>
      </c>
      <c r="G42" s="88">
        <f t="shared" si="3"/>
        <v>26452027</v>
      </c>
      <c r="H42" s="88">
        <f t="shared" si="3"/>
        <v>-9242052</v>
      </c>
      <c r="I42" s="88">
        <f t="shared" si="3"/>
        <v>-2389680</v>
      </c>
      <c r="J42" s="88">
        <f t="shared" si="3"/>
        <v>14820295</v>
      </c>
      <c r="K42" s="88">
        <f t="shared" si="3"/>
        <v>-6497033</v>
      </c>
      <c r="L42" s="88">
        <f t="shared" si="3"/>
        <v>13168046</v>
      </c>
      <c r="M42" s="88">
        <f t="shared" si="3"/>
        <v>0</v>
      </c>
      <c r="N42" s="88">
        <f t="shared" si="3"/>
        <v>6671013</v>
      </c>
      <c r="O42" s="88">
        <f t="shared" si="3"/>
        <v>-4306572</v>
      </c>
      <c r="P42" s="88">
        <f t="shared" si="3"/>
        <v>-7714029</v>
      </c>
      <c r="Q42" s="88">
        <f t="shared" si="3"/>
        <v>10970195</v>
      </c>
      <c r="R42" s="88">
        <f t="shared" si="3"/>
        <v>-1050406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20440902</v>
      </c>
      <c r="X42" s="88">
        <f t="shared" si="3"/>
        <v>2251</v>
      </c>
      <c r="Y42" s="88">
        <f t="shared" si="3"/>
        <v>20438651</v>
      </c>
      <c r="Z42" s="208">
        <f>+IF(X42&lt;&gt;0,+(Y42/X42)*100,0)</f>
        <v>907980.9418036428</v>
      </c>
      <c r="AA42" s="206">
        <f>SUM(AA38:AA41)</f>
        <v>3001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7400103</v>
      </c>
      <c r="D44" s="210">
        <f>+D42-D43</f>
        <v>0</v>
      </c>
      <c r="E44" s="211">
        <f t="shared" si="4"/>
        <v>3001</v>
      </c>
      <c r="F44" s="77">
        <f t="shared" si="4"/>
        <v>3001</v>
      </c>
      <c r="G44" s="77">
        <f t="shared" si="4"/>
        <v>26452027</v>
      </c>
      <c r="H44" s="77">
        <f t="shared" si="4"/>
        <v>-9242052</v>
      </c>
      <c r="I44" s="77">
        <f t="shared" si="4"/>
        <v>-2389680</v>
      </c>
      <c r="J44" s="77">
        <f t="shared" si="4"/>
        <v>14820295</v>
      </c>
      <c r="K44" s="77">
        <f t="shared" si="4"/>
        <v>-6497033</v>
      </c>
      <c r="L44" s="77">
        <f t="shared" si="4"/>
        <v>13168046</v>
      </c>
      <c r="M44" s="77">
        <f t="shared" si="4"/>
        <v>0</v>
      </c>
      <c r="N44" s="77">
        <f t="shared" si="4"/>
        <v>6671013</v>
      </c>
      <c r="O44" s="77">
        <f t="shared" si="4"/>
        <v>-4306572</v>
      </c>
      <c r="P44" s="77">
        <f t="shared" si="4"/>
        <v>-7714029</v>
      </c>
      <c r="Q44" s="77">
        <f t="shared" si="4"/>
        <v>10970195</v>
      </c>
      <c r="R44" s="77">
        <f t="shared" si="4"/>
        <v>-1050406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20440902</v>
      </c>
      <c r="X44" s="77">
        <f t="shared" si="4"/>
        <v>2251</v>
      </c>
      <c r="Y44" s="77">
        <f t="shared" si="4"/>
        <v>20438651</v>
      </c>
      <c r="Z44" s="212">
        <f>+IF(X44&lt;&gt;0,+(Y44/X44)*100,0)</f>
        <v>907980.9418036428</v>
      </c>
      <c r="AA44" s="210">
        <f>+AA42-AA43</f>
        <v>3001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7400103</v>
      </c>
      <c r="D46" s="206">
        <f>SUM(D44:D45)</f>
        <v>0</v>
      </c>
      <c r="E46" s="207">
        <f t="shared" si="5"/>
        <v>3001</v>
      </c>
      <c r="F46" s="88">
        <f t="shared" si="5"/>
        <v>3001</v>
      </c>
      <c r="G46" s="88">
        <f t="shared" si="5"/>
        <v>26452027</v>
      </c>
      <c r="H46" s="88">
        <f t="shared" si="5"/>
        <v>-9242052</v>
      </c>
      <c r="I46" s="88">
        <f t="shared" si="5"/>
        <v>-2389680</v>
      </c>
      <c r="J46" s="88">
        <f t="shared" si="5"/>
        <v>14820295</v>
      </c>
      <c r="K46" s="88">
        <f t="shared" si="5"/>
        <v>-6497033</v>
      </c>
      <c r="L46" s="88">
        <f t="shared" si="5"/>
        <v>13168046</v>
      </c>
      <c r="M46" s="88">
        <f t="shared" si="5"/>
        <v>0</v>
      </c>
      <c r="N46" s="88">
        <f t="shared" si="5"/>
        <v>6671013</v>
      </c>
      <c r="O46" s="88">
        <f t="shared" si="5"/>
        <v>-4306572</v>
      </c>
      <c r="P46" s="88">
        <f t="shared" si="5"/>
        <v>-7714029</v>
      </c>
      <c r="Q46" s="88">
        <f t="shared" si="5"/>
        <v>10970195</v>
      </c>
      <c r="R46" s="88">
        <f t="shared" si="5"/>
        <v>-1050406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20440902</v>
      </c>
      <c r="X46" s="88">
        <f t="shared" si="5"/>
        <v>2251</v>
      </c>
      <c r="Y46" s="88">
        <f t="shared" si="5"/>
        <v>20438651</v>
      </c>
      <c r="Z46" s="208">
        <f>+IF(X46&lt;&gt;0,+(Y46/X46)*100,0)</f>
        <v>907980.9418036428</v>
      </c>
      <c r="AA46" s="206">
        <f>SUM(AA44:AA45)</f>
        <v>3001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7400103</v>
      </c>
      <c r="D48" s="217">
        <f>SUM(D46:D47)</f>
        <v>0</v>
      </c>
      <c r="E48" s="218">
        <f t="shared" si="6"/>
        <v>3001</v>
      </c>
      <c r="F48" s="219">
        <f t="shared" si="6"/>
        <v>3001</v>
      </c>
      <c r="G48" s="219">
        <f t="shared" si="6"/>
        <v>26452027</v>
      </c>
      <c r="H48" s="220">
        <f t="shared" si="6"/>
        <v>-9242052</v>
      </c>
      <c r="I48" s="220">
        <f t="shared" si="6"/>
        <v>-2389680</v>
      </c>
      <c r="J48" s="220">
        <f t="shared" si="6"/>
        <v>14820295</v>
      </c>
      <c r="K48" s="220">
        <f t="shared" si="6"/>
        <v>-6497033</v>
      </c>
      <c r="L48" s="220">
        <f t="shared" si="6"/>
        <v>13168046</v>
      </c>
      <c r="M48" s="219">
        <f t="shared" si="6"/>
        <v>0</v>
      </c>
      <c r="N48" s="219">
        <f t="shared" si="6"/>
        <v>6671013</v>
      </c>
      <c r="O48" s="220">
        <f t="shared" si="6"/>
        <v>-4306572</v>
      </c>
      <c r="P48" s="220">
        <f t="shared" si="6"/>
        <v>-7714029</v>
      </c>
      <c r="Q48" s="220">
        <f t="shared" si="6"/>
        <v>10970195</v>
      </c>
      <c r="R48" s="220">
        <f t="shared" si="6"/>
        <v>-1050406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20440902</v>
      </c>
      <c r="X48" s="220">
        <f t="shared" si="6"/>
        <v>2251</v>
      </c>
      <c r="Y48" s="220">
        <f t="shared" si="6"/>
        <v>20438651</v>
      </c>
      <c r="Z48" s="221">
        <f>+IF(X48&lt;&gt;0,+(Y48/X48)*100,0)</f>
        <v>907980.9418036428</v>
      </c>
      <c r="AA48" s="222">
        <f>SUM(AA46:AA47)</f>
        <v>3001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573235</v>
      </c>
      <c r="D5" s="153">
        <f>SUM(D6:D8)</f>
        <v>0</v>
      </c>
      <c r="E5" s="154">
        <f t="shared" si="0"/>
        <v>2263850</v>
      </c>
      <c r="F5" s="100">
        <f t="shared" si="0"/>
        <v>2263850</v>
      </c>
      <c r="G5" s="100">
        <f t="shared" si="0"/>
        <v>16035</v>
      </c>
      <c r="H5" s="100">
        <f t="shared" si="0"/>
        <v>15615</v>
      </c>
      <c r="I5" s="100">
        <f t="shared" si="0"/>
        <v>1299</v>
      </c>
      <c r="J5" s="100">
        <f t="shared" si="0"/>
        <v>32949</v>
      </c>
      <c r="K5" s="100">
        <f t="shared" si="0"/>
        <v>9766</v>
      </c>
      <c r="L5" s="100">
        <f t="shared" si="0"/>
        <v>21144</v>
      </c>
      <c r="M5" s="100">
        <f t="shared" si="0"/>
        <v>24848</v>
      </c>
      <c r="N5" s="100">
        <f t="shared" si="0"/>
        <v>55758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88707</v>
      </c>
      <c r="X5" s="100">
        <f t="shared" si="0"/>
        <v>1697888</v>
      </c>
      <c r="Y5" s="100">
        <f t="shared" si="0"/>
        <v>-1609181</v>
      </c>
      <c r="Z5" s="137">
        <f>+IF(X5&lt;&gt;0,+(Y5/X5)*100,0)</f>
        <v>-94.77545044196084</v>
      </c>
      <c r="AA5" s="153">
        <f>SUM(AA6:AA8)</f>
        <v>2263850</v>
      </c>
    </row>
    <row r="6" spans="1:27" ht="13.5">
      <c r="A6" s="138" t="s">
        <v>75</v>
      </c>
      <c r="B6" s="136"/>
      <c r="C6" s="155">
        <v>290907</v>
      </c>
      <c r="D6" s="155"/>
      <c r="E6" s="156">
        <v>2263850</v>
      </c>
      <c r="F6" s="60">
        <v>2263850</v>
      </c>
      <c r="G6" s="60">
        <v>10797</v>
      </c>
      <c r="H6" s="60">
        <v>15615</v>
      </c>
      <c r="I6" s="60">
        <v>1299</v>
      </c>
      <c r="J6" s="60">
        <v>27711</v>
      </c>
      <c r="K6" s="60">
        <v>9766</v>
      </c>
      <c r="L6" s="60"/>
      <c r="M6" s="60">
        <v>24848</v>
      </c>
      <c r="N6" s="60">
        <v>34614</v>
      </c>
      <c r="O6" s="60"/>
      <c r="P6" s="60"/>
      <c r="Q6" s="60"/>
      <c r="R6" s="60"/>
      <c r="S6" s="60"/>
      <c r="T6" s="60"/>
      <c r="U6" s="60"/>
      <c r="V6" s="60"/>
      <c r="W6" s="60">
        <v>62325</v>
      </c>
      <c r="X6" s="60">
        <v>1697888</v>
      </c>
      <c r="Y6" s="60">
        <v>-1635563</v>
      </c>
      <c r="Z6" s="140">
        <v>-96.33</v>
      </c>
      <c r="AA6" s="62">
        <v>2263850</v>
      </c>
    </row>
    <row r="7" spans="1:27" ht="13.5">
      <c r="A7" s="138" t="s">
        <v>76</v>
      </c>
      <c r="B7" s="136"/>
      <c r="C7" s="157">
        <v>282328</v>
      </c>
      <c r="D7" s="157"/>
      <c r="E7" s="158"/>
      <c r="F7" s="159"/>
      <c r="G7" s="159">
        <v>5238</v>
      </c>
      <c r="H7" s="159"/>
      <c r="I7" s="159"/>
      <c r="J7" s="159">
        <v>5238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5238</v>
      </c>
      <c r="X7" s="159"/>
      <c r="Y7" s="159">
        <v>5238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>
        <v>21144</v>
      </c>
      <c r="M8" s="60"/>
      <c r="N8" s="60">
        <v>21144</v>
      </c>
      <c r="O8" s="60"/>
      <c r="P8" s="60"/>
      <c r="Q8" s="60"/>
      <c r="R8" s="60"/>
      <c r="S8" s="60"/>
      <c r="T8" s="60"/>
      <c r="U8" s="60"/>
      <c r="V8" s="60"/>
      <c r="W8" s="60">
        <v>21144</v>
      </c>
      <c r="X8" s="60"/>
      <c r="Y8" s="60">
        <v>21144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4212750</v>
      </c>
      <c r="F9" s="100">
        <f t="shared" si="1"/>
        <v>4212750</v>
      </c>
      <c r="G9" s="100">
        <f t="shared" si="1"/>
        <v>5905</v>
      </c>
      <c r="H9" s="100">
        <f t="shared" si="1"/>
        <v>666949</v>
      </c>
      <c r="I9" s="100">
        <f t="shared" si="1"/>
        <v>0</v>
      </c>
      <c r="J9" s="100">
        <f t="shared" si="1"/>
        <v>672854</v>
      </c>
      <c r="K9" s="100">
        <f t="shared" si="1"/>
        <v>513596</v>
      </c>
      <c r="L9" s="100">
        <f t="shared" si="1"/>
        <v>269352</v>
      </c>
      <c r="M9" s="100">
        <f t="shared" si="1"/>
        <v>55730</v>
      </c>
      <c r="N9" s="100">
        <f t="shared" si="1"/>
        <v>838678</v>
      </c>
      <c r="O9" s="100">
        <f t="shared" si="1"/>
        <v>0</v>
      </c>
      <c r="P9" s="100">
        <f t="shared" si="1"/>
        <v>0</v>
      </c>
      <c r="Q9" s="100">
        <f t="shared" si="1"/>
        <v>640033</v>
      </c>
      <c r="R9" s="100">
        <f t="shared" si="1"/>
        <v>640033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2151565</v>
      </c>
      <c r="X9" s="100">
        <f t="shared" si="1"/>
        <v>3159563</v>
      </c>
      <c r="Y9" s="100">
        <f t="shared" si="1"/>
        <v>-1007998</v>
      </c>
      <c r="Z9" s="137">
        <f>+IF(X9&lt;&gt;0,+(Y9/X9)*100,0)</f>
        <v>-31.90308279974161</v>
      </c>
      <c r="AA9" s="102">
        <f>SUM(AA10:AA14)</f>
        <v>4212750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>
        <v>9057</v>
      </c>
      <c r="L10" s="60"/>
      <c r="M10" s="60"/>
      <c r="N10" s="60">
        <v>9057</v>
      </c>
      <c r="O10" s="60"/>
      <c r="P10" s="60"/>
      <c r="Q10" s="60"/>
      <c r="R10" s="60"/>
      <c r="S10" s="60"/>
      <c r="T10" s="60"/>
      <c r="U10" s="60"/>
      <c r="V10" s="60"/>
      <c r="W10" s="60">
        <v>9057</v>
      </c>
      <c r="X10" s="60"/>
      <c r="Y10" s="60">
        <v>9057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4212750</v>
      </c>
      <c r="F11" s="60">
        <v>4212750</v>
      </c>
      <c r="G11" s="60">
        <v>5905</v>
      </c>
      <c r="H11" s="60">
        <v>666949</v>
      </c>
      <c r="I11" s="60"/>
      <c r="J11" s="60">
        <v>672854</v>
      </c>
      <c r="K11" s="60">
        <v>504539</v>
      </c>
      <c r="L11" s="60">
        <v>269352</v>
      </c>
      <c r="M11" s="60"/>
      <c r="N11" s="60">
        <v>773891</v>
      </c>
      <c r="O11" s="60"/>
      <c r="P11" s="60"/>
      <c r="Q11" s="60">
        <v>640033</v>
      </c>
      <c r="R11" s="60">
        <v>640033</v>
      </c>
      <c r="S11" s="60"/>
      <c r="T11" s="60"/>
      <c r="U11" s="60"/>
      <c r="V11" s="60"/>
      <c r="W11" s="60">
        <v>2086778</v>
      </c>
      <c r="X11" s="60">
        <v>3159563</v>
      </c>
      <c r="Y11" s="60">
        <v>-1072785</v>
      </c>
      <c r="Z11" s="140">
        <v>-33.95</v>
      </c>
      <c r="AA11" s="62">
        <v>4212750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>
        <v>55730</v>
      </c>
      <c r="N12" s="60">
        <v>55730</v>
      </c>
      <c r="O12" s="60"/>
      <c r="P12" s="60"/>
      <c r="Q12" s="60"/>
      <c r="R12" s="60"/>
      <c r="S12" s="60"/>
      <c r="T12" s="60"/>
      <c r="U12" s="60"/>
      <c r="V12" s="60"/>
      <c r="W12" s="60">
        <v>55730</v>
      </c>
      <c r="X12" s="60"/>
      <c r="Y12" s="60">
        <v>55730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3064421</v>
      </c>
      <c r="D15" s="153">
        <f>SUM(D16:D18)</f>
        <v>0</v>
      </c>
      <c r="E15" s="154">
        <f t="shared" si="2"/>
        <v>4500000</v>
      </c>
      <c r="F15" s="100">
        <f t="shared" si="2"/>
        <v>4500000</v>
      </c>
      <c r="G15" s="100">
        <f t="shared" si="2"/>
        <v>104556</v>
      </c>
      <c r="H15" s="100">
        <f t="shared" si="2"/>
        <v>0</v>
      </c>
      <c r="I15" s="100">
        <f t="shared" si="2"/>
        <v>0</v>
      </c>
      <c r="J15" s="100">
        <f t="shared" si="2"/>
        <v>104556</v>
      </c>
      <c r="K15" s="100">
        <f t="shared" si="2"/>
        <v>0</v>
      </c>
      <c r="L15" s="100">
        <f t="shared" si="2"/>
        <v>0</v>
      </c>
      <c r="M15" s="100">
        <f t="shared" si="2"/>
        <v>1566549</v>
      </c>
      <c r="N15" s="100">
        <f t="shared" si="2"/>
        <v>1566549</v>
      </c>
      <c r="O15" s="100">
        <f t="shared" si="2"/>
        <v>617857</v>
      </c>
      <c r="P15" s="100">
        <f t="shared" si="2"/>
        <v>1988888</v>
      </c>
      <c r="Q15" s="100">
        <f t="shared" si="2"/>
        <v>0</v>
      </c>
      <c r="R15" s="100">
        <f t="shared" si="2"/>
        <v>2606745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4277850</v>
      </c>
      <c r="X15" s="100">
        <f t="shared" si="2"/>
        <v>3375000</v>
      </c>
      <c r="Y15" s="100">
        <f t="shared" si="2"/>
        <v>902850</v>
      </c>
      <c r="Z15" s="137">
        <f>+IF(X15&lt;&gt;0,+(Y15/X15)*100,0)</f>
        <v>26.751111111111108</v>
      </c>
      <c r="AA15" s="102">
        <f>SUM(AA16:AA18)</f>
        <v>4500000</v>
      </c>
    </row>
    <row r="16" spans="1:27" ht="13.5">
      <c r="A16" s="138" t="s">
        <v>85</v>
      </c>
      <c r="B16" s="136"/>
      <c r="C16" s="155">
        <v>6257</v>
      </c>
      <c r="D16" s="155"/>
      <c r="E16" s="156"/>
      <c r="F16" s="60"/>
      <c r="G16" s="60">
        <v>104556</v>
      </c>
      <c r="H16" s="60"/>
      <c r="I16" s="60"/>
      <c r="J16" s="60">
        <v>104556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104556</v>
      </c>
      <c r="X16" s="60"/>
      <c r="Y16" s="60">
        <v>104556</v>
      </c>
      <c r="Z16" s="140"/>
      <c r="AA16" s="62"/>
    </row>
    <row r="17" spans="1:27" ht="13.5">
      <c r="A17" s="138" t="s">
        <v>86</v>
      </c>
      <c r="B17" s="136"/>
      <c r="C17" s="155">
        <v>3058164</v>
      </c>
      <c r="D17" s="155"/>
      <c r="E17" s="156">
        <v>4500000</v>
      </c>
      <c r="F17" s="60">
        <v>4500000</v>
      </c>
      <c r="G17" s="60"/>
      <c r="H17" s="60"/>
      <c r="I17" s="60"/>
      <c r="J17" s="60"/>
      <c r="K17" s="60"/>
      <c r="L17" s="60"/>
      <c r="M17" s="60">
        <v>1566549</v>
      </c>
      <c r="N17" s="60">
        <v>1566549</v>
      </c>
      <c r="O17" s="60">
        <v>617857</v>
      </c>
      <c r="P17" s="60">
        <v>1988888</v>
      </c>
      <c r="Q17" s="60"/>
      <c r="R17" s="60">
        <v>2606745</v>
      </c>
      <c r="S17" s="60"/>
      <c r="T17" s="60"/>
      <c r="U17" s="60"/>
      <c r="V17" s="60"/>
      <c r="W17" s="60">
        <v>4173294</v>
      </c>
      <c r="X17" s="60">
        <v>3375000</v>
      </c>
      <c r="Y17" s="60">
        <v>798294</v>
      </c>
      <c r="Z17" s="140">
        <v>23.65</v>
      </c>
      <c r="AA17" s="62">
        <v>4500000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26590561</v>
      </c>
      <c r="D19" s="153">
        <f>SUM(D20:D23)</f>
        <v>0</v>
      </c>
      <c r="E19" s="154">
        <f t="shared" si="3"/>
        <v>35850400</v>
      </c>
      <c r="F19" s="100">
        <f t="shared" si="3"/>
        <v>35850400</v>
      </c>
      <c r="G19" s="100">
        <f t="shared" si="3"/>
        <v>242765</v>
      </c>
      <c r="H19" s="100">
        <f t="shared" si="3"/>
        <v>1997329</v>
      </c>
      <c r="I19" s="100">
        <f t="shared" si="3"/>
        <v>2557955</v>
      </c>
      <c r="J19" s="100">
        <f t="shared" si="3"/>
        <v>4798049</v>
      </c>
      <c r="K19" s="100">
        <f t="shared" si="3"/>
        <v>3230485</v>
      </c>
      <c r="L19" s="100">
        <f t="shared" si="3"/>
        <v>3077354</v>
      </c>
      <c r="M19" s="100">
        <f t="shared" si="3"/>
        <v>2154244</v>
      </c>
      <c r="N19" s="100">
        <f t="shared" si="3"/>
        <v>8462083</v>
      </c>
      <c r="O19" s="100">
        <f t="shared" si="3"/>
        <v>4440340</v>
      </c>
      <c r="P19" s="100">
        <f t="shared" si="3"/>
        <v>6759607</v>
      </c>
      <c r="Q19" s="100">
        <f t="shared" si="3"/>
        <v>6515401</v>
      </c>
      <c r="R19" s="100">
        <f t="shared" si="3"/>
        <v>17715348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30975480</v>
      </c>
      <c r="X19" s="100">
        <f t="shared" si="3"/>
        <v>26887800</v>
      </c>
      <c r="Y19" s="100">
        <f t="shared" si="3"/>
        <v>4087680</v>
      </c>
      <c r="Z19" s="137">
        <f>+IF(X19&lt;&gt;0,+(Y19/X19)*100,0)</f>
        <v>15.202731350277821</v>
      </c>
      <c r="AA19" s="102">
        <f>SUM(AA20:AA23)</f>
        <v>35850400</v>
      </c>
    </row>
    <row r="20" spans="1:27" ht="13.5">
      <c r="A20" s="138" t="s">
        <v>89</v>
      </c>
      <c r="B20" s="136"/>
      <c r="C20" s="155">
        <v>2899222</v>
      </c>
      <c r="D20" s="155"/>
      <c r="E20" s="156"/>
      <c r="F20" s="60"/>
      <c r="G20" s="60"/>
      <c r="H20" s="60"/>
      <c r="I20" s="60"/>
      <c r="J20" s="60"/>
      <c r="K20" s="60"/>
      <c r="L20" s="60"/>
      <c r="M20" s="60">
        <v>254577</v>
      </c>
      <c r="N20" s="60">
        <v>254577</v>
      </c>
      <c r="O20" s="60"/>
      <c r="P20" s="60"/>
      <c r="Q20" s="60"/>
      <c r="R20" s="60"/>
      <c r="S20" s="60"/>
      <c r="T20" s="60"/>
      <c r="U20" s="60"/>
      <c r="V20" s="60"/>
      <c r="W20" s="60">
        <v>254577</v>
      </c>
      <c r="X20" s="60"/>
      <c r="Y20" s="60">
        <v>254577</v>
      </c>
      <c r="Z20" s="140"/>
      <c r="AA20" s="62"/>
    </row>
    <row r="21" spans="1:27" ht="13.5">
      <c r="A21" s="138" t="s">
        <v>90</v>
      </c>
      <c r="B21" s="136"/>
      <c r="C21" s="155">
        <v>19906870</v>
      </c>
      <c r="D21" s="155"/>
      <c r="E21" s="156">
        <v>30293189</v>
      </c>
      <c r="F21" s="60">
        <v>30293189</v>
      </c>
      <c r="G21" s="60"/>
      <c r="H21" s="60"/>
      <c r="I21" s="60">
        <v>2557955</v>
      </c>
      <c r="J21" s="60">
        <v>2557955</v>
      </c>
      <c r="K21" s="60">
        <v>2143011</v>
      </c>
      <c r="L21" s="60">
        <v>3077354</v>
      </c>
      <c r="M21" s="60">
        <v>527585</v>
      </c>
      <c r="N21" s="60">
        <v>5747950</v>
      </c>
      <c r="O21" s="60">
        <v>4426057</v>
      </c>
      <c r="P21" s="60">
        <v>6759607</v>
      </c>
      <c r="Q21" s="60">
        <v>6515401</v>
      </c>
      <c r="R21" s="60">
        <v>17701065</v>
      </c>
      <c r="S21" s="60"/>
      <c r="T21" s="60"/>
      <c r="U21" s="60"/>
      <c r="V21" s="60"/>
      <c r="W21" s="60">
        <v>26006970</v>
      </c>
      <c r="X21" s="60">
        <v>22719892</v>
      </c>
      <c r="Y21" s="60">
        <v>3287078</v>
      </c>
      <c r="Z21" s="140">
        <v>14.47</v>
      </c>
      <c r="AA21" s="62">
        <v>30293189</v>
      </c>
    </row>
    <row r="22" spans="1:27" ht="13.5">
      <c r="A22" s="138" t="s">
        <v>91</v>
      </c>
      <c r="B22" s="136"/>
      <c r="C22" s="157">
        <v>3777269</v>
      </c>
      <c r="D22" s="157"/>
      <c r="E22" s="158">
        <v>5507211</v>
      </c>
      <c r="F22" s="159">
        <v>5507211</v>
      </c>
      <c r="G22" s="159">
        <v>242765</v>
      </c>
      <c r="H22" s="159">
        <v>1997329</v>
      </c>
      <c r="I22" s="159"/>
      <c r="J22" s="159">
        <v>2240094</v>
      </c>
      <c r="K22" s="159">
        <v>1087474</v>
      </c>
      <c r="L22" s="159"/>
      <c r="M22" s="159">
        <v>1372082</v>
      </c>
      <c r="N22" s="159">
        <v>2459556</v>
      </c>
      <c r="O22" s="159">
        <v>14283</v>
      </c>
      <c r="P22" s="159"/>
      <c r="Q22" s="159"/>
      <c r="R22" s="159">
        <v>14283</v>
      </c>
      <c r="S22" s="159"/>
      <c r="T22" s="159"/>
      <c r="U22" s="159"/>
      <c r="V22" s="159"/>
      <c r="W22" s="159">
        <v>4713933</v>
      </c>
      <c r="X22" s="159">
        <v>4130408</v>
      </c>
      <c r="Y22" s="159">
        <v>583525</v>
      </c>
      <c r="Z22" s="141">
        <v>14.13</v>
      </c>
      <c r="AA22" s="225">
        <v>5507211</v>
      </c>
    </row>
    <row r="23" spans="1:27" ht="13.5">
      <c r="A23" s="138" t="s">
        <v>92</v>
      </c>
      <c r="B23" s="136"/>
      <c r="C23" s="155">
        <v>7200</v>
      </c>
      <c r="D23" s="155"/>
      <c r="E23" s="156">
        <v>50000</v>
      </c>
      <c r="F23" s="60">
        <v>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37500</v>
      </c>
      <c r="Y23" s="60">
        <v>-37500</v>
      </c>
      <c r="Z23" s="140">
        <v>-100</v>
      </c>
      <c r="AA23" s="62">
        <v>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30228217</v>
      </c>
      <c r="D25" s="217">
        <f>+D5+D9+D15+D19+D24</f>
        <v>0</v>
      </c>
      <c r="E25" s="230">
        <f t="shared" si="4"/>
        <v>46827000</v>
      </c>
      <c r="F25" s="219">
        <f t="shared" si="4"/>
        <v>46827000</v>
      </c>
      <c r="G25" s="219">
        <f t="shared" si="4"/>
        <v>369261</v>
      </c>
      <c r="H25" s="219">
        <f t="shared" si="4"/>
        <v>2679893</v>
      </c>
      <c r="I25" s="219">
        <f t="shared" si="4"/>
        <v>2559254</v>
      </c>
      <c r="J25" s="219">
        <f t="shared" si="4"/>
        <v>5608408</v>
      </c>
      <c r="K25" s="219">
        <f t="shared" si="4"/>
        <v>3753847</v>
      </c>
      <c r="L25" s="219">
        <f t="shared" si="4"/>
        <v>3367850</v>
      </c>
      <c r="M25" s="219">
        <f t="shared" si="4"/>
        <v>3801371</v>
      </c>
      <c r="N25" s="219">
        <f t="shared" si="4"/>
        <v>10923068</v>
      </c>
      <c r="O25" s="219">
        <f t="shared" si="4"/>
        <v>5058197</v>
      </c>
      <c r="P25" s="219">
        <f t="shared" si="4"/>
        <v>8748495</v>
      </c>
      <c r="Q25" s="219">
        <f t="shared" si="4"/>
        <v>7155434</v>
      </c>
      <c r="R25" s="219">
        <f t="shared" si="4"/>
        <v>20962126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37493602</v>
      </c>
      <c r="X25" s="219">
        <f t="shared" si="4"/>
        <v>35120251</v>
      </c>
      <c r="Y25" s="219">
        <f t="shared" si="4"/>
        <v>2373351</v>
      </c>
      <c r="Z25" s="231">
        <f>+IF(X25&lt;&gt;0,+(Y25/X25)*100,0)</f>
        <v>6.757784846127665</v>
      </c>
      <c r="AA25" s="232">
        <f>+AA5+AA9+AA15+AA19+AA24</f>
        <v>46827000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9734655</v>
      </c>
      <c r="D28" s="155"/>
      <c r="E28" s="156">
        <v>45277000</v>
      </c>
      <c r="F28" s="60">
        <v>45277000</v>
      </c>
      <c r="G28" s="60">
        <v>353226</v>
      </c>
      <c r="H28" s="60">
        <v>2679893</v>
      </c>
      <c r="I28" s="60"/>
      <c r="J28" s="60">
        <v>3033119</v>
      </c>
      <c r="K28" s="60">
        <v>3753847</v>
      </c>
      <c r="L28" s="60">
        <v>3367850</v>
      </c>
      <c r="M28" s="60">
        <v>3456754</v>
      </c>
      <c r="N28" s="60">
        <v>10578451</v>
      </c>
      <c r="O28" s="60">
        <v>5043914</v>
      </c>
      <c r="P28" s="60">
        <v>8748495</v>
      </c>
      <c r="Q28" s="60">
        <v>7155434</v>
      </c>
      <c r="R28" s="60">
        <v>20947843</v>
      </c>
      <c r="S28" s="60"/>
      <c r="T28" s="60"/>
      <c r="U28" s="60"/>
      <c r="V28" s="60"/>
      <c r="W28" s="60">
        <v>34559413</v>
      </c>
      <c r="X28" s="60">
        <v>33957750</v>
      </c>
      <c r="Y28" s="60">
        <v>601663</v>
      </c>
      <c r="Z28" s="140">
        <v>1.77</v>
      </c>
      <c r="AA28" s="155">
        <v>45277000</v>
      </c>
    </row>
    <row r="29" spans="1:27" ht="13.5">
      <c r="A29" s="234" t="s">
        <v>134</v>
      </c>
      <c r="B29" s="136"/>
      <c r="C29" s="155">
        <v>19905677</v>
      </c>
      <c r="D29" s="155"/>
      <c r="E29" s="156"/>
      <c r="F29" s="60"/>
      <c r="G29" s="60"/>
      <c r="H29" s="60"/>
      <c r="I29" s="60">
        <v>2557955</v>
      </c>
      <c r="J29" s="60">
        <v>2557955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2557955</v>
      </c>
      <c r="X29" s="60"/>
      <c r="Y29" s="60">
        <v>2557955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29640332</v>
      </c>
      <c r="D32" s="210">
        <f>SUM(D28:D31)</f>
        <v>0</v>
      </c>
      <c r="E32" s="211">
        <f t="shared" si="5"/>
        <v>45277000</v>
      </c>
      <c r="F32" s="77">
        <f t="shared" si="5"/>
        <v>45277000</v>
      </c>
      <c r="G32" s="77">
        <f t="shared" si="5"/>
        <v>353226</v>
      </c>
      <c r="H32" s="77">
        <f t="shared" si="5"/>
        <v>2679893</v>
      </c>
      <c r="I32" s="77">
        <f t="shared" si="5"/>
        <v>2557955</v>
      </c>
      <c r="J32" s="77">
        <f t="shared" si="5"/>
        <v>5591074</v>
      </c>
      <c r="K32" s="77">
        <f t="shared" si="5"/>
        <v>3753847</v>
      </c>
      <c r="L32" s="77">
        <f t="shared" si="5"/>
        <v>3367850</v>
      </c>
      <c r="M32" s="77">
        <f t="shared" si="5"/>
        <v>3456754</v>
      </c>
      <c r="N32" s="77">
        <f t="shared" si="5"/>
        <v>10578451</v>
      </c>
      <c r="O32" s="77">
        <f t="shared" si="5"/>
        <v>5043914</v>
      </c>
      <c r="P32" s="77">
        <f t="shared" si="5"/>
        <v>8748495</v>
      </c>
      <c r="Q32" s="77">
        <f t="shared" si="5"/>
        <v>7155434</v>
      </c>
      <c r="R32" s="77">
        <f t="shared" si="5"/>
        <v>20947843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37117368</v>
      </c>
      <c r="X32" s="77">
        <f t="shared" si="5"/>
        <v>33957750</v>
      </c>
      <c r="Y32" s="77">
        <f t="shared" si="5"/>
        <v>3159618</v>
      </c>
      <c r="Z32" s="212">
        <f>+IF(X32&lt;&gt;0,+(Y32/X32)*100,0)</f>
        <v>9.304556397287806</v>
      </c>
      <c r="AA32" s="79">
        <f>SUM(AA28:AA31)</f>
        <v>45277000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>
        <v>9462</v>
      </c>
      <c r="N33" s="60">
        <v>9462</v>
      </c>
      <c r="O33" s="60"/>
      <c r="P33" s="60"/>
      <c r="Q33" s="60"/>
      <c r="R33" s="60"/>
      <c r="S33" s="60"/>
      <c r="T33" s="60"/>
      <c r="U33" s="60"/>
      <c r="V33" s="60"/>
      <c r="W33" s="60">
        <v>9462</v>
      </c>
      <c r="X33" s="60"/>
      <c r="Y33" s="60">
        <v>9462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587885</v>
      </c>
      <c r="D35" s="155"/>
      <c r="E35" s="156">
        <v>1550000</v>
      </c>
      <c r="F35" s="60">
        <v>1550000</v>
      </c>
      <c r="G35" s="60">
        <v>16035</v>
      </c>
      <c r="H35" s="60"/>
      <c r="I35" s="60">
        <v>1299</v>
      </c>
      <c r="J35" s="60">
        <v>17334</v>
      </c>
      <c r="K35" s="60"/>
      <c r="L35" s="60"/>
      <c r="M35" s="60">
        <v>335155</v>
      </c>
      <c r="N35" s="60">
        <v>335155</v>
      </c>
      <c r="O35" s="60">
        <v>14283</v>
      </c>
      <c r="P35" s="60"/>
      <c r="Q35" s="60"/>
      <c r="R35" s="60">
        <v>14283</v>
      </c>
      <c r="S35" s="60"/>
      <c r="T35" s="60"/>
      <c r="U35" s="60"/>
      <c r="V35" s="60"/>
      <c r="W35" s="60">
        <v>366772</v>
      </c>
      <c r="X35" s="60">
        <v>1162500</v>
      </c>
      <c r="Y35" s="60">
        <v>-795728</v>
      </c>
      <c r="Z35" s="140">
        <v>-68.45</v>
      </c>
      <c r="AA35" s="62">
        <v>1550000</v>
      </c>
    </row>
    <row r="36" spans="1:27" ht="13.5">
      <c r="A36" s="238" t="s">
        <v>139</v>
      </c>
      <c r="B36" s="149"/>
      <c r="C36" s="222">
        <f aca="true" t="shared" si="6" ref="C36:Y36">SUM(C32:C35)</f>
        <v>30228217</v>
      </c>
      <c r="D36" s="222">
        <f>SUM(D32:D35)</f>
        <v>0</v>
      </c>
      <c r="E36" s="218">
        <f t="shared" si="6"/>
        <v>46827000</v>
      </c>
      <c r="F36" s="220">
        <f t="shared" si="6"/>
        <v>46827000</v>
      </c>
      <c r="G36" s="220">
        <f t="shared" si="6"/>
        <v>369261</v>
      </c>
      <c r="H36" s="220">
        <f t="shared" si="6"/>
        <v>2679893</v>
      </c>
      <c r="I36" s="220">
        <f t="shared" si="6"/>
        <v>2559254</v>
      </c>
      <c r="J36" s="220">
        <f t="shared" si="6"/>
        <v>5608408</v>
      </c>
      <c r="K36" s="220">
        <f t="shared" si="6"/>
        <v>3753847</v>
      </c>
      <c r="L36" s="220">
        <f t="shared" si="6"/>
        <v>3367850</v>
      </c>
      <c r="M36" s="220">
        <f t="shared" si="6"/>
        <v>3801371</v>
      </c>
      <c r="N36" s="220">
        <f t="shared" si="6"/>
        <v>10923068</v>
      </c>
      <c r="O36" s="220">
        <f t="shared" si="6"/>
        <v>5058197</v>
      </c>
      <c r="P36" s="220">
        <f t="shared" si="6"/>
        <v>8748495</v>
      </c>
      <c r="Q36" s="220">
        <f t="shared" si="6"/>
        <v>7155434</v>
      </c>
      <c r="R36" s="220">
        <f t="shared" si="6"/>
        <v>20962126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37493602</v>
      </c>
      <c r="X36" s="220">
        <f t="shared" si="6"/>
        <v>35120250</v>
      </c>
      <c r="Y36" s="220">
        <f t="shared" si="6"/>
        <v>2373352</v>
      </c>
      <c r="Z36" s="221">
        <f>+IF(X36&lt;&gt;0,+(Y36/X36)*100,0)</f>
        <v>6.7577878859062785</v>
      </c>
      <c r="AA36" s="239">
        <f>SUM(AA32:AA35)</f>
        <v>46827000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707771</v>
      </c>
      <c r="D6" s="155"/>
      <c r="E6" s="59">
        <v>1600319</v>
      </c>
      <c r="F6" s="60">
        <v>1600319</v>
      </c>
      <c r="G6" s="60">
        <v>20048</v>
      </c>
      <c r="H6" s="60">
        <v>20048</v>
      </c>
      <c r="I6" s="60">
        <v>20047</v>
      </c>
      <c r="J6" s="60">
        <v>20047</v>
      </c>
      <c r="K6" s="60">
        <v>20048</v>
      </c>
      <c r="L6" s="60">
        <v>20047</v>
      </c>
      <c r="M6" s="60">
        <v>20047</v>
      </c>
      <c r="N6" s="60">
        <v>20047</v>
      </c>
      <c r="O6" s="60">
        <v>20049</v>
      </c>
      <c r="P6" s="60">
        <v>20047</v>
      </c>
      <c r="Q6" s="60">
        <v>20047</v>
      </c>
      <c r="R6" s="60">
        <v>20047</v>
      </c>
      <c r="S6" s="60"/>
      <c r="T6" s="60"/>
      <c r="U6" s="60"/>
      <c r="V6" s="60"/>
      <c r="W6" s="60">
        <v>20047</v>
      </c>
      <c r="X6" s="60">
        <v>1200239</v>
      </c>
      <c r="Y6" s="60">
        <v>-1180192</v>
      </c>
      <c r="Z6" s="140">
        <v>-98.33</v>
      </c>
      <c r="AA6" s="62">
        <v>1600319</v>
      </c>
    </row>
    <row r="7" spans="1:27" ht="13.5">
      <c r="A7" s="249" t="s">
        <v>144</v>
      </c>
      <c r="B7" s="182"/>
      <c r="C7" s="155"/>
      <c r="D7" s="155"/>
      <c r="E7" s="59">
        <v>1200000</v>
      </c>
      <c r="F7" s="60">
        <v>1200000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900000</v>
      </c>
      <c r="Y7" s="60">
        <v>-900000</v>
      </c>
      <c r="Z7" s="140">
        <v>-100</v>
      </c>
      <c r="AA7" s="62">
        <v>1200000</v>
      </c>
    </row>
    <row r="8" spans="1:27" ht="13.5">
      <c r="A8" s="249" t="s">
        <v>145</v>
      </c>
      <c r="B8" s="182"/>
      <c r="C8" s="155">
        <v>1190276</v>
      </c>
      <c r="D8" s="155"/>
      <c r="E8" s="59">
        <v>11590157</v>
      </c>
      <c r="F8" s="60">
        <v>11590157</v>
      </c>
      <c r="G8" s="60">
        <v>97358333</v>
      </c>
      <c r="H8" s="60">
        <v>98145222</v>
      </c>
      <c r="I8" s="60">
        <v>100032994</v>
      </c>
      <c r="J8" s="60">
        <v>100032994</v>
      </c>
      <c r="K8" s="60">
        <v>102512066</v>
      </c>
      <c r="L8" s="60">
        <v>100542570</v>
      </c>
      <c r="M8" s="60">
        <v>101848208</v>
      </c>
      <c r="N8" s="60">
        <v>101848208</v>
      </c>
      <c r="O8" s="60">
        <v>105969174</v>
      </c>
      <c r="P8" s="60">
        <v>104979390</v>
      </c>
      <c r="Q8" s="60">
        <v>106507412</v>
      </c>
      <c r="R8" s="60">
        <v>106507412</v>
      </c>
      <c r="S8" s="60"/>
      <c r="T8" s="60"/>
      <c r="U8" s="60"/>
      <c r="V8" s="60"/>
      <c r="W8" s="60">
        <v>106507412</v>
      </c>
      <c r="X8" s="60">
        <v>8692618</v>
      </c>
      <c r="Y8" s="60">
        <v>97814794</v>
      </c>
      <c r="Z8" s="140">
        <v>1125.26</v>
      </c>
      <c r="AA8" s="62">
        <v>11590157</v>
      </c>
    </row>
    <row r="9" spans="1:27" ht="13.5">
      <c r="A9" s="249" t="s">
        <v>146</v>
      </c>
      <c r="B9" s="182"/>
      <c r="C9" s="155">
        <v>6414554</v>
      </c>
      <c r="D9" s="155"/>
      <c r="E9" s="59"/>
      <c r="F9" s="60"/>
      <c r="G9" s="60">
        <v>3152616</v>
      </c>
      <c r="H9" s="60">
        <v>3152616</v>
      </c>
      <c r="I9" s="60">
        <v>3152616</v>
      </c>
      <c r="J9" s="60">
        <v>3152616</v>
      </c>
      <c r="K9" s="60">
        <v>3152616</v>
      </c>
      <c r="L9" s="60">
        <v>1299195</v>
      </c>
      <c r="M9" s="60">
        <v>1299195</v>
      </c>
      <c r="N9" s="60">
        <v>1299195</v>
      </c>
      <c r="O9" s="60">
        <v>1299195</v>
      </c>
      <c r="P9" s="60">
        <v>1299195</v>
      </c>
      <c r="Q9" s="60">
        <v>1299195</v>
      </c>
      <c r="R9" s="60">
        <v>1299195</v>
      </c>
      <c r="S9" s="60"/>
      <c r="T9" s="60"/>
      <c r="U9" s="60"/>
      <c r="V9" s="60"/>
      <c r="W9" s="60">
        <v>1299195</v>
      </c>
      <c r="X9" s="60"/>
      <c r="Y9" s="60">
        <v>1299195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12800812</v>
      </c>
      <c r="D11" s="155"/>
      <c r="E11" s="59">
        <v>7432392</v>
      </c>
      <c r="F11" s="60">
        <v>7432392</v>
      </c>
      <c r="G11" s="60">
        <v>25719012</v>
      </c>
      <c r="H11" s="60">
        <v>33690312</v>
      </c>
      <c r="I11" s="60">
        <v>33690312</v>
      </c>
      <c r="J11" s="60">
        <v>33690312</v>
      </c>
      <c r="K11" s="60">
        <v>33690312</v>
      </c>
      <c r="L11" s="60">
        <v>12800812</v>
      </c>
      <c r="M11" s="60">
        <v>12800812</v>
      </c>
      <c r="N11" s="60">
        <v>12800812</v>
      </c>
      <c r="O11" s="60">
        <v>12800812</v>
      </c>
      <c r="P11" s="60">
        <v>12800812</v>
      </c>
      <c r="Q11" s="60">
        <v>12800812</v>
      </c>
      <c r="R11" s="60">
        <v>12800812</v>
      </c>
      <c r="S11" s="60"/>
      <c r="T11" s="60"/>
      <c r="U11" s="60"/>
      <c r="V11" s="60"/>
      <c r="W11" s="60">
        <v>12800812</v>
      </c>
      <c r="X11" s="60">
        <v>5574294</v>
      </c>
      <c r="Y11" s="60">
        <v>7226518</v>
      </c>
      <c r="Z11" s="140">
        <v>129.64</v>
      </c>
      <c r="AA11" s="62">
        <v>7432392</v>
      </c>
    </row>
    <row r="12" spans="1:27" ht="13.5">
      <c r="A12" s="250" t="s">
        <v>56</v>
      </c>
      <c r="B12" s="251"/>
      <c r="C12" s="168">
        <f aca="true" t="shared" si="0" ref="C12:Y12">SUM(C6:C11)</f>
        <v>21113413</v>
      </c>
      <c r="D12" s="168">
        <f>SUM(D6:D11)</f>
        <v>0</v>
      </c>
      <c r="E12" s="72">
        <f t="shared" si="0"/>
        <v>21822868</v>
      </c>
      <c r="F12" s="73">
        <f t="shared" si="0"/>
        <v>21822868</v>
      </c>
      <c r="G12" s="73">
        <f t="shared" si="0"/>
        <v>126250009</v>
      </c>
      <c r="H12" s="73">
        <f t="shared" si="0"/>
        <v>135008198</v>
      </c>
      <c r="I12" s="73">
        <f t="shared" si="0"/>
        <v>136895969</v>
      </c>
      <c r="J12" s="73">
        <f t="shared" si="0"/>
        <v>136895969</v>
      </c>
      <c r="K12" s="73">
        <f t="shared" si="0"/>
        <v>139375042</v>
      </c>
      <c r="L12" s="73">
        <f t="shared" si="0"/>
        <v>114662624</v>
      </c>
      <c r="M12" s="73">
        <f t="shared" si="0"/>
        <v>115968262</v>
      </c>
      <c r="N12" s="73">
        <f t="shared" si="0"/>
        <v>115968262</v>
      </c>
      <c r="O12" s="73">
        <f t="shared" si="0"/>
        <v>120089230</v>
      </c>
      <c r="P12" s="73">
        <f t="shared" si="0"/>
        <v>119099444</v>
      </c>
      <c r="Q12" s="73">
        <f t="shared" si="0"/>
        <v>120627466</v>
      </c>
      <c r="R12" s="73">
        <f t="shared" si="0"/>
        <v>120627466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120627466</v>
      </c>
      <c r="X12" s="73">
        <f t="shared" si="0"/>
        <v>16367151</v>
      </c>
      <c r="Y12" s="73">
        <f t="shared" si="0"/>
        <v>104260315</v>
      </c>
      <c r="Z12" s="170">
        <f>+IF(X12&lt;&gt;0,+(Y12/X12)*100,0)</f>
        <v>637.0095504098423</v>
      </c>
      <c r="AA12" s="74">
        <f>SUM(AA6:AA11)</f>
        <v>21822868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538984</v>
      </c>
      <c r="D16" s="155"/>
      <c r="E16" s="59"/>
      <c r="F16" s="60"/>
      <c r="G16" s="159">
        <v>2770746</v>
      </c>
      <c r="H16" s="159">
        <v>21994062</v>
      </c>
      <c r="I16" s="159">
        <v>19307931</v>
      </c>
      <c r="J16" s="60">
        <v>19307931</v>
      </c>
      <c r="K16" s="159">
        <v>15629544</v>
      </c>
      <c r="L16" s="159">
        <v>41288851</v>
      </c>
      <c r="M16" s="60">
        <v>23816941</v>
      </c>
      <c r="N16" s="159">
        <v>23816941</v>
      </c>
      <c r="O16" s="159">
        <v>33181877</v>
      </c>
      <c r="P16" s="159">
        <v>22673687</v>
      </c>
      <c r="Q16" s="60">
        <v>28474250</v>
      </c>
      <c r="R16" s="159">
        <v>28474250</v>
      </c>
      <c r="S16" s="159"/>
      <c r="T16" s="60"/>
      <c r="U16" s="159"/>
      <c r="V16" s="159"/>
      <c r="W16" s="159">
        <v>28474250</v>
      </c>
      <c r="X16" s="60"/>
      <c r="Y16" s="159">
        <v>28474250</v>
      </c>
      <c r="Z16" s="141"/>
      <c r="AA16" s="225"/>
    </row>
    <row r="17" spans="1:27" ht="13.5">
      <c r="A17" s="249" t="s">
        <v>152</v>
      </c>
      <c r="B17" s="182"/>
      <c r="C17" s="155">
        <v>19974659</v>
      </c>
      <c r="D17" s="155"/>
      <c r="E17" s="59"/>
      <c r="F17" s="60"/>
      <c r="G17" s="60">
        <v>35933438</v>
      </c>
      <c r="H17" s="60">
        <v>22437171</v>
      </c>
      <c r="I17" s="60">
        <v>22437171</v>
      </c>
      <c r="J17" s="60">
        <v>22437171</v>
      </c>
      <c r="K17" s="60">
        <v>22437171</v>
      </c>
      <c r="L17" s="60">
        <v>22760135</v>
      </c>
      <c r="M17" s="60">
        <v>22760135</v>
      </c>
      <c r="N17" s="60">
        <v>22760135</v>
      </c>
      <c r="O17" s="60">
        <v>22760135</v>
      </c>
      <c r="P17" s="60">
        <v>22760135</v>
      </c>
      <c r="Q17" s="60">
        <v>22760135</v>
      </c>
      <c r="R17" s="60">
        <v>22760135</v>
      </c>
      <c r="S17" s="60"/>
      <c r="T17" s="60"/>
      <c r="U17" s="60"/>
      <c r="V17" s="60"/>
      <c r="W17" s="60">
        <v>22760135</v>
      </c>
      <c r="X17" s="60"/>
      <c r="Y17" s="60">
        <v>22760135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536934816</v>
      </c>
      <c r="D19" s="155"/>
      <c r="E19" s="59">
        <v>336025391</v>
      </c>
      <c r="F19" s="60">
        <v>336025391</v>
      </c>
      <c r="G19" s="60">
        <v>294773077</v>
      </c>
      <c r="H19" s="60">
        <v>473396678</v>
      </c>
      <c r="I19" s="60">
        <v>475698045</v>
      </c>
      <c r="J19" s="60">
        <v>475698045</v>
      </c>
      <c r="K19" s="60">
        <v>477094613</v>
      </c>
      <c r="L19" s="60">
        <v>476972135</v>
      </c>
      <c r="M19" s="60">
        <v>473722244</v>
      </c>
      <c r="N19" s="60">
        <v>473722244</v>
      </c>
      <c r="O19" s="60">
        <v>480699356</v>
      </c>
      <c r="P19" s="60">
        <v>482899834</v>
      </c>
      <c r="Q19" s="60">
        <v>485188305</v>
      </c>
      <c r="R19" s="60">
        <v>485188305</v>
      </c>
      <c r="S19" s="60"/>
      <c r="T19" s="60"/>
      <c r="U19" s="60"/>
      <c r="V19" s="60"/>
      <c r="W19" s="60">
        <v>485188305</v>
      </c>
      <c r="X19" s="60">
        <v>252019043</v>
      </c>
      <c r="Y19" s="60">
        <v>233169262</v>
      </c>
      <c r="Z19" s="140">
        <v>92.52</v>
      </c>
      <c r="AA19" s="62">
        <v>336025391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47694</v>
      </c>
      <c r="D22" s="155"/>
      <c r="E22" s="59"/>
      <c r="F22" s="60"/>
      <c r="G22" s="60">
        <v>35691064</v>
      </c>
      <c r="H22" s="60">
        <v>20211754</v>
      </c>
      <c r="I22" s="60">
        <v>20211754</v>
      </c>
      <c r="J22" s="60">
        <v>20211754</v>
      </c>
      <c r="K22" s="60">
        <v>20211754</v>
      </c>
      <c r="L22" s="60">
        <v>19974659</v>
      </c>
      <c r="M22" s="60">
        <v>19974659</v>
      </c>
      <c r="N22" s="60">
        <v>19974659</v>
      </c>
      <c r="O22" s="60">
        <v>19974659</v>
      </c>
      <c r="P22" s="60">
        <v>19974659</v>
      </c>
      <c r="Q22" s="60">
        <v>19974659</v>
      </c>
      <c r="R22" s="60">
        <v>19974659</v>
      </c>
      <c r="S22" s="60"/>
      <c r="T22" s="60"/>
      <c r="U22" s="60"/>
      <c r="V22" s="60"/>
      <c r="W22" s="60">
        <v>19974659</v>
      </c>
      <c r="X22" s="60"/>
      <c r="Y22" s="60">
        <v>19974659</v>
      </c>
      <c r="Z22" s="140"/>
      <c r="AA22" s="62"/>
    </row>
    <row r="23" spans="1:27" ht="13.5">
      <c r="A23" s="249" t="s">
        <v>158</v>
      </c>
      <c r="B23" s="182"/>
      <c r="C23" s="155">
        <v>2010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557498163</v>
      </c>
      <c r="D24" s="168">
        <f>SUM(D15:D23)</f>
        <v>0</v>
      </c>
      <c r="E24" s="76">
        <f t="shared" si="1"/>
        <v>336025391</v>
      </c>
      <c r="F24" s="77">
        <f t="shared" si="1"/>
        <v>336025391</v>
      </c>
      <c r="G24" s="77">
        <f t="shared" si="1"/>
        <v>369168325</v>
      </c>
      <c r="H24" s="77">
        <f t="shared" si="1"/>
        <v>538039665</v>
      </c>
      <c r="I24" s="77">
        <f t="shared" si="1"/>
        <v>537654901</v>
      </c>
      <c r="J24" s="77">
        <f t="shared" si="1"/>
        <v>537654901</v>
      </c>
      <c r="K24" s="77">
        <f t="shared" si="1"/>
        <v>535373082</v>
      </c>
      <c r="L24" s="77">
        <f t="shared" si="1"/>
        <v>560995780</v>
      </c>
      <c r="M24" s="77">
        <f t="shared" si="1"/>
        <v>540273979</v>
      </c>
      <c r="N24" s="77">
        <f t="shared" si="1"/>
        <v>540273979</v>
      </c>
      <c r="O24" s="77">
        <f t="shared" si="1"/>
        <v>556616027</v>
      </c>
      <c r="P24" s="77">
        <f t="shared" si="1"/>
        <v>548308315</v>
      </c>
      <c r="Q24" s="77">
        <f t="shared" si="1"/>
        <v>556397349</v>
      </c>
      <c r="R24" s="77">
        <f t="shared" si="1"/>
        <v>556397349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556397349</v>
      </c>
      <c r="X24" s="77">
        <f t="shared" si="1"/>
        <v>252019043</v>
      </c>
      <c r="Y24" s="77">
        <f t="shared" si="1"/>
        <v>304378306</v>
      </c>
      <c r="Z24" s="212">
        <f>+IF(X24&lt;&gt;0,+(Y24/X24)*100,0)</f>
        <v>120.77591533430274</v>
      </c>
      <c r="AA24" s="79">
        <f>SUM(AA15:AA23)</f>
        <v>336025391</v>
      </c>
    </row>
    <row r="25" spans="1:27" ht="13.5">
      <c r="A25" s="250" t="s">
        <v>159</v>
      </c>
      <c r="B25" s="251"/>
      <c r="C25" s="168">
        <f aca="true" t="shared" si="2" ref="C25:Y25">+C12+C24</f>
        <v>578611576</v>
      </c>
      <c r="D25" s="168">
        <f>+D12+D24</f>
        <v>0</v>
      </c>
      <c r="E25" s="72">
        <f t="shared" si="2"/>
        <v>357848259</v>
      </c>
      <c r="F25" s="73">
        <f t="shared" si="2"/>
        <v>357848259</v>
      </c>
      <c r="G25" s="73">
        <f t="shared" si="2"/>
        <v>495418334</v>
      </c>
      <c r="H25" s="73">
        <f t="shared" si="2"/>
        <v>673047863</v>
      </c>
      <c r="I25" s="73">
        <f t="shared" si="2"/>
        <v>674550870</v>
      </c>
      <c r="J25" s="73">
        <f t="shared" si="2"/>
        <v>674550870</v>
      </c>
      <c r="K25" s="73">
        <f t="shared" si="2"/>
        <v>674748124</v>
      </c>
      <c r="L25" s="73">
        <f t="shared" si="2"/>
        <v>675658404</v>
      </c>
      <c r="M25" s="73">
        <f t="shared" si="2"/>
        <v>656242241</v>
      </c>
      <c r="N25" s="73">
        <f t="shared" si="2"/>
        <v>656242241</v>
      </c>
      <c r="O25" s="73">
        <f t="shared" si="2"/>
        <v>676705257</v>
      </c>
      <c r="P25" s="73">
        <f t="shared" si="2"/>
        <v>667407759</v>
      </c>
      <c r="Q25" s="73">
        <f t="shared" si="2"/>
        <v>677024815</v>
      </c>
      <c r="R25" s="73">
        <f t="shared" si="2"/>
        <v>677024815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677024815</v>
      </c>
      <c r="X25" s="73">
        <f t="shared" si="2"/>
        <v>268386194</v>
      </c>
      <c r="Y25" s="73">
        <f t="shared" si="2"/>
        <v>408638621</v>
      </c>
      <c r="Z25" s="170">
        <f>+IF(X25&lt;&gt;0,+(Y25/X25)*100,0)</f>
        <v>152.257690647083</v>
      </c>
      <c r="AA25" s="74">
        <f>+AA12+AA24</f>
        <v>357848259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1953055</v>
      </c>
      <c r="D29" s="155"/>
      <c r="E29" s="59"/>
      <c r="F29" s="60"/>
      <c r="G29" s="60">
        <v>-18166767</v>
      </c>
      <c r="H29" s="60">
        <v>3675722</v>
      </c>
      <c r="I29" s="60">
        <v>-2813605</v>
      </c>
      <c r="J29" s="60">
        <v>-2813605</v>
      </c>
      <c r="K29" s="60">
        <v>-16861906</v>
      </c>
      <c r="L29" s="60">
        <v>-9340914</v>
      </c>
      <c r="M29" s="60">
        <v>-9163177</v>
      </c>
      <c r="N29" s="60">
        <v>-9163177</v>
      </c>
      <c r="O29" s="60">
        <v>10363889</v>
      </c>
      <c r="P29" s="60">
        <v>1268384</v>
      </c>
      <c r="Q29" s="60">
        <v>493369</v>
      </c>
      <c r="R29" s="60">
        <v>493369</v>
      </c>
      <c r="S29" s="60"/>
      <c r="T29" s="60"/>
      <c r="U29" s="60"/>
      <c r="V29" s="60"/>
      <c r="W29" s="60">
        <v>493369</v>
      </c>
      <c r="X29" s="60"/>
      <c r="Y29" s="60">
        <v>493369</v>
      </c>
      <c r="Z29" s="140"/>
      <c r="AA29" s="62"/>
    </row>
    <row r="30" spans="1:27" ht="13.5">
      <c r="A30" s="249" t="s">
        <v>52</v>
      </c>
      <c r="B30" s="182"/>
      <c r="C30" s="155">
        <v>1833493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232220</v>
      </c>
      <c r="D31" s="155"/>
      <c r="E31" s="59">
        <v>315715</v>
      </c>
      <c r="F31" s="60">
        <v>315715</v>
      </c>
      <c r="G31" s="60">
        <v>1693327</v>
      </c>
      <c r="H31" s="60">
        <v>1693508</v>
      </c>
      <c r="I31" s="60">
        <v>1694953</v>
      </c>
      <c r="J31" s="60">
        <v>1694953</v>
      </c>
      <c r="K31" s="60">
        <v>1695732</v>
      </c>
      <c r="L31" s="60">
        <v>1696782</v>
      </c>
      <c r="M31" s="60">
        <v>1696213</v>
      </c>
      <c r="N31" s="60">
        <v>1696213</v>
      </c>
      <c r="O31" s="60">
        <v>1695357</v>
      </c>
      <c r="P31" s="60">
        <v>1690547</v>
      </c>
      <c r="Q31" s="60">
        <v>1692029</v>
      </c>
      <c r="R31" s="60">
        <v>1692029</v>
      </c>
      <c r="S31" s="60"/>
      <c r="T31" s="60"/>
      <c r="U31" s="60"/>
      <c r="V31" s="60"/>
      <c r="W31" s="60">
        <v>1692029</v>
      </c>
      <c r="X31" s="60">
        <v>236786</v>
      </c>
      <c r="Y31" s="60">
        <v>1455243</v>
      </c>
      <c r="Z31" s="140">
        <v>614.58</v>
      </c>
      <c r="AA31" s="62">
        <v>315715</v>
      </c>
    </row>
    <row r="32" spans="1:27" ht="13.5">
      <c r="A32" s="249" t="s">
        <v>164</v>
      </c>
      <c r="B32" s="182"/>
      <c r="C32" s="155">
        <v>60778015</v>
      </c>
      <c r="D32" s="155"/>
      <c r="E32" s="59">
        <v>3916732</v>
      </c>
      <c r="F32" s="60">
        <v>3916732</v>
      </c>
      <c r="G32" s="60">
        <v>87922384</v>
      </c>
      <c r="H32" s="60">
        <v>70010913</v>
      </c>
      <c r="I32" s="60">
        <v>78991424</v>
      </c>
      <c r="J32" s="60">
        <v>78991424</v>
      </c>
      <c r="K32" s="60">
        <v>101795072</v>
      </c>
      <c r="L32" s="60">
        <v>106776149</v>
      </c>
      <c r="M32" s="60">
        <v>100734165</v>
      </c>
      <c r="N32" s="60">
        <v>100734165</v>
      </c>
      <c r="O32" s="60">
        <v>103866581</v>
      </c>
      <c r="P32" s="60">
        <v>117283191</v>
      </c>
      <c r="Q32" s="60">
        <v>122407152</v>
      </c>
      <c r="R32" s="60">
        <v>122407152</v>
      </c>
      <c r="S32" s="60"/>
      <c r="T32" s="60"/>
      <c r="U32" s="60"/>
      <c r="V32" s="60"/>
      <c r="W32" s="60">
        <v>122407152</v>
      </c>
      <c r="X32" s="60">
        <v>2937549</v>
      </c>
      <c r="Y32" s="60">
        <v>119469603</v>
      </c>
      <c r="Z32" s="140">
        <v>4066.98</v>
      </c>
      <c r="AA32" s="62">
        <v>3916732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75174754</v>
      </c>
      <c r="H33" s="60">
        <v>86927479</v>
      </c>
      <c r="I33" s="60">
        <v>88729134</v>
      </c>
      <c r="J33" s="60">
        <v>88729134</v>
      </c>
      <c r="K33" s="60">
        <v>88675542</v>
      </c>
      <c r="L33" s="60">
        <v>88916045</v>
      </c>
      <c r="M33" s="60">
        <v>88830483</v>
      </c>
      <c r="N33" s="60">
        <v>88830483</v>
      </c>
      <c r="O33" s="60">
        <v>88520964</v>
      </c>
      <c r="P33" s="60">
        <v>88212143</v>
      </c>
      <c r="Q33" s="60">
        <v>87954545</v>
      </c>
      <c r="R33" s="60">
        <v>87954545</v>
      </c>
      <c r="S33" s="60"/>
      <c r="T33" s="60"/>
      <c r="U33" s="60"/>
      <c r="V33" s="60"/>
      <c r="W33" s="60">
        <v>87954545</v>
      </c>
      <c r="X33" s="60"/>
      <c r="Y33" s="60">
        <v>87954545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64796783</v>
      </c>
      <c r="D34" s="168">
        <f>SUM(D29:D33)</f>
        <v>0</v>
      </c>
      <c r="E34" s="72">
        <f t="shared" si="3"/>
        <v>4232447</v>
      </c>
      <c r="F34" s="73">
        <f t="shared" si="3"/>
        <v>4232447</v>
      </c>
      <c r="G34" s="73">
        <f t="shared" si="3"/>
        <v>146623698</v>
      </c>
      <c r="H34" s="73">
        <f t="shared" si="3"/>
        <v>162307622</v>
      </c>
      <c r="I34" s="73">
        <f t="shared" si="3"/>
        <v>166601906</v>
      </c>
      <c r="J34" s="73">
        <f t="shared" si="3"/>
        <v>166601906</v>
      </c>
      <c r="K34" s="73">
        <f t="shared" si="3"/>
        <v>175304440</v>
      </c>
      <c r="L34" s="73">
        <f t="shared" si="3"/>
        <v>188048062</v>
      </c>
      <c r="M34" s="73">
        <f t="shared" si="3"/>
        <v>182097684</v>
      </c>
      <c r="N34" s="73">
        <f t="shared" si="3"/>
        <v>182097684</v>
      </c>
      <c r="O34" s="73">
        <f t="shared" si="3"/>
        <v>204446791</v>
      </c>
      <c r="P34" s="73">
        <f t="shared" si="3"/>
        <v>208454265</v>
      </c>
      <c r="Q34" s="73">
        <f t="shared" si="3"/>
        <v>212547095</v>
      </c>
      <c r="R34" s="73">
        <f t="shared" si="3"/>
        <v>212547095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212547095</v>
      </c>
      <c r="X34" s="73">
        <f t="shared" si="3"/>
        <v>3174335</v>
      </c>
      <c r="Y34" s="73">
        <f t="shared" si="3"/>
        <v>209372760</v>
      </c>
      <c r="Z34" s="170">
        <f>+IF(X34&lt;&gt;0,+(Y34/X34)*100,0)</f>
        <v>6595.799120130672</v>
      </c>
      <c r="AA34" s="74">
        <f>SUM(AA29:AA33)</f>
        <v>4232447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4556044</v>
      </c>
      <c r="D37" s="155"/>
      <c r="E37" s="59">
        <v>5405550</v>
      </c>
      <c r="F37" s="60">
        <v>5405550</v>
      </c>
      <c r="G37" s="60">
        <v>5678623</v>
      </c>
      <c r="H37" s="60">
        <v>5559006</v>
      </c>
      <c r="I37" s="60">
        <v>5374009</v>
      </c>
      <c r="J37" s="60">
        <v>5374009</v>
      </c>
      <c r="K37" s="60">
        <v>5254392</v>
      </c>
      <c r="L37" s="60">
        <v>4727666</v>
      </c>
      <c r="M37" s="60">
        <v>4589215</v>
      </c>
      <c r="N37" s="60">
        <v>4589215</v>
      </c>
      <c r="O37" s="60">
        <v>4469598</v>
      </c>
      <c r="P37" s="60">
        <v>4349980</v>
      </c>
      <c r="Q37" s="60">
        <v>4158651</v>
      </c>
      <c r="R37" s="60">
        <v>4158651</v>
      </c>
      <c r="S37" s="60"/>
      <c r="T37" s="60"/>
      <c r="U37" s="60"/>
      <c r="V37" s="60"/>
      <c r="W37" s="60">
        <v>4158651</v>
      </c>
      <c r="X37" s="60">
        <v>4054163</v>
      </c>
      <c r="Y37" s="60">
        <v>104488</v>
      </c>
      <c r="Z37" s="140">
        <v>2.58</v>
      </c>
      <c r="AA37" s="62">
        <v>5405550</v>
      </c>
    </row>
    <row r="38" spans="1:27" ht="13.5">
      <c r="A38" s="249" t="s">
        <v>165</v>
      </c>
      <c r="B38" s="182"/>
      <c r="C38" s="155">
        <v>15312134</v>
      </c>
      <c r="D38" s="155"/>
      <c r="E38" s="59">
        <v>4983000</v>
      </c>
      <c r="F38" s="60">
        <v>4983000</v>
      </c>
      <c r="G38" s="60">
        <v>18664800</v>
      </c>
      <c r="H38" s="60">
        <v>20042800</v>
      </c>
      <c r="I38" s="60">
        <v>20042800</v>
      </c>
      <c r="J38" s="60">
        <v>20042800</v>
      </c>
      <c r="K38" s="60">
        <v>20042800</v>
      </c>
      <c r="L38" s="60">
        <v>13285010</v>
      </c>
      <c r="M38" s="60">
        <v>13285011</v>
      </c>
      <c r="N38" s="60">
        <v>13285011</v>
      </c>
      <c r="O38" s="60">
        <v>13285010</v>
      </c>
      <c r="P38" s="60">
        <v>13285011</v>
      </c>
      <c r="Q38" s="60">
        <v>13285011</v>
      </c>
      <c r="R38" s="60">
        <v>13285011</v>
      </c>
      <c r="S38" s="60"/>
      <c r="T38" s="60"/>
      <c r="U38" s="60"/>
      <c r="V38" s="60"/>
      <c r="W38" s="60">
        <v>13285011</v>
      </c>
      <c r="X38" s="60">
        <v>3737250</v>
      </c>
      <c r="Y38" s="60">
        <v>9547761</v>
      </c>
      <c r="Z38" s="140">
        <v>255.48</v>
      </c>
      <c r="AA38" s="62">
        <v>4983000</v>
      </c>
    </row>
    <row r="39" spans="1:27" ht="13.5">
      <c r="A39" s="250" t="s">
        <v>59</v>
      </c>
      <c r="B39" s="253"/>
      <c r="C39" s="168">
        <f aca="true" t="shared" si="4" ref="C39:Y39">SUM(C37:C38)</f>
        <v>19868178</v>
      </c>
      <c r="D39" s="168">
        <f>SUM(D37:D38)</f>
        <v>0</v>
      </c>
      <c r="E39" s="76">
        <f t="shared" si="4"/>
        <v>10388550</v>
      </c>
      <c r="F39" s="77">
        <f t="shared" si="4"/>
        <v>10388550</v>
      </c>
      <c r="G39" s="77">
        <f t="shared" si="4"/>
        <v>24343423</v>
      </c>
      <c r="H39" s="77">
        <f t="shared" si="4"/>
        <v>25601806</v>
      </c>
      <c r="I39" s="77">
        <f t="shared" si="4"/>
        <v>25416809</v>
      </c>
      <c r="J39" s="77">
        <f t="shared" si="4"/>
        <v>25416809</v>
      </c>
      <c r="K39" s="77">
        <f t="shared" si="4"/>
        <v>25297192</v>
      </c>
      <c r="L39" s="77">
        <f t="shared" si="4"/>
        <v>18012676</v>
      </c>
      <c r="M39" s="77">
        <f t="shared" si="4"/>
        <v>17874226</v>
      </c>
      <c r="N39" s="77">
        <f t="shared" si="4"/>
        <v>17874226</v>
      </c>
      <c r="O39" s="77">
        <f t="shared" si="4"/>
        <v>17754608</v>
      </c>
      <c r="P39" s="77">
        <f t="shared" si="4"/>
        <v>17634991</v>
      </c>
      <c r="Q39" s="77">
        <f t="shared" si="4"/>
        <v>17443662</v>
      </c>
      <c r="R39" s="77">
        <f t="shared" si="4"/>
        <v>17443662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17443662</v>
      </c>
      <c r="X39" s="77">
        <f t="shared" si="4"/>
        <v>7791413</v>
      </c>
      <c r="Y39" s="77">
        <f t="shared" si="4"/>
        <v>9652249</v>
      </c>
      <c r="Z39" s="212">
        <f>+IF(X39&lt;&gt;0,+(Y39/X39)*100,0)</f>
        <v>123.88316470966178</v>
      </c>
      <c r="AA39" s="79">
        <f>SUM(AA37:AA38)</f>
        <v>10388550</v>
      </c>
    </row>
    <row r="40" spans="1:27" ht="13.5">
      <c r="A40" s="250" t="s">
        <v>167</v>
      </c>
      <c r="B40" s="251"/>
      <c r="C40" s="168">
        <f aca="true" t="shared" si="5" ref="C40:Y40">+C34+C39</f>
        <v>84664961</v>
      </c>
      <c r="D40" s="168">
        <f>+D34+D39</f>
        <v>0</v>
      </c>
      <c r="E40" s="72">
        <f t="shared" si="5"/>
        <v>14620997</v>
      </c>
      <c r="F40" s="73">
        <f t="shared" si="5"/>
        <v>14620997</v>
      </c>
      <c r="G40" s="73">
        <f t="shared" si="5"/>
        <v>170967121</v>
      </c>
      <c r="H40" s="73">
        <f t="shared" si="5"/>
        <v>187909428</v>
      </c>
      <c r="I40" s="73">
        <f t="shared" si="5"/>
        <v>192018715</v>
      </c>
      <c r="J40" s="73">
        <f t="shared" si="5"/>
        <v>192018715</v>
      </c>
      <c r="K40" s="73">
        <f t="shared" si="5"/>
        <v>200601632</v>
      </c>
      <c r="L40" s="73">
        <f t="shared" si="5"/>
        <v>206060738</v>
      </c>
      <c r="M40" s="73">
        <f t="shared" si="5"/>
        <v>199971910</v>
      </c>
      <c r="N40" s="73">
        <f t="shared" si="5"/>
        <v>199971910</v>
      </c>
      <c r="O40" s="73">
        <f t="shared" si="5"/>
        <v>222201399</v>
      </c>
      <c r="P40" s="73">
        <f t="shared" si="5"/>
        <v>226089256</v>
      </c>
      <c r="Q40" s="73">
        <f t="shared" si="5"/>
        <v>229990757</v>
      </c>
      <c r="R40" s="73">
        <f t="shared" si="5"/>
        <v>229990757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229990757</v>
      </c>
      <c r="X40" s="73">
        <f t="shared" si="5"/>
        <v>10965748</v>
      </c>
      <c r="Y40" s="73">
        <f t="shared" si="5"/>
        <v>219025009</v>
      </c>
      <c r="Z40" s="170">
        <f>+IF(X40&lt;&gt;0,+(Y40/X40)*100,0)</f>
        <v>1997.3558484108883</v>
      </c>
      <c r="AA40" s="74">
        <f>+AA34+AA39</f>
        <v>14620997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493946615</v>
      </c>
      <c r="D42" s="257">
        <f>+D25-D40</f>
        <v>0</v>
      </c>
      <c r="E42" s="258">
        <f t="shared" si="6"/>
        <v>343227262</v>
      </c>
      <c r="F42" s="259">
        <f t="shared" si="6"/>
        <v>343227262</v>
      </c>
      <c r="G42" s="259">
        <f t="shared" si="6"/>
        <v>324451213</v>
      </c>
      <c r="H42" s="259">
        <f t="shared" si="6"/>
        <v>485138435</v>
      </c>
      <c r="I42" s="259">
        <f t="shared" si="6"/>
        <v>482532155</v>
      </c>
      <c r="J42" s="259">
        <f t="shared" si="6"/>
        <v>482532155</v>
      </c>
      <c r="K42" s="259">
        <f t="shared" si="6"/>
        <v>474146492</v>
      </c>
      <c r="L42" s="259">
        <f t="shared" si="6"/>
        <v>469597666</v>
      </c>
      <c r="M42" s="259">
        <f t="shared" si="6"/>
        <v>456270331</v>
      </c>
      <c r="N42" s="259">
        <f t="shared" si="6"/>
        <v>456270331</v>
      </c>
      <c r="O42" s="259">
        <f t="shared" si="6"/>
        <v>454503858</v>
      </c>
      <c r="P42" s="259">
        <f t="shared" si="6"/>
        <v>441318503</v>
      </c>
      <c r="Q42" s="259">
        <f t="shared" si="6"/>
        <v>447034058</v>
      </c>
      <c r="R42" s="259">
        <f t="shared" si="6"/>
        <v>447034058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447034058</v>
      </c>
      <c r="X42" s="259">
        <f t="shared" si="6"/>
        <v>257420446</v>
      </c>
      <c r="Y42" s="259">
        <f t="shared" si="6"/>
        <v>189613612</v>
      </c>
      <c r="Z42" s="260">
        <f>+IF(X42&lt;&gt;0,+(Y42/X42)*100,0)</f>
        <v>73.65911097830978</v>
      </c>
      <c r="AA42" s="261">
        <f>+AA25-AA40</f>
        <v>343227262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493946615</v>
      </c>
      <c r="D45" s="155"/>
      <c r="E45" s="59">
        <v>343227262</v>
      </c>
      <c r="F45" s="60">
        <v>343227262</v>
      </c>
      <c r="G45" s="60">
        <v>324451213</v>
      </c>
      <c r="H45" s="60">
        <v>485138435</v>
      </c>
      <c r="I45" s="60">
        <v>482532155</v>
      </c>
      <c r="J45" s="60">
        <v>482532155</v>
      </c>
      <c r="K45" s="60">
        <v>474146492</v>
      </c>
      <c r="L45" s="60">
        <v>469597666</v>
      </c>
      <c r="M45" s="60">
        <v>456270331</v>
      </c>
      <c r="N45" s="60">
        <v>456270331</v>
      </c>
      <c r="O45" s="60">
        <v>454503858</v>
      </c>
      <c r="P45" s="60">
        <v>441318503</v>
      </c>
      <c r="Q45" s="60">
        <v>447034058</v>
      </c>
      <c r="R45" s="60">
        <v>447034058</v>
      </c>
      <c r="S45" s="60"/>
      <c r="T45" s="60"/>
      <c r="U45" s="60"/>
      <c r="V45" s="60"/>
      <c r="W45" s="60">
        <v>447034058</v>
      </c>
      <c r="X45" s="60">
        <v>257420447</v>
      </c>
      <c r="Y45" s="60">
        <v>189613611</v>
      </c>
      <c r="Z45" s="139">
        <v>73.66</v>
      </c>
      <c r="AA45" s="62">
        <v>343227262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493946615</v>
      </c>
      <c r="D48" s="217">
        <f>SUM(D45:D47)</f>
        <v>0</v>
      </c>
      <c r="E48" s="264">
        <f t="shared" si="7"/>
        <v>343227262</v>
      </c>
      <c r="F48" s="219">
        <f t="shared" si="7"/>
        <v>343227262</v>
      </c>
      <c r="G48" s="219">
        <f t="shared" si="7"/>
        <v>324451213</v>
      </c>
      <c r="H48" s="219">
        <f t="shared" si="7"/>
        <v>485138435</v>
      </c>
      <c r="I48" s="219">
        <f t="shared" si="7"/>
        <v>482532155</v>
      </c>
      <c r="J48" s="219">
        <f t="shared" si="7"/>
        <v>482532155</v>
      </c>
      <c r="K48" s="219">
        <f t="shared" si="7"/>
        <v>474146492</v>
      </c>
      <c r="L48" s="219">
        <f t="shared" si="7"/>
        <v>469597666</v>
      </c>
      <c r="M48" s="219">
        <f t="shared" si="7"/>
        <v>456270331</v>
      </c>
      <c r="N48" s="219">
        <f t="shared" si="7"/>
        <v>456270331</v>
      </c>
      <c r="O48" s="219">
        <f t="shared" si="7"/>
        <v>454503858</v>
      </c>
      <c r="P48" s="219">
        <f t="shared" si="7"/>
        <v>441318503</v>
      </c>
      <c r="Q48" s="219">
        <f t="shared" si="7"/>
        <v>447034058</v>
      </c>
      <c r="R48" s="219">
        <f t="shared" si="7"/>
        <v>447034058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447034058</v>
      </c>
      <c r="X48" s="219">
        <f t="shared" si="7"/>
        <v>257420447</v>
      </c>
      <c r="Y48" s="219">
        <f t="shared" si="7"/>
        <v>189613611</v>
      </c>
      <c r="Z48" s="265">
        <f>+IF(X48&lt;&gt;0,+(Y48/X48)*100,0)</f>
        <v>73.65911030369705</v>
      </c>
      <c r="AA48" s="232">
        <f>SUM(AA45:AA47)</f>
        <v>343227262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33555484</v>
      </c>
      <c r="D6" s="155"/>
      <c r="E6" s="59">
        <v>39805272</v>
      </c>
      <c r="F6" s="60">
        <v>39805272</v>
      </c>
      <c r="G6" s="60">
        <v>2307879</v>
      </c>
      <c r="H6" s="60">
        <v>3888162</v>
      </c>
      <c r="I6" s="60">
        <v>2518903</v>
      </c>
      <c r="J6" s="60">
        <v>8714944</v>
      </c>
      <c r="K6" s="60">
        <v>2248063</v>
      </c>
      <c r="L6" s="60">
        <v>2973346</v>
      </c>
      <c r="M6" s="60">
        <v>1915880</v>
      </c>
      <c r="N6" s="60">
        <v>7137289</v>
      </c>
      <c r="O6" s="60">
        <v>1873065</v>
      </c>
      <c r="P6" s="60">
        <v>4987331</v>
      </c>
      <c r="Q6" s="60">
        <v>2531668</v>
      </c>
      <c r="R6" s="60">
        <v>9392064</v>
      </c>
      <c r="S6" s="60"/>
      <c r="T6" s="60"/>
      <c r="U6" s="60"/>
      <c r="V6" s="60"/>
      <c r="W6" s="60">
        <v>25244297</v>
      </c>
      <c r="X6" s="60">
        <v>29853954</v>
      </c>
      <c r="Y6" s="60">
        <v>-4609657</v>
      </c>
      <c r="Z6" s="140">
        <v>-15.44</v>
      </c>
      <c r="AA6" s="62">
        <v>39805272</v>
      </c>
    </row>
    <row r="7" spans="1:27" ht="13.5">
      <c r="A7" s="249" t="s">
        <v>178</v>
      </c>
      <c r="B7" s="182"/>
      <c r="C7" s="155">
        <v>118995399</v>
      </c>
      <c r="D7" s="155"/>
      <c r="E7" s="59">
        <v>61709856</v>
      </c>
      <c r="F7" s="60">
        <v>61709856</v>
      </c>
      <c r="G7" s="60">
        <v>24949000</v>
      </c>
      <c r="H7" s="60">
        <v>1290000</v>
      </c>
      <c r="I7" s="60"/>
      <c r="J7" s="60">
        <v>26239000</v>
      </c>
      <c r="K7" s="60"/>
      <c r="L7" s="60">
        <v>18787000</v>
      </c>
      <c r="M7" s="60"/>
      <c r="N7" s="60">
        <v>18787000</v>
      </c>
      <c r="O7" s="60"/>
      <c r="P7" s="60"/>
      <c r="Q7" s="60">
        <v>14826600</v>
      </c>
      <c r="R7" s="60">
        <v>14826600</v>
      </c>
      <c r="S7" s="60"/>
      <c r="T7" s="60"/>
      <c r="U7" s="60"/>
      <c r="V7" s="60"/>
      <c r="W7" s="60">
        <v>59852600</v>
      </c>
      <c r="X7" s="60">
        <v>46282392</v>
      </c>
      <c r="Y7" s="60">
        <v>13570208</v>
      </c>
      <c r="Z7" s="140">
        <v>29.32</v>
      </c>
      <c r="AA7" s="62">
        <v>61709856</v>
      </c>
    </row>
    <row r="8" spans="1:27" ht="13.5">
      <c r="A8" s="249" t="s">
        <v>179</v>
      </c>
      <c r="B8" s="182"/>
      <c r="C8" s="155"/>
      <c r="D8" s="155"/>
      <c r="E8" s="59">
        <v>45276996</v>
      </c>
      <c r="F8" s="60">
        <v>45276996</v>
      </c>
      <c r="G8" s="60">
        <v>7151543</v>
      </c>
      <c r="H8" s="60"/>
      <c r="I8" s="60">
        <v>2557955</v>
      </c>
      <c r="J8" s="60">
        <v>9709498</v>
      </c>
      <c r="K8" s="60">
        <v>17779011</v>
      </c>
      <c r="L8" s="60">
        <v>3077354</v>
      </c>
      <c r="M8" s="60"/>
      <c r="N8" s="60">
        <v>20856365</v>
      </c>
      <c r="O8" s="60">
        <v>3769341</v>
      </c>
      <c r="P8" s="60">
        <v>2898652</v>
      </c>
      <c r="Q8" s="60">
        <v>7549378</v>
      </c>
      <c r="R8" s="60">
        <v>14217371</v>
      </c>
      <c r="S8" s="60"/>
      <c r="T8" s="60"/>
      <c r="U8" s="60"/>
      <c r="V8" s="60"/>
      <c r="W8" s="60">
        <v>44783234</v>
      </c>
      <c r="X8" s="60">
        <v>33957747</v>
      </c>
      <c r="Y8" s="60">
        <v>10825487</v>
      </c>
      <c r="Z8" s="140">
        <v>31.88</v>
      </c>
      <c r="AA8" s="62">
        <v>45276996</v>
      </c>
    </row>
    <row r="9" spans="1:27" ht="13.5">
      <c r="A9" s="249" t="s">
        <v>180</v>
      </c>
      <c r="B9" s="182"/>
      <c r="C9" s="155">
        <v>672013</v>
      </c>
      <c r="D9" s="155"/>
      <c r="E9" s="59">
        <v>631752</v>
      </c>
      <c r="F9" s="60">
        <v>631752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473814</v>
      </c>
      <c r="Y9" s="60">
        <v>-473814</v>
      </c>
      <c r="Z9" s="140">
        <v>-100</v>
      </c>
      <c r="AA9" s="62">
        <v>631752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-98733709</v>
      </c>
      <c r="D12" s="155"/>
      <c r="E12" s="59">
        <v>-100298172</v>
      </c>
      <c r="F12" s="60">
        <v>-100298172</v>
      </c>
      <c r="G12" s="60">
        <v>-8041473</v>
      </c>
      <c r="H12" s="60">
        <v>-7928028</v>
      </c>
      <c r="I12" s="60">
        <v>-6041517</v>
      </c>
      <c r="J12" s="60">
        <v>-22011018</v>
      </c>
      <c r="K12" s="60">
        <v>-5662270</v>
      </c>
      <c r="L12" s="60">
        <v>-7471702</v>
      </c>
      <c r="M12" s="60">
        <v>-15407057</v>
      </c>
      <c r="N12" s="60">
        <v>-28541029</v>
      </c>
      <c r="O12" s="60">
        <v>-6214956</v>
      </c>
      <c r="P12" s="60">
        <v>-8876309</v>
      </c>
      <c r="Q12" s="60">
        <v>-9665476</v>
      </c>
      <c r="R12" s="60">
        <v>-24756741</v>
      </c>
      <c r="S12" s="60"/>
      <c r="T12" s="60"/>
      <c r="U12" s="60"/>
      <c r="V12" s="60"/>
      <c r="W12" s="60">
        <v>-75308788</v>
      </c>
      <c r="X12" s="60">
        <v>-75223629</v>
      </c>
      <c r="Y12" s="60">
        <v>-85159</v>
      </c>
      <c r="Z12" s="140">
        <v>0.11</v>
      </c>
      <c r="AA12" s="62">
        <v>-100298172</v>
      </c>
    </row>
    <row r="13" spans="1:27" ht="13.5">
      <c r="A13" s="249" t="s">
        <v>40</v>
      </c>
      <c r="B13" s="182"/>
      <c r="C13" s="155">
        <v>-354452</v>
      </c>
      <c r="D13" s="155"/>
      <c r="E13" s="59">
        <v>-249996</v>
      </c>
      <c r="F13" s="60">
        <v>-249996</v>
      </c>
      <c r="G13" s="60">
        <v>-31376</v>
      </c>
      <c r="H13" s="60">
        <v>-49</v>
      </c>
      <c r="I13" s="60">
        <v>-101674</v>
      </c>
      <c r="J13" s="60">
        <v>-133099</v>
      </c>
      <c r="K13" s="60">
        <v>-23</v>
      </c>
      <c r="L13" s="60">
        <v>-7</v>
      </c>
      <c r="M13" s="60">
        <v>-12897</v>
      </c>
      <c r="N13" s="60">
        <v>-12927</v>
      </c>
      <c r="O13" s="60">
        <v>-6234</v>
      </c>
      <c r="P13" s="60">
        <v>-669</v>
      </c>
      <c r="Q13" s="60">
        <v>-94428</v>
      </c>
      <c r="R13" s="60">
        <v>-101331</v>
      </c>
      <c r="S13" s="60"/>
      <c r="T13" s="60"/>
      <c r="U13" s="60"/>
      <c r="V13" s="60"/>
      <c r="W13" s="60">
        <v>-247357</v>
      </c>
      <c r="X13" s="60">
        <v>-187497</v>
      </c>
      <c r="Y13" s="60">
        <v>-59860</v>
      </c>
      <c r="Z13" s="140">
        <v>31.93</v>
      </c>
      <c r="AA13" s="62">
        <v>-249996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54134735</v>
      </c>
      <c r="D15" s="168">
        <f>SUM(D6:D14)</f>
        <v>0</v>
      </c>
      <c r="E15" s="72">
        <f t="shared" si="0"/>
        <v>46875708</v>
      </c>
      <c r="F15" s="73">
        <f t="shared" si="0"/>
        <v>46875708</v>
      </c>
      <c r="G15" s="73">
        <f t="shared" si="0"/>
        <v>26335573</v>
      </c>
      <c r="H15" s="73">
        <f t="shared" si="0"/>
        <v>-2749915</v>
      </c>
      <c r="I15" s="73">
        <f t="shared" si="0"/>
        <v>-1066333</v>
      </c>
      <c r="J15" s="73">
        <f t="shared" si="0"/>
        <v>22519325</v>
      </c>
      <c r="K15" s="73">
        <f t="shared" si="0"/>
        <v>14364781</v>
      </c>
      <c r="L15" s="73">
        <f t="shared" si="0"/>
        <v>17365991</v>
      </c>
      <c r="M15" s="73">
        <f t="shared" si="0"/>
        <v>-13504074</v>
      </c>
      <c r="N15" s="73">
        <f t="shared" si="0"/>
        <v>18226698</v>
      </c>
      <c r="O15" s="73">
        <f t="shared" si="0"/>
        <v>-578784</v>
      </c>
      <c r="P15" s="73">
        <f t="shared" si="0"/>
        <v>-990995</v>
      </c>
      <c r="Q15" s="73">
        <f t="shared" si="0"/>
        <v>15147742</v>
      </c>
      <c r="R15" s="73">
        <f t="shared" si="0"/>
        <v>13577963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54323986</v>
      </c>
      <c r="X15" s="73">
        <f t="shared" si="0"/>
        <v>35156781</v>
      </c>
      <c r="Y15" s="73">
        <f t="shared" si="0"/>
        <v>19167205</v>
      </c>
      <c r="Z15" s="170">
        <f>+IF(X15&lt;&gt;0,+(Y15/X15)*100,0)</f>
        <v>54.51922631938345</v>
      </c>
      <c r="AA15" s="74">
        <f>SUM(AA6:AA14)</f>
        <v>46875708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-64550742</v>
      </c>
      <c r="D24" s="155"/>
      <c r="E24" s="59">
        <v>-45276996</v>
      </c>
      <c r="F24" s="60">
        <v>-45276996</v>
      </c>
      <c r="G24" s="60">
        <v>-7564674</v>
      </c>
      <c r="H24" s="60">
        <v>-2679893</v>
      </c>
      <c r="I24" s="60">
        <v>-2559254</v>
      </c>
      <c r="J24" s="60">
        <v>-12803821</v>
      </c>
      <c r="K24" s="60">
        <v>-3753847</v>
      </c>
      <c r="L24" s="60">
        <v>-3346706</v>
      </c>
      <c r="M24" s="60">
        <v>-3801371</v>
      </c>
      <c r="N24" s="60">
        <v>-10901924</v>
      </c>
      <c r="O24" s="60">
        <v>-5058197</v>
      </c>
      <c r="P24" s="60">
        <v>-4497430</v>
      </c>
      <c r="Q24" s="60">
        <v>-7156894</v>
      </c>
      <c r="R24" s="60">
        <v>-16712521</v>
      </c>
      <c r="S24" s="60"/>
      <c r="T24" s="60"/>
      <c r="U24" s="60"/>
      <c r="V24" s="60"/>
      <c r="W24" s="60">
        <v>-40418266</v>
      </c>
      <c r="X24" s="60">
        <v>-33957747</v>
      </c>
      <c r="Y24" s="60">
        <v>-6460519</v>
      </c>
      <c r="Z24" s="140">
        <v>19.03</v>
      </c>
      <c r="AA24" s="62">
        <v>-45276996</v>
      </c>
    </row>
    <row r="25" spans="1:27" ht="13.5">
      <c r="A25" s="250" t="s">
        <v>191</v>
      </c>
      <c r="B25" s="251"/>
      <c r="C25" s="168">
        <f aca="true" t="shared" si="1" ref="C25:Y25">SUM(C19:C24)</f>
        <v>-64550742</v>
      </c>
      <c r="D25" s="168">
        <f>SUM(D19:D24)</f>
        <v>0</v>
      </c>
      <c r="E25" s="72">
        <f t="shared" si="1"/>
        <v>-45276996</v>
      </c>
      <c r="F25" s="73">
        <f t="shared" si="1"/>
        <v>-45276996</v>
      </c>
      <c r="G25" s="73">
        <f t="shared" si="1"/>
        <v>-7564674</v>
      </c>
      <c r="H25" s="73">
        <f t="shared" si="1"/>
        <v>-2679893</v>
      </c>
      <c r="I25" s="73">
        <f t="shared" si="1"/>
        <v>-2559254</v>
      </c>
      <c r="J25" s="73">
        <f t="shared" si="1"/>
        <v>-12803821</v>
      </c>
      <c r="K25" s="73">
        <f t="shared" si="1"/>
        <v>-3753847</v>
      </c>
      <c r="L25" s="73">
        <f t="shared" si="1"/>
        <v>-3346706</v>
      </c>
      <c r="M25" s="73">
        <f t="shared" si="1"/>
        <v>-3801371</v>
      </c>
      <c r="N25" s="73">
        <f t="shared" si="1"/>
        <v>-10901924</v>
      </c>
      <c r="O25" s="73">
        <f t="shared" si="1"/>
        <v>-5058197</v>
      </c>
      <c r="P25" s="73">
        <f t="shared" si="1"/>
        <v>-4497430</v>
      </c>
      <c r="Q25" s="73">
        <f t="shared" si="1"/>
        <v>-7156894</v>
      </c>
      <c r="R25" s="73">
        <f t="shared" si="1"/>
        <v>-16712521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-40418266</v>
      </c>
      <c r="X25" s="73">
        <f t="shared" si="1"/>
        <v>-33957747</v>
      </c>
      <c r="Y25" s="73">
        <f t="shared" si="1"/>
        <v>-6460519</v>
      </c>
      <c r="Z25" s="170">
        <f>+IF(X25&lt;&gt;0,+(Y25/X25)*100,0)</f>
        <v>19.025169720476452</v>
      </c>
      <c r="AA25" s="74">
        <f>SUM(AA19:AA24)</f>
        <v>-45276996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2599568</v>
      </c>
      <c r="D33" s="155"/>
      <c r="E33" s="59"/>
      <c r="F33" s="60"/>
      <c r="G33" s="60"/>
      <c r="H33" s="60"/>
      <c r="I33" s="60">
        <v>-65379</v>
      </c>
      <c r="J33" s="60">
        <v>-65379</v>
      </c>
      <c r="K33" s="60"/>
      <c r="L33" s="60"/>
      <c r="M33" s="60">
        <v>-18834</v>
      </c>
      <c r="N33" s="60">
        <v>-18834</v>
      </c>
      <c r="O33" s="60"/>
      <c r="P33" s="60"/>
      <c r="Q33" s="60">
        <v>-71039</v>
      </c>
      <c r="R33" s="60">
        <v>-71039</v>
      </c>
      <c r="S33" s="60"/>
      <c r="T33" s="60"/>
      <c r="U33" s="60"/>
      <c r="V33" s="60"/>
      <c r="W33" s="60">
        <v>-155252</v>
      </c>
      <c r="X33" s="60"/>
      <c r="Y33" s="60">
        <v>-155252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2599568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-65379</v>
      </c>
      <c r="J34" s="73">
        <f t="shared" si="2"/>
        <v>-65379</v>
      </c>
      <c r="K34" s="73">
        <f t="shared" si="2"/>
        <v>0</v>
      </c>
      <c r="L34" s="73">
        <f t="shared" si="2"/>
        <v>0</v>
      </c>
      <c r="M34" s="73">
        <f t="shared" si="2"/>
        <v>-18834</v>
      </c>
      <c r="N34" s="73">
        <f t="shared" si="2"/>
        <v>-18834</v>
      </c>
      <c r="O34" s="73">
        <f t="shared" si="2"/>
        <v>0</v>
      </c>
      <c r="P34" s="73">
        <f t="shared" si="2"/>
        <v>0</v>
      </c>
      <c r="Q34" s="73">
        <f t="shared" si="2"/>
        <v>-71039</v>
      </c>
      <c r="R34" s="73">
        <f t="shared" si="2"/>
        <v>-71039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-155252</v>
      </c>
      <c r="X34" s="73">
        <f t="shared" si="2"/>
        <v>0</v>
      </c>
      <c r="Y34" s="73">
        <f t="shared" si="2"/>
        <v>-155252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-7816439</v>
      </c>
      <c r="D36" s="153">
        <f>+D15+D25+D34</f>
        <v>0</v>
      </c>
      <c r="E36" s="99">
        <f t="shared" si="3"/>
        <v>1598712</v>
      </c>
      <c r="F36" s="100">
        <f t="shared" si="3"/>
        <v>1598712</v>
      </c>
      <c r="G36" s="100">
        <f t="shared" si="3"/>
        <v>18770899</v>
      </c>
      <c r="H36" s="100">
        <f t="shared" si="3"/>
        <v>-5429808</v>
      </c>
      <c r="I36" s="100">
        <f t="shared" si="3"/>
        <v>-3690966</v>
      </c>
      <c r="J36" s="100">
        <f t="shared" si="3"/>
        <v>9650125</v>
      </c>
      <c r="K36" s="100">
        <f t="shared" si="3"/>
        <v>10610934</v>
      </c>
      <c r="L36" s="100">
        <f t="shared" si="3"/>
        <v>14019285</v>
      </c>
      <c r="M36" s="100">
        <f t="shared" si="3"/>
        <v>-17324279</v>
      </c>
      <c r="N36" s="100">
        <f t="shared" si="3"/>
        <v>7305940</v>
      </c>
      <c r="O36" s="100">
        <f t="shared" si="3"/>
        <v>-5636981</v>
      </c>
      <c r="P36" s="100">
        <f t="shared" si="3"/>
        <v>-5488425</v>
      </c>
      <c r="Q36" s="100">
        <f t="shared" si="3"/>
        <v>7919809</v>
      </c>
      <c r="R36" s="100">
        <f t="shared" si="3"/>
        <v>-3205597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13750468</v>
      </c>
      <c r="X36" s="100">
        <f t="shared" si="3"/>
        <v>1199034</v>
      </c>
      <c r="Y36" s="100">
        <f t="shared" si="3"/>
        <v>12551434</v>
      </c>
      <c r="Z36" s="137">
        <f>+IF(X36&lt;&gt;0,+(Y36/X36)*100,0)</f>
        <v>1046.795503713823</v>
      </c>
      <c r="AA36" s="102">
        <f>+AA15+AA25+AA34</f>
        <v>1598712</v>
      </c>
    </row>
    <row r="37" spans="1:27" ht="13.5">
      <c r="A37" s="249" t="s">
        <v>199</v>
      </c>
      <c r="B37" s="182"/>
      <c r="C37" s="153">
        <v>6571154</v>
      </c>
      <c r="D37" s="153"/>
      <c r="E37" s="99">
        <v>2000</v>
      </c>
      <c r="F37" s="100">
        <v>2000</v>
      </c>
      <c r="G37" s="100">
        <v>1460486</v>
      </c>
      <c r="H37" s="100">
        <v>20231385</v>
      </c>
      <c r="I37" s="100">
        <v>14801577</v>
      </c>
      <c r="J37" s="100">
        <v>1460486</v>
      </c>
      <c r="K37" s="100">
        <v>11110611</v>
      </c>
      <c r="L37" s="100">
        <v>21721545</v>
      </c>
      <c r="M37" s="100">
        <v>35740830</v>
      </c>
      <c r="N37" s="100">
        <v>11110611</v>
      </c>
      <c r="O37" s="100">
        <v>18416551</v>
      </c>
      <c r="P37" s="100">
        <v>12779570</v>
      </c>
      <c r="Q37" s="100">
        <v>7291145</v>
      </c>
      <c r="R37" s="100">
        <v>18416551</v>
      </c>
      <c r="S37" s="100"/>
      <c r="T37" s="100"/>
      <c r="U37" s="100"/>
      <c r="V37" s="100"/>
      <c r="W37" s="100">
        <v>1460486</v>
      </c>
      <c r="X37" s="100">
        <v>2000</v>
      </c>
      <c r="Y37" s="100">
        <v>1458486</v>
      </c>
      <c r="Z37" s="137">
        <v>72924.3</v>
      </c>
      <c r="AA37" s="102">
        <v>2000</v>
      </c>
    </row>
    <row r="38" spans="1:27" ht="13.5">
      <c r="A38" s="269" t="s">
        <v>200</v>
      </c>
      <c r="B38" s="256"/>
      <c r="C38" s="257">
        <v>-1245284</v>
      </c>
      <c r="D38" s="257"/>
      <c r="E38" s="258">
        <v>1600711</v>
      </c>
      <c r="F38" s="259">
        <v>1600711</v>
      </c>
      <c r="G38" s="259">
        <v>20231385</v>
      </c>
      <c r="H38" s="259">
        <v>14801577</v>
      </c>
      <c r="I38" s="259">
        <v>11110611</v>
      </c>
      <c r="J38" s="259">
        <v>11110611</v>
      </c>
      <c r="K38" s="259">
        <v>21721545</v>
      </c>
      <c r="L38" s="259">
        <v>35740830</v>
      </c>
      <c r="M38" s="259">
        <v>18416551</v>
      </c>
      <c r="N38" s="259">
        <v>18416551</v>
      </c>
      <c r="O38" s="259">
        <v>12779570</v>
      </c>
      <c r="P38" s="259">
        <v>7291145</v>
      </c>
      <c r="Q38" s="259">
        <v>15210954</v>
      </c>
      <c r="R38" s="259">
        <v>15210954</v>
      </c>
      <c r="S38" s="259"/>
      <c r="T38" s="259"/>
      <c r="U38" s="259"/>
      <c r="V38" s="259"/>
      <c r="W38" s="259">
        <v>15210954</v>
      </c>
      <c r="X38" s="259">
        <v>1201033</v>
      </c>
      <c r="Y38" s="259">
        <v>14009921</v>
      </c>
      <c r="Z38" s="260">
        <v>1166.49</v>
      </c>
      <c r="AA38" s="261">
        <v>1600711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30228217</v>
      </c>
      <c r="D5" s="200">
        <f t="shared" si="0"/>
        <v>0</v>
      </c>
      <c r="E5" s="106">
        <f t="shared" si="0"/>
        <v>46827000</v>
      </c>
      <c r="F5" s="106">
        <f t="shared" si="0"/>
        <v>46827000</v>
      </c>
      <c r="G5" s="106">
        <f t="shared" si="0"/>
        <v>369261</v>
      </c>
      <c r="H5" s="106">
        <f t="shared" si="0"/>
        <v>2679893</v>
      </c>
      <c r="I5" s="106">
        <f t="shared" si="0"/>
        <v>2559254</v>
      </c>
      <c r="J5" s="106">
        <f t="shared" si="0"/>
        <v>5608408</v>
      </c>
      <c r="K5" s="106">
        <f t="shared" si="0"/>
        <v>3753847</v>
      </c>
      <c r="L5" s="106">
        <f t="shared" si="0"/>
        <v>3367850</v>
      </c>
      <c r="M5" s="106">
        <f t="shared" si="0"/>
        <v>3801371</v>
      </c>
      <c r="N5" s="106">
        <f t="shared" si="0"/>
        <v>10923068</v>
      </c>
      <c r="O5" s="106">
        <f t="shared" si="0"/>
        <v>5058197</v>
      </c>
      <c r="P5" s="106">
        <f t="shared" si="0"/>
        <v>8748495</v>
      </c>
      <c r="Q5" s="106">
        <f t="shared" si="0"/>
        <v>7155434</v>
      </c>
      <c r="R5" s="106">
        <f t="shared" si="0"/>
        <v>20962126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37493602</v>
      </c>
      <c r="X5" s="106">
        <f t="shared" si="0"/>
        <v>35120250</v>
      </c>
      <c r="Y5" s="106">
        <f t="shared" si="0"/>
        <v>2373352</v>
      </c>
      <c r="Z5" s="201">
        <f>+IF(X5&lt;&gt;0,+(Y5/X5)*100,0)</f>
        <v>6.7577878859062785</v>
      </c>
      <c r="AA5" s="199">
        <f>SUM(AA11:AA18)</f>
        <v>46827000</v>
      </c>
    </row>
    <row r="6" spans="1:27" ht="13.5">
      <c r="A6" s="291" t="s">
        <v>204</v>
      </c>
      <c r="B6" s="142"/>
      <c r="C6" s="62">
        <v>2385615</v>
      </c>
      <c r="D6" s="156"/>
      <c r="E6" s="60">
        <v>4500000</v>
      </c>
      <c r="F6" s="60">
        <v>4500000</v>
      </c>
      <c r="G6" s="60"/>
      <c r="H6" s="60"/>
      <c r="I6" s="60"/>
      <c r="J6" s="60"/>
      <c r="K6" s="60"/>
      <c r="L6" s="60"/>
      <c r="M6" s="60"/>
      <c r="N6" s="60"/>
      <c r="O6" s="60">
        <v>617857</v>
      </c>
      <c r="P6" s="60">
        <v>1988888</v>
      </c>
      <c r="Q6" s="60"/>
      <c r="R6" s="60">
        <v>2606745</v>
      </c>
      <c r="S6" s="60"/>
      <c r="T6" s="60"/>
      <c r="U6" s="60"/>
      <c r="V6" s="60"/>
      <c r="W6" s="60">
        <v>2606745</v>
      </c>
      <c r="X6" s="60">
        <v>3375000</v>
      </c>
      <c r="Y6" s="60">
        <v>-768255</v>
      </c>
      <c r="Z6" s="140">
        <v>-22.76</v>
      </c>
      <c r="AA6" s="155">
        <v>4500000</v>
      </c>
    </row>
    <row r="7" spans="1:27" ht="13.5">
      <c r="A7" s="291" t="s">
        <v>205</v>
      </c>
      <c r="B7" s="142"/>
      <c r="C7" s="62">
        <v>2899222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19905677</v>
      </c>
      <c r="D8" s="156"/>
      <c r="E8" s="60">
        <v>34505939</v>
      </c>
      <c r="F8" s="60">
        <v>34505939</v>
      </c>
      <c r="G8" s="60"/>
      <c r="H8" s="60"/>
      <c r="I8" s="60">
        <v>2557955</v>
      </c>
      <c r="J8" s="60">
        <v>2557955</v>
      </c>
      <c r="K8" s="60">
        <v>3230485</v>
      </c>
      <c r="L8" s="60">
        <v>3077354</v>
      </c>
      <c r="M8" s="60">
        <v>2094134</v>
      </c>
      <c r="N8" s="60">
        <v>8401973</v>
      </c>
      <c r="O8" s="60">
        <v>4426057</v>
      </c>
      <c r="P8" s="60">
        <v>6759607</v>
      </c>
      <c r="Q8" s="60">
        <v>6515401</v>
      </c>
      <c r="R8" s="60">
        <v>17701065</v>
      </c>
      <c r="S8" s="60"/>
      <c r="T8" s="60"/>
      <c r="U8" s="60"/>
      <c r="V8" s="60"/>
      <c r="W8" s="60">
        <v>28660993</v>
      </c>
      <c r="X8" s="60">
        <v>25879454</v>
      </c>
      <c r="Y8" s="60">
        <v>2781539</v>
      </c>
      <c r="Z8" s="140">
        <v>10.75</v>
      </c>
      <c r="AA8" s="155">
        <v>34505939</v>
      </c>
    </row>
    <row r="9" spans="1:27" ht="13.5">
      <c r="A9" s="291" t="s">
        <v>207</v>
      </c>
      <c r="B9" s="142"/>
      <c r="C9" s="62">
        <v>3777269</v>
      </c>
      <c r="D9" s="156"/>
      <c r="E9" s="60">
        <v>5007211</v>
      </c>
      <c r="F9" s="60">
        <v>5007211</v>
      </c>
      <c r="G9" s="60">
        <v>242765</v>
      </c>
      <c r="H9" s="60">
        <v>1997329</v>
      </c>
      <c r="I9" s="60"/>
      <c r="J9" s="60">
        <v>2240094</v>
      </c>
      <c r="K9" s="60"/>
      <c r="L9" s="60"/>
      <c r="M9" s="60">
        <v>1362620</v>
      </c>
      <c r="N9" s="60">
        <v>1362620</v>
      </c>
      <c r="O9" s="60"/>
      <c r="P9" s="60"/>
      <c r="Q9" s="60"/>
      <c r="R9" s="60"/>
      <c r="S9" s="60"/>
      <c r="T9" s="60"/>
      <c r="U9" s="60"/>
      <c r="V9" s="60"/>
      <c r="W9" s="60">
        <v>3602714</v>
      </c>
      <c r="X9" s="60">
        <v>3755408</v>
      </c>
      <c r="Y9" s="60">
        <v>-152694</v>
      </c>
      <c r="Z9" s="140">
        <v>-4.07</v>
      </c>
      <c r="AA9" s="155">
        <v>5007211</v>
      </c>
    </row>
    <row r="10" spans="1:27" ht="13.5">
      <c r="A10" s="291" t="s">
        <v>208</v>
      </c>
      <c r="B10" s="142"/>
      <c r="C10" s="62">
        <v>6257</v>
      </c>
      <c r="D10" s="156"/>
      <c r="E10" s="60">
        <v>500000</v>
      </c>
      <c r="F10" s="60">
        <v>500000</v>
      </c>
      <c r="G10" s="60">
        <v>110461</v>
      </c>
      <c r="H10" s="60">
        <v>666949</v>
      </c>
      <c r="I10" s="60"/>
      <c r="J10" s="60">
        <v>777410</v>
      </c>
      <c r="K10" s="60">
        <v>504539</v>
      </c>
      <c r="L10" s="60">
        <v>269352</v>
      </c>
      <c r="M10" s="60"/>
      <c r="N10" s="60">
        <v>773891</v>
      </c>
      <c r="O10" s="60"/>
      <c r="P10" s="60"/>
      <c r="Q10" s="60">
        <v>640033</v>
      </c>
      <c r="R10" s="60">
        <v>640033</v>
      </c>
      <c r="S10" s="60"/>
      <c r="T10" s="60"/>
      <c r="U10" s="60"/>
      <c r="V10" s="60"/>
      <c r="W10" s="60">
        <v>2191334</v>
      </c>
      <c r="X10" s="60">
        <v>375000</v>
      </c>
      <c r="Y10" s="60">
        <v>1816334</v>
      </c>
      <c r="Z10" s="140">
        <v>484.36</v>
      </c>
      <c r="AA10" s="155">
        <v>500000</v>
      </c>
    </row>
    <row r="11" spans="1:27" ht="13.5">
      <c r="A11" s="292" t="s">
        <v>209</v>
      </c>
      <c r="B11" s="142"/>
      <c r="C11" s="293">
        <f aca="true" t="shared" si="1" ref="C11:Y11">SUM(C6:C10)</f>
        <v>28974040</v>
      </c>
      <c r="D11" s="294">
        <f t="shared" si="1"/>
        <v>0</v>
      </c>
      <c r="E11" s="295">
        <f t="shared" si="1"/>
        <v>44513150</v>
      </c>
      <c r="F11" s="295">
        <f t="shared" si="1"/>
        <v>44513150</v>
      </c>
      <c r="G11" s="295">
        <f t="shared" si="1"/>
        <v>353226</v>
      </c>
      <c r="H11" s="295">
        <f t="shared" si="1"/>
        <v>2664278</v>
      </c>
      <c r="I11" s="295">
        <f t="shared" si="1"/>
        <v>2557955</v>
      </c>
      <c r="J11" s="295">
        <f t="shared" si="1"/>
        <v>5575459</v>
      </c>
      <c r="K11" s="295">
        <f t="shared" si="1"/>
        <v>3735024</v>
      </c>
      <c r="L11" s="295">
        <f t="shared" si="1"/>
        <v>3346706</v>
      </c>
      <c r="M11" s="295">
        <f t="shared" si="1"/>
        <v>3456754</v>
      </c>
      <c r="N11" s="295">
        <f t="shared" si="1"/>
        <v>10538484</v>
      </c>
      <c r="O11" s="295">
        <f t="shared" si="1"/>
        <v>5043914</v>
      </c>
      <c r="P11" s="295">
        <f t="shared" si="1"/>
        <v>8748495</v>
      </c>
      <c r="Q11" s="295">
        <f t="shared" si="1"/>
        <v>7155434</v>
      </c>
      <c r="R11" s="295">
        <f t="shared" si="1"/>
        <v>20947843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37061786</v>
      </c>
      <c r="X11" s="295">
        <f t="shared" si="1"/>
        <v>33384862</v>
      </c>
      <c r="Y11" s="295">
        <f t="shared" si="1"/>
        <v>3676924</v>
      </c>
      <c r="Z11" s="296">
        <f>+IF(X11&lt;&gt;0,+(Y11/X11)*100,0)</f>
        <v>11.013746290159894</v>
      </c>
      <c r="AA11" s="297">
        <f>SUM(AA6:AA10)</f>
        <v>44513150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1254177</v>
      </c>
      <c r="D15" s="156"/>
      <c r="E15" s="60">
        <v>2313850</v>
      </c>
      <c r="F15" s="60">
        <v>2313850</v>
      </c>
      <c r="G15" s="60">
        <v>16035</v>
      </c>
      <c r="H15" s="60">
        <v>15615</v>
      </c>
      <c r="I15" s="60">
        <v>1299</v>
      </c>
      <c r="J15" s="60">
        <v>32949</v>
      </c>
      <c r="K15" s="60">
        <v>18823</v>
      </c>
      <c r="L15" s="60">
        <v>21144</v>
      </c>
      <c r="M15" s="60">
        <v>344617</v>
      </c>
      <c r="N15" s="60">
        <v>384584</v>
      </c>
      <c r="O15" s="60">
        <v>14283</v>
      </c>
      <c r="P15" s="60"/>
      <c r="Q15" s="60"/>
      <c r="R15" s="60">
        <v>14283</v>
      </c>
      <c r="S15" s="60"/>
      <c r="T15" s="60"/>
      <c r="U15" s="60"/>
      <c r="V15" s="60"/>
      <c r="W15" s="60">
        <v>431816</v>
      </c>
      <c r="X15" s="60">
        <v>1735388</v>
      </c>
      <c r="Y15" s="60">
        <v>-1303572</v>
      </c>
      <c r="Z15" s="140">
        <v>-75.12</v>
      </c>
      <c r="AA15" s="155">
        <v>2313850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2385615</v>
      </c>
      <c r="D36" s="156">
        <f t="shared" si="4"/>
        <v>0</v>
      </c>
      <c r="E36" s="60">
        <f t="shared" si="4"/>
        <v>4500000</v>
      </c>
      <c r="F36" s="60">
        <f t="shared" si="4"/>
        <v>4500000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617857</v>
      </c>
      <c r="P36" s="60">
        <f t="shared" si="4"/>
        <v>1988888</v>
      </c>
      <c r="Q36" s="60">
        <f t="shared" si="4"/>
        <v>0</v>
      </c>
      <c r="R36" s="60">
        <f t="shared" si="4"/>
        <v>2606745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2606745</v>
      </c>
      <c r="X36" s="60">
        <f t="shared" si="4"/>
        <v>3375000</v>
      </c>
      <c r="Y36" s="60">
        <f t="shared" si="4"/>
        <v>-768255</v>
      </c>
      <c r="Z36" s="140">
        <f aca="true" t="shared" si="5" ref="Z36:Z49">+IF(X36&lt;&gt;0,+(Y36/X36)*100,0)</f>
        <v>-22.76311111111111</v>
      </c>
      <c r="AA36" s="155">
        <f>AA6+AA21</f>
        <v>4500000</v>
      </c>
    </row>
    <row r="37" spans="1:27" ht="13.5">
      <c r="A37" s="291" t="s">
        <v>205</v>
      </c>
      <c r="B37" s="142"/>
      <c r="C37" s="62">
        <f t="shared" si="4"/>
        <v>2899222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19905677</v>
      </c>
      <c r="D38" s="156">
        <f t="shared" si="4"/>
        <v>0</v>
      </c>
      <c r="E38" s="60">
        <f t="shared" si="4"/>
        <v>34505939</v>
      </c>
      <c r="F38" s="60">
        <f t="shared" si="4"/>
        <v>34505939</v>
      </c>
      <c r="G38" s="60">
        <f t="shared" si="4"/>
        <v>0</v>
      </c>
      <c r="H38" s="60">
        <f t="shared" si="4"/>
        <v>0</v>
      </c>
      <c r="I38" s="60">
        <f t="shared" si="4"/>
        <v>2557955</v>
      </c>
      <c r="J38" s="60">
        <f t="shared" si="4"/>
        <v>2557955</v>
      </c>
      <c r="K38" s="60">
        <f t="shared" si="4"/>
        <v>3230485</v>
      </c>
      <c r="L38" s="60">
        <f t="shared" si="4"/>
        <v>3077354</v>
      </c>
      <c r="M38" s="60">
        <f t="shared" si="4"/>
        <v>2094134</v>
      </c>
      <c r="N38" s="60">
        <f t="shared" si="4"/>
        <v>8401973</v>
      </c>
      <c r="O38" s="60">
        <f t="shared" si="4"/>
        <v>4426057</v>
      </c>
      <c r="P38" s="60">
        <f t="shared" si="4"/>
        <v>6759607</v>
      </c>
      <c r="Q38" s="60">
        <f t="shared" si="4"/>
        <v>6515401</v>
      </c>
      <c r="R38" s="60">
        <f t="shared" si="4"/>
        <v>17701065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28660993</v>
      </c>
      <c r="X38" s="60">
        <f t="shared" si="4"/>
        <v>25879454</v>
      </c>
      <c r="Y38" s="60">
        <f t="shared" si="4"/>
        <v>2781539</v>
      </c>
      <c r="Z38" s="140">
        <f t="shared" si="5"/>
        <v>10.748059058742122</v>
      </c>
      <c r="AA38" s="155">
        <f>AA8+AA23</f>
        <v>34505939</v>
      </c>
    </row>
    <row r="39" spans="1:27" ht="13.5">
      <c r="A39" s="291" t="s">
        <v>207</v>
      </c>
      <c r="B39" s="142"/>
      <c r="C39" s="62">
        <f t="shared" si="4"/>
        <v>3777269</v>
      </c>
      <c r="D39" s="156">
        <f t="shared" si="4"/>
        <v>0</v>
      </c>
      <c r="E39" s="60">
        <f t="shared" si="4"/>
        <v>5007211</v>
      </c>
      <c r="F39" s="60">
        <f t="shared" si="4"/>
        <v>5007211</v>
      </c>
      <c r="G39" s="60">
        <f t="shared" si="4"/>
        <v>242765</v>
      </c>
      <c r="H39" s="60">
        <f t="shared" si="4"/>
        <v>1997329</v>
      </c>
      <c r="I39" s="60">
        <f t="shared" si="4"/>
        <v>0</v>
      </c>
      <c r="J39" s="60">
        <f t="shared" si="4"/>
        <v>2240094</v>
      </c>
      <c r="K39" s="60">
        <f t="shared" si="4"/>
        <v>0</v>
      </c>
      <c r="L39" s="60">
        <f t="shared" si="4"/>
        <v>0</v>
      </c>
      <c r="M39" s="60">
        <f t="shared" si="4"/>
        <v>1362620</v>
      </c>
      <c r="N39" s="60">
        <f t="shared" si="4"/>
        <v>1362620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3602714</v>
      </c>
      <c r="X39" s="60">
        <f t="shared" si="4"/>
        <v>3755408</v>
      </c>
      <c r="Y39" s="60">
        <f t="shared" si="4"/>
        <v>-152694</v>
      </c>
      <c r="Z39" s="140">
        <f t="shared" si="5"/>
        <v>-4.06597632001636</v>
      </c>
      <c r="AA39" s="155">
        <f>AA9+AA24</f>
        <v>5007211</v>
      </c>
    </row>
    <row r="40" spans="1:27" ht="13.5">
      <c r="A40" s="291" t="s">
        <v>208</v>
      </c>
      <c r="B40" s="142"/>
      <c r="C40" s="62">
        <f t="shared" si="4"/>
        <v>6257</v>
      </c>
      <c r="D40" s="156">
        <f t="shared" si="4"/>
        <v>0</v>
      </c>
      <c r="E40" s="60">
        <f t="shared" si="4"/>
        <v>500000</v>
      </c>
      <c r="F40" s="60">
        <f t="shared" si="4"/>
        <v>500000</v>
      </c>
      <c r="G40" s="60">
        <f t="shared" si="4"/>
        <v>110461</v>
      </c>
      <c r="H40" s="60">
        <f t="shared" si="4"/>
        <v>666949</v>
      </c>
      <c r="I40" s="60">
        <f t="shared" si="4"/>
        <v>0</v>
      </c>
      <c r="J40" s="60">
        <f t="shared" si="4"/>
        <v>777410</v>
      </c>
      <c r="K40" s="60">
        <f t="shared" si="4"/>
        <v>504539</v>
      </c>
      <c r="L40" s="60">
        <f t="shared" si="4"/>
        <v>269352</v>
      </c>
      <c r="M40" s="60">
        <f t="shared" si="4"/>
        <v>0</v>
      </c>
      <c r="N40" s="60">
        <f t="shared" si="4"/>
        <v>773891</v>
      </c>
      <c r="O40" s="60">
        <f t="shared" si="4"/>
        <v>0</v>
      </c>
      <c r="P40" s="60">
        <f t="shared" si="4"/>
        <v>0</v>
      </c>
      <c r="Q40" s="60">
        <f t="shared" si="4"/>
        <v>640033</v>
      </c>
      <c r="R40" s="60">
        <f t="shared" si="4"/>
        <v>640033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2191334</v>
      </c>
      <c r="X40" s="60">
        <f t="shared" si="4"/>
        <v>375000</v>
      </c>
      <c r="Y40" s="60">
        <f t="shared" si="4"/>
        <v>1816334</v>
      </c>
      <c r="Z40" s="140">
        <f t="shared" si="5"/>
        <v>484.3557333333333</v>
      </c>
      <c r="AA40" s="155">
        <f>AA10+AA25</f>
        <v>500000</v>
      </c>
    </row>
    <row r="41" spans="1:27" ht="13.5">
      <c r="A41" s="292" t="s">
        <v>209</v>
      </c>
      <c r="B41" s="142"/>
      <c r="C41" s="293">
        <f aca="true" t="shared" si="6" ref="C41:Y41">SUM(C36:C40)</f>
        <v>28974040</v>
      </c>
      <c r="D41" s="294">
        <f t="shared" si="6"/>
        <v>0</v>
      </c>
      <c r="E41" s="295">
        <f t="shared" si="6"/>
        <v>44513150</v>
      </c>
      <c r="F41" s="295">
        <f t="shared" si="6"/>
        <v>44513150</v>
      </c>
      <c r="G41" s="295">
        <f t="shared" si="6"/>
        <v>353226</v>
      </c>
      <c r="H41" s="295">
        <f t="shared" si="6"/>
        <v>2664278</v>
      </c>
      <c r="I41" s="295">
        <f t="shared" si="6"/>
        <v>2557955</v>
      </c>
      <c r="J41" s="295">
        <f t="shared" si="6"/>
        <v>5575459</v>
      </c>
      <c r="K41" s="295">
        <f t="shared" si="6"/>
        <v>3735024</v>
      </c>
      <c r="L41" s="295">
        <f t="shared" si="6"/>
        <v>3346706</v>
      </c>
      <c r="M41" s="295">
        <f t="shared" si="6"/>
        <v>3456754</v>
      </c>
      <c r="N41" s="295">
        <f t="shared" si="6"/>
        <v>10538484</v>
      </c>
      <c r="O41" s="295">
        <f t="shared" si="6"/>
        <v>5043914</v>
      </c>
      <c r="P41" s="295">
        <f t="shared" si="6"/>
        <v>8748495</v>
      </c>
      <c r="Q41" s="295">
        <f t="shared" si="6"/>
        <v>7155434</v>
      </c>
      <c r="R41" s="295">
        <f t="shared" si="6"/>
        <v>20947843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37061786</v>
      </c>
      <c r="X41" s="295">
        <f t="shared" si="6"/>
        <v>33384862</v>
      </c>
      <c r="Y41" s="295">
        <f t="shared" si="6"/>
        <v>3676924</v>
      </c>
      <c r="Z41" s="296">
        <f t="shared" si="5"/>
        <v>11.013746290159894</v>
      </c>
      <c r="AA41" s="297">
        <f>SUM(AA36:AA40)</f>
        <v>44513150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1254177</v>
      </c>
      <c r="D45" s="129">
        <f t="shared" si="7"/>
        <v>0</v>
      </c>
      <c r="E45" s="54">
        <f t="shared" si="7"/>
        <v>2313850</v>
      </c>
      <c r="F45" s="54">
        <f t="shared" si="7"/>
        <v>2313850</v>
      </c>
      <c r="G45" s="54">
        <f t="shared" si="7"/>
        <v>16035</v>
      </c>
      <c r="H45" s="54">
        <f t="shared" si="7"/>
        <v>15615</v>
      </c>
      <c r="I45" s="54">
        <f t="shared" si="7"/>
        <v>1299</v>
      </c>
      <c r="J45" s="54">
        <f t="shared" si="7"/>
        <v>32949</v>
      </c>
      <c r="K45" s="54">
        <f t="shared" si="7"/>
        <v>18823</v>
      </c>
      <c r="L45" s="54">
        <f t="shared" si="7"/>
        <v>21144</v>
      </c>
      <c r="M45" s="54">
        <f t="shared" si="7"/>
        <v>344617</v>
      </c>
      <c r="N45" s="54">
        <f t="shared" si="7"/>
        <v>384584</v>
      </c>
      <c r="O45" s="54">
        <f t="shared" si="7"/>
        <v>14283</v>
      </c>
      <c r="P45" s="54">
        <f t="shared" si="7"/>
        <v>0</v>
      </c>
      <c r="Q45" s="54">
        <f t="shared" si="7"/>
        <v>0</v>
      </c>
      <c r="R45" s="54">
        <f t="shared" si="7"/>
        <v>14283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431816</v>
      </c>
      <c r="X45" s="54">
        <f t="shared" si="7"/>
        <v>1735388</v>
      </c>
      <c r="Y45" s="54">
        <f t="shared" si="7"/>
        <v>-1303572</v>
      </c>
      <c r="Z45" s="184">
        <f t="shared" si="5"/>
        <v>-75.1170343462096</v>
      </c>
      <c r="AA45" s="130">
        <f t="shared" si="8"/>
        <v>2313850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30228217</v>
      </c>
      <c r="D49" s="218">
        <f t="shared" si="9"/>
        <v>0</v>
      </c>
      <c r="E49" s="220">
        <f t="shared" si="9"/>
        <v>46827000</v>
      </c>
      <c r="F49" s="220">
        <f t="shared" si="9"/>
        <v>46827000</v>
      </c>
      <c r="G49" s="220">
        <f t="shared" si="9"/>
        <v>369261</v>
      </c>
      <c r="H49" s="220">
        <f t="shared" si="9"/>
        <v>2679893</v>
      </c>
      <c r="I49" s="220">
        <f t="shared" si="9"/>
        <v>2559254</v>
      </c>
      <c r="J49" s="220">
        <f t="shared" si="9"/>
        <v>5608408</v>
      </c>
      <c r="K49" s="220">
        <f t="shared" si="9"/>
        <v>3753847</v>
      </c>
      <c r="L49" s="220">
        <f t="shared" si="9"/>
        <v>3367850</v>
      </c>
      <c r="M49" s="220">
        <f t="shared" si="9"/>
        <v>3801371</v>
      </c>
      <c r="N49" s="220">
        <f t="shared" si="9"/>
        <v>10923068</v>
      </c>
      <c r="O49" s="220">
        <f t="shared" si="9"/>
        <v>5058197</v>
      </c>
      <c r="P49" s="220">
        <f t="shared" si="9"/>
        <v>8748495</v>
      </c>
      <c r="Q49" s="220">
        <f t="shared" si="9"/>
        <v>7155434</v>
      </c>
      <c r="R49" s="220">
        <f t="shared" si="9"/>
        <v>20962126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37493602</v>
      </c>
      <c r="X49" s="220">
        <f t="shared" si="9"/>
        <v>35120250</v>
      </c>
      <c r="Y49" s="220">
        <f t="shared" si="9"/>
        <v>2373352</v>
      </c>
      <c r="Z49" s="221">
        <f t="shared" si="5"/>
        <v>6.7577878859062785</v>
      </c>
      <c r="AA49" s="222">
        <f>SUM(AA41:AA48)</f>
        <v>46827000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10066000</v>
      </c>
      <c r="F51" s="54">
        <f t="shared" si="10"/>
        <v>10066000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7549500</v>
      </c>
      <c r="Y51" s="54">
        <f t="shared" si="10"/>
        <v>-7549500</v>
      </c>
      <c r="Z51" s="184">
        <f>+IF(X51&lt;&gt;0,+(Y51/X51)*100,0)</f>
        <v>-100</v>
      </c>
      <c r="AA51" s="130">
        <f>SUM(AA57:AA61)</f>
        <v>10066000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1400000</v>
      </c>
      <c r="F53" s="60">
        <v>1400000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1050000</v>
      </c>
      <c r="Y53" s="60">
        <v>-1050000</v>
      </c>
      <c r="Z53" s="140">
        <v>-100</v>
      </c>
      <c r="AA53" s="155">
        <v>1400000</v>
      </c>
    </row>
    <row r="54" spans="1:27" ht="13.5">
      <c r="A54" s="310" t="s">
        <v>206</v>
      </c>
      <c r="B54" s="142"/>
      <c r="C54" s="62"/>
      <c r="D54" s="156"/>
      <c r="E54" s="60">
        <v>1000000</v>
      </c>
      <c r="F54" s="60">
        <v>1000000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750000</v>
      </c>
      <c r="Y54" s="60">
        <v>-750000</v>
      </c>
      <c r="Z54" s="140">
        <v>-100</v>
      </c>
      <c r="AA54" s="155">
        <v>1000000</v>
      </c>
    </row>
    <row r="55" spans="1:27" ht="13.5">
      <c r="A55" s="310" t="s">
        <v>207</v>
      </c>
      <c r="B55" s="142"/>
      <c r="C55" s="62"/>
      <c r="D55" s="156"/>
      <c r="E55" s="60">
        <v>1000000</v>
      </c>
      <c r="F55" s="60">
        <v>1000000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750000</v>
      </c>
      <c r="Y55" s="60">
        <v>-750000</v>
      </c>
      <c r="Z55" s="140">
        <v>-100</v>
      </c>
      <c r="AA55" s="155">
        <v>1000000</v>
      </c>
    </row>
    <row r="56" spans="1:27" ht="13.5">
      <c r="A56" s="310" t="s">
        <v>208</v>
      </c>
      <c r="B56" s="142"/>
      <c r="C56" s="62"/>
      <c r="D56" s="156"/>
      <c r="E56" s="60">
        <v>360000</v>
      </c>
      <c r="F56" s="60">
        <v>360000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270000</v>
      </c>
      <c r="Y56" s="60">
        <v>-270000</v>
      </c>
      <c r="Z56" s="140">
        <v>-100</v>
      </c>
      <c r="AA56" s="155">
        <v>360000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3760000</v>
      </c>
      <c r="F57" s="295">
        <f t="shared" si="11"/>
        <v>3760000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2820000</v>
      </c>
      <c r="Y57" s="295">
        <f t="shared" si="11"/>
        <v>-2820000</v>
      </c>
      <c r="Z57" s="296">
        <f>+IF(X57&lt;&gt;0,+(Y57/X57)*100,0)</f>
        <v>-100</v>
      </c>
      <c r="AA57" s="297">
        <f>SUM(AA52:AA56)</f>
        <v>3760000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6306000</v>
      </c>
      <c r="F61" s="60">
        <v>6306000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4729500</v>
      </c>
      <c r="Y61" s="60">
        <v>-4729500</v>
      </c>
      <c r="Z61" s="140">
        <v>-100</v>
      </c>
      <c r="AA61" s="155">
        <v>6306000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3830810</v>
      </c>
      <c r="H65" s="60">
        <v>5757649</v>
      </c>
      <c r="I65" s="60">
        <v>4314115</v>
      </c>
      <c r="J65" s="60">
        <v>13902574</v>
      </c>
      <c r="K65" s="60">
        <v>4252313</v>
      </c>
      <c r="L65" s="60">
        <v>4743497</v>
      </c>
      <c r="M65" s="60">
        <v>4560587</v>
      </c>
      <c r="N65" s="60">
        <v>13556397</v>
      </c>
      <c r="O65" s="60">
        <v>4206885</v>
      </c>
      <c r="P65" s="60">
        <v>3553821</v>
      </c>
      <c r="Q65" s="60">
        <v>4417659</v>
      </c>
      <c r="R65" s="60">
        <v>12178365</v>
      </c>
      <c r="S65" s="60"/>
      <c r="T65" s="60"/>
      <c r="U65" s="60"/>
      <c r="V65" s="60"/>
      <c r="W65" s="60">
        <v>39637336</v>
      </c>
      <c r="X65" s="60"/>
      <c r="Y65" s="60">
        <v>39637336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10066000</v>
      </c>
      <c r="F66" s="275"/>
      <c r="G66" s="275">
        <v>773</v>
      </c>
      <c r="H66" s="275">
        <v>9841</v>
      </c>
      <c r="I66" s="275">
        <v>1237</v>
      </c>
      <c r="J66" s="275">
        <v>11851</v>
      </c>
      <c r="K66" s="275">
        <v>2293</v>
      </c>
      <c r="L66" s="275">
        <v>1887</v>
      </c>
      <c r="M66" s="275">
        <v>58441</v>
      </c>
      <c r="N66" s="275">
        <v>62621</v>
      </c>
      <c r="O66" s="275">
        <v>1893</v>
      </c>
      <c r="P66" s="275">
        <v>1830</v>
      </c>
      <c r="Q66" s="275">
        <v>62299</v>
      </c>
      <c r="R66" s="275">
        <v>66022</v>
      </c>
      <c r="S66" s="275"/>
      <c r="T66" s="275"/>
      <c r="U66" s="275"/>
      <c r="V66" s="275"/>
      <c r="W66" s="275">
        <v>140494</v>
      </c>
      <c r="X66" s="275"/>
      <c r="Y66" s="275">
        <v>140494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580647</v>
      </c>
      <c r="H67" s="60">
        <v>771786</v>
      </c>
      <c r="I67" s="60">
        <v>514140</v>
      </c>
      <c r="J67" s="60">
        <v>1866573</v>
      </c>
      <c r="K67" s="60">
        <v>377390</v>
      </c>
      <c r="L67" s="60">
        <v>528308</v>
      </c>
      <c r="M67" s="60">
        <v>3300726</v>
      </c>
      <c r="N67" s="60">
        <v>4206424</v>
      </c>
      <c r="O67" s="60">
        <v>505476</v>
      </c>
      <c r="P67" s="60">
        <v>341519</v>
      </c>
      <c r="Q67" s="60">
        <v>1205826</v>
      </c>
      <c r="R67" s="60">
        <v>2052821</v>
      </c>
      <c r="S67" s="60"/>
      <c r="T67" s="60"/>
      <c r="U67" s="60"/>
      <c r="V67" s="60"/>
      <c r="W67" s="60">
        <v>8125818</v>
      </c>
      <c r="X67" s="60"/>
      <c r="Y67" s="60">
        <v>8125818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2504088</v>
      </c>
      <c r="H68" s="60">
        <v>1363795</v>
      </c>
      <c r="I68" s="60">
        <v>1069120</v>
      </c>
      <c r="J68" s="60">
        <v>4937003</v>
      </c>
      <c r="K68" s="60">
        <v>1025628</v>
      </c>
      <c r="L68" s="60">
        <v>1806759</v>
      </c>
      <c r="M68" s="60">
        <v>5829200</v>
      </c>
      <c r="N68" s="60">
        <v>8661587</v>
      </c>
      <c r="O68" s="60">
        <v>1355421</v>
      </c>
      <c r="P68" s="60">
        <v>724874</v>
      </c>
      <c r="Q68" s="60">
        <v>3945345</v>
      </c>
      <c r="R68" s="60">
        <v>6025640</v>
      </c>
      <c r="S68" s="60"/>
      <c r="T68" s="60"/>
      <c r="U68" s="60"/>
      <c r="V68" s="60"/>
      <c r="W68" s="60">
        <v>19624230</v>
      </c>
      <c r="X68" s="60"/>
      <c r="Y68" s="60">
        <v>19624230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10066000</v>
      </c>
      <c r="F69" s="220">
        <f t="shared" si="12"/>
        <v>0</v>
      </c>
      <c r="G69" s="220">
        <f t="shared" si="12"/>
        <v>6916318</v>
      </c>
      <c r="H69" s="220">
        <f t="shared" si="12"/>
        <v>7903071</v>
      </c>
      <c r="I69" s="220">
        <f t="shared" si="12"/>
        <v>5898612</v>
      </c>
      <c r="J69" s="220">
        <f t="shared" si="12"/>
        <v>20718001</v>
      </c>
      <c r="K69" s="220">
        <f t="shared" si="12"/>
        <v>5657624</v>
      </c>
      <c r="L69" s="220">
        <f t="shared" si="12"/>
        <v>7080451</v>
      </c>
      <c r="M69" s="220">
        <f t="shared" si="12"/>
        <v>13748954</v>
      </c>
      <c r="N69" s="220">
        <f t="shared" si="12"/>
        <v>26487029</v>
      </c>
      <c r="O69" s="220">
        <f t="shared" si="12"/>
        <v>6069675</v>
      </c>
      <c r="P69" s="220">
        <f t="shared" si="12"/>
        <v>4622044</v>
      </c>
      <c r="Q69" s="220">
        <f t="shared" si="12"/>
        <v>9631129</v>
      </c>
      <c r="R69" s="220">
        <f t="shared" si="12"/>
        <v>20322848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67527878</v>
      </c>
      <c r="X69" s="220">
        <f t="shared" si="12"/>
        <v>0</v>
      </c>
      <c r="Y69" s="220">
        <f t="shared" si="12"/>
        <v>67527878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28974040</v>
      </c>
      <c r="D5" s="357">
        <f t="shared" si="0"/>
        <v>0</v>
      </c>
      <c r="E5" s="356">
        <f t="shared" si="0"/>
        <v>44513150</v>
      </c>
      <c r="F5" s="358">
        <f t="shared" si="0"/>
        <v>44513150</v>
      </c>
      <c r="G5" s="358">
        <f t="shared" si="0"/>
        <v>353226</v>
      </c>
      <c r="H5" s="356">
        <f t="shared" si="0"/>
        <v>2664278</v>
      </c>
      <c r="I5" s="356">
        <f t="shared" si="0"/>
        <v>2557955</v>
      </c>
      <c r="J5" s="358">
        <f t="shared" si="0"/>
        <v>5575459</v>
      </c>
      <c r="K5" s="358">
        <f t="shared" si="0"/>
        <v>3735024</v>
      </c>
      <c r="L5" s="356">
        <f t="shared" si="0"/>
        <v>3346706</v>
      </c>
      <c r="M5" s="356">
        <f t="shared" si="0"/>
        <v>3456754</v>
      </c>
      <c r="N5" s="358">
        <f t="shared" si="0"/>
        <v>10538484</v>
      </c>
      <c r="O5" s="358">
        <f t="shared" si="0"/>
        <v>5043914</v>
      </c>
      <c r="P5" s="356">
        <f t="shared" si="0"/>
        <v>8748495</v>
      </c>
      <c r="Q5" s="356">
        <f t="shared" si="0"/>
        <v>7155434</v>
      </c>
      <c r="R5" s="358">
        <f t="shared" si="0"/>
        <v>20947843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37061786</v>
      </c>
      <c r="X5" s="356">
        <f t="shared" si="0"/>
        <v>33384862</v>
      </c>
      <c r="Y5" s="358">
        <f t="shared" si="0"/>
        <v>3676924</v>
      </c>
      <c r="Z5" s="359">
        <f>+IF(X5&lt;&gt;0,+(Y5/X5)*100,0)</f>
        <v>11.013746290159894</v>
      </c>
      <c r="AA5" s="360">
        <f>+AA6+AA8+AA11+AA13+AA15</f>
        <v>44513150</v>
      </c>
    </row>
    <row r="6" spans="1:27" ht="13.5">
      <c r="A6" s="361" t="s">
        <v>204</v>
      </c>
      <c r="B6" s="142"/>
      <c r="C6" s="60">
        <f>+C7</f>
        <v>2385615</v>
      </c>
      <c r="D6" s="340">
        <f aca="true" t="shared" si="1" ref="D6:AA6">+D7</f>
        <v>0</v>
      </c>
      <c r="E6" s="60">
        <f t="shared" si="1"/>
        <v>4500000</v>
      </c>
      <c r="F6" s="59">
        <f t="shared" si="1"/>
        <v>4500000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617857</v>
      </c>
      <c r="P6" s="60">
        <f t="shared" si="1"/>
        <v>1988888</v>
      </c>
      <c r="Q6" s="60">
        <f t="shared" si="1"/>
        <v>0</v>
      </c>
      <c r="R6" s="59">
        <f t="shared" si="1"/>
        <v>2606745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2606745</v>
      </c>
      <c r="X6" s="60">
        <f t="shared" si="1"/>
        <v>3375000</v>
      </c>
      <c r="Y6" s="59">
        <f t="shared" si="1"/>
        <v>-768255</v>
      </c>
      <c r="Z6" s="61">
        <f>+IF(X6&lt;&gt;0,+(Y6/X6)*100,0)</f>
        <v>-22.76311111111111</v>
      </c>
      <c r="AA6" s="62">
        <f t="shared" si="1"/>
        <v>4500000</v>
      </c>
    </row>
    <row r="7" spans="1:27" ht="13.5">
      <c r="A7" s="291" t="s">
        <v>228</v>
      </c>
      <c r="B7" s="142"/>
      <c r="C7" s="60">
        <v>2385615</v>
      </c>
      <c r="D7" s="340"/>
      <c r="E7" s="60">
        <v>4500000</v>
      </c>
      <c r="F7" s="59">
        <v>4500000</v>
      </c>
      <c r="G7" s="59"/>
      <c r="H7" s="60"/>
      <c r="I7" s="60"/>
      <c r="J7" s="59"/>
      <c r="K7" s="59"/>
      <c r="L7" s="60"/>
      <c r="M7" s="60"/>
      <c r="N7" s="59"/>
      <c r="O7" s="59">
        <v>617857</v>
      </c>
      <c r="P7" s="60">
        <v>1988888</v>
      </c>
      <c r="Q7" s="60"/>
      <c r="R7" s="59">
        <v>2606745</v>
      </c>
      <c r="S7" s="59"/>
      <c r="T7" s="60"/>
      <c r="U7" s="60"/>
      <c r="V7" s="59"/>
      <c r="W7" s="59">
        <v>2606745</v>
      </c>
      <c r="X7" s="60">
        <v>3375000</v>
      </c>
      <c r="Y7" s="59">
        <v>-768255</v>
      </c>
      <c r="Z7" s="61">
        <v>-22.76</v>
      </c>
      <c r="AA7" s="62">
        <v>4500000</v>
      </c>
    </row>
    <row r="8" spans="1:27" ht="13.5">
      <c r="A8" s="361" t="s">
        <v>205</v>
      </c>
      <c r="B8" s="142"/>
      <c r="C8" s="60">
        <f aca="true" t="shared" si="2" ref="C8:Y8">SUM(C9:C10)</f>
        <v>2899222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2899222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19905677</v>
      </c>
      <c r="D11" s="363">
        <f aca="true" t="shared" si="3" ref="D11:AA11">+D12</f>
        <v>0</v>
      </c>
      <c r="E11" s="362">
        <f t="shared" si="3"/>
        <v>34505939</v>
      </c>
      <c r="F11" s="364">
        <f t="shared" si="3"/>
        <v>34505939</v>
      </c>
      <c r="G11" s="364">
        <f t="shared" si="3"/>
        <v>0</v>
      </c>
      <c r="H11" s="362">
        <f t="shared" si="3"/>
        <v>0</v>
      </c>
      <c r="I11" s="362">
        <f t="shared" si="3"/>
        <v>2557955</v>
      </c>
      <c r="J11" s="364">
        <f t="shared" si="3"/>
        <v>2557955</v>
      </c>
      <c r="K11" s="364">
        <f t="shared" si="3"/>
        <v>3230485</v>
      </c>
      <c r="L11" s="362">
        <f t="shared" si="3"/>
        <v>3077354</v>
      </c>
      <c r="M11" s="362">
        <f t="shared" si="3"/>
        <v>2094134</v>
      </c>
      <c r="N11" s="364">
        <f t="shared" si="3"/>
        <v>8401973</v>
      </c>
      <c r="O11" s="364">
        <f t="shared" si="3"/>
        <v>4426057</v>
      </c>
      <c r="P11" s="362">
        <f t="shared" si="3"/>
        <v>6759607</v>
      </c>
      <c r="Q11" s="362">
        <f t="shared" si="3"/>
        <v>6515401</v>
      </c>
      <c r="R11" s="364">
        <f t="shared" si="3"/>
        <v>17701065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28660993</v>
      </c>
      <c r="X11" s="362">
        <f t="shared" si="3"/>
        <v>25879454</v>
      </c>
      <c r="Y11" s="364">
        <f t="shared" si="3"/>
        <v>2781539</v>
      </c>
      <c r="Z11" s="365">
        <f>+IF(X11&lt;&gt;0,+(Y11/X11)*100,0)</f>
        <v>10.748059058742122</v>
      </c>
      <c r="AA11" s="366">
        <f t="shared" si="3"/>
        <v>34505939</v>
      </c>
    </row>
    <row r="12" spans="1:27" ht="13.5">
      <c r="A12" s="291" t="s">
        <v>231</v>
      </c>
      <c r="B12" s="136"/>
      <c r="C12" s="60">
        <v>19905677</v>
      </c>
      <c r="D12" s="340"/>
      <c r="E12" s="60">
        <v>34505939</v>
      </c>
      <c r="F12" s="59">
        <v>34505939</v>
      </c>
      <c r="G12" s="59"/>
      <c r="H12" s="60"/>
      <c r="I12" s="60">
        <v>2557955</v>
      </c>
      <c r="J12" s="59">
        <v>2557955</v>
      </c>
      <c r="K12" s="59">
        <v>3230485</v>
      </c>
      <c r="L12" s="60">
        <v>3077354</v>
      </c>
      <c r="M12" s="60">
        <v>2094134</v>
      </c>
      <c r="N12" s="59">
        <v>8401973</v>
      </c>
      <c r="O12" s="59">
        <v>4426057</v>
      </c>
      <c r="P12" s="60">
        <v>6759607</v>
      </c>
      <c r="Q12" s="60">
        <v>6515401</v>
      </c>
      <c r="R12" s="59">
        <v>17701065</v>
      </c>
      <c r="S12" s="59"/>
      <c r="T12" s="60"/>
      <c r="U12" s="60"/>
      <c r="V12" s="59"/>
      <c r="W12" s="59">
        <v>28660993</v>
      </c>
      <c r="X12" s="60">
        <v>25879454</v>
      </c>
      <c r="Y12" s="59">
        <v>2781539</v>
      </c>
      <c r="Z12" s="61">
        <v>10.75</v>
      </c>
      <c r="AA12" s="62">
        <v>34505939</v>
      </c>
    </row>
    <row r="13" spans="1:27" ht="13.5">
      <c r="A13" s="361" t="s">
        <v>207</v>
      </c>
      <c r="B13" s="136"/>
      <c r="C13" s="275">
        <f>+C14</f>
        <v>3777269</v>
      </c>
      <c r="D13" s="341">
        <f aca="true" t="shared" si="4" ref="D13:AA13">+D14</f>
        <v>0</v>
      </c>
      <c r="E13" s="275">
        <f t="shared" si="4"/>
        <v>5007211</v>
      </c>
      <c r="F13" s="342">
        <f t="shared" si="4"/>
        <v>5007211</v>
      </c>
      <c r="G13" s="342">
        <f t="shared" si="4"/>
        <v>242765</v>
      </c>
      <c r="H13" s="275">
        <f t="shared" si="4"/>
        <v>1997329</v>
      </c>
      <c r="I13" s="275">
        <f t="shared" si="4"/>
        <v>0</v>
      </c>
      <c r="J13" s="342">
        <f t="shared" si="4"/>
        <v>2240094</v>
      </c>
      <c r="K13" s="342">
        <f t="shared" si="4"/>
        <v>0</v>
      </c>
      <c r="L13" s="275">
        <f t="shared" si="4"/>
        <v>0</v>
      </c>
      <c r="M13" s="275">
        <f t="shared" si="4"/>
        <v>1362620</v>
      </c>
      <c r="N13" s="342">
        <f t="shared" si="4"/>
        <v>1362620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3602714</v>
      </c>
      <c r="X13" s="275">
        <f t="shared" si="4"/>
        <v>3755408</v>
      </c>
      <c r="Y13" s="342">
        <f t="shared" si="4"/>
        <v>-152694</v>
      </c>
      <c r="Z13" s="335">
        <f>+IF(X13&lt;&gt;0,+(Y13/X13)*100,0)</f>
        <v>-4.06597632001636</v>
      </c>
      <c r="AA13" s="273">
        <f t="shared" si="4"/>
        <v>5007211</v>
      </c>
    </row>
    <row r="14" spans="1:27" ht="13.5">
      <c r="A14" s="291" t="s">
        <v>232</v>
      </c>
      <c r="B14" s="136"/>
      <c r="C14" s="60">
        <v>3777269</v>
      </c>
      <c r="D14" s="340"/>
      <c r="E14" s="60">
        <v>5007211</v>
      </c>
      <c r="F14" s="59">
        <v>5007211</v>
      </c>
      <c r="G14" s="59">
        <v>242765</v>
      </c>
      <c r="H14" s="60">
        <v>1997329</v>
      </c>
      <c r="I14" s="60"/>
      <c r="J14" s="59">
        <v>2240094</v>
      </c>
      <c r="K14" s="59"/>
      <c r="L14" s="60"/>
      <c r="M14" s="60">
        <v>1362620</v>
      </c>
      <c r="N14" s="59">
        <v>1362620</v>
      </c>
      <c r="O14" s="59"/>
      <c r="P14" s="60"/>
      <c r="Q14" s="60"/>
      <c r="R14" s="59"/>
      <c r="S14" s="59"/>
      <c r="T14" s="60"/>
      <c r="U14" s="60"/>
      <c r="V14" s="59"/>
      <c r="W14" s="59">
        <v>3602714</v>
      </c>
      <c r="X14" s="60">
        <v>3755408</v>
      </c>
      <c r="Y14" s="59">
        <v>-152694</v>
      </c>
      <c r="Z14" s="61">
        <v>-4.07</v>
      </c>
      <c r="AA14" s="62">
        <v>5007211</v>
      </c>
    </row>
    <row r="15" spans="1:27" ht="13.5">
      <c r="A15" s="361" t="s">
        <v>208</v>
      </c>
      <c r="B15" s="136"/>
      <c r="C15" s="60">
        <f aca="true" t="shared" si="5" ref="C15:Y15">SUM(C16:C20)</f>
        <v>6257</v>
      </c>
      <c r="D15" s="340">
        <f t="shared" si="5"/>
        <v>0</v>
      </c>
      <c r="E15" s="60">
        <f t="shared" si="5"/>
        <v>500000</v>
      </c>
      <c r="F15" s="59">
        <f t="shared" si="5"/>
        <v>500000</v>
      </c>
      <c r="G15" s="59">
        <f t="shared" si="5"/>
        <v>110461</v>
      </c>
      <c r="H15" s="60">
        <f t="shared" si="5"/>
        <v>666949</v>
      </c>
      <c r="I15" s="60">
        <f t="shared" si="5"/>
        <v>0</v>
      </c>
      <c r="J15" s="59">
        <f t="shared" si="5"/>
        <v>777410</v>
      </c>
      <c r="K15" s="59">
        <f t="shared" si="5"/>
        <v>504539</v>
      </c>
      <c r="L15" s="60">
        <f t="shared" si="5"/>
        <v>269352</v>
      </c>
      <c r="M15" s="60">
        <f t="shared" si="5"/>
        <v>0</v>
      </c>
      <c r="N15" s="59">
        <f t="shared" si="5"/>
        <v>773891</v>
      </c>
      <c r="O15" s="59">
        <f t="shared" si="5"/>
        <v>0</v>
      </c>
      <c r="P15" s="60">
        <f t="shared" si="5"/>
        <v>0</v>
      </c>
      <c r="Q15" s="60">
        <f t="shared" si="5"/>
        <v>640033</v>
      </c>
      <c r="R15" s="59">
        <f t="shared" si="5"/>
        <v>640033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2191334</v>
      </c>
      <c r="X15" s="60">
        <f t="shared" si="5"/>
        <v>375000</v>
      </c>
      <c r="Y15" s="59">
        <f t="shared" si="5"/>
        <v>1816334</v>
      </c>
      <c r="Z15" s="61">
        <f>+IF(X15&lt;&gt;0,+(Y15/X15)*100,0)</f>
        <v>484.3557333333333</v>
      </c>
      <c r="AA15" s="62">
        <f>SUM(AA16:AA20)</f>
        <v>500000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6257</v>
      </c>
      <c r="D20" s="340"/>
      <c r="E20" s="60">
        <v>500000</v>
      </c>
      <c r="F20" s="59">
        <v>500000</v>
      </c>
      <c r="G20" s="59">
        <v>110461</v>
      </c>
      <c r="H20" s="60">
        <v>666949</v>
      </c>
      <c r="I20" s="60"/>
      <c r="J20" s="59">
        <v>777410</v>
      </c>
      <c r="K20" s="59">
        <v>504539</v>
      </c>
      <c r="L20" s="60">
        <v>269352</v>
      </c>
      <c r="M20" s="60"/>
      <c r="N20" s="59">
        <v>773891</v>
      </c>
      <c r="O20" s="59"/>
      <c r="P20" s="60"/>
      <c r="Q20" s="60">
        <v>640033</v>
      </c>
      <c r="R20" s="59">
        <v>640033</v>
      </c>
      <c r="S20" s="59"/>
      <c r="T20" s="60"/>
      <c r="U20" s="60"/>
      <c r="V20" s="59"/>
      <c r="W20" s="59">
        <v>2191334</v>
      </c>
      <c r="X20" s="60">
        <v>375000</v>
      </c>
      <c r="Y20" s="59">
        <v>1816334</v>
      </c>
      <c r="Z20" s="61">
        <v>484.36</v>
      </c>
      <c r="AA20" s="62">
        <v>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1254177</v>
      </c>
      <c r="D40" s="344">
        <f t="shared" si="9"/>
        <v>0</v>
      </c>
      <c r="E40" s="343">
        <f t="shared" si="9"/>
        <v>2313850</v>
      </c>
      <c r="F40" s="345">
        <f t="shared" si="9"/>
        <v>2313850</v>
      </c>
      <c r="G40" s="345">
        <f t="shared" si="9"/>
        <v>16035</v>
      </c>
      <c r="H40" s="343">
        <f t="shared" si="9"/>
        <v>15615</v>
      </c>
      <c r="I40" s="343">
        <f t="shared" si="9"/>
        <v>1299</v>
      </c>
      <c r="J40" s="345">
        <f t="shared" si="9"/>
        <v>32949</v>
      </c>
      <c r="K40" s="345">
        <f t="shared" si="9"/>
        <v>18823</v>
      </c>
      <c r="L40" s="343">
        <f t="shared" si="9"/>
        <v>21144</v>
      </c>
      <c r="M40" s="343">
        <f t="shared" si="9"/>
        <v>344617</v>
      </c>
      <c r="N40" s="345">
        <f t="shared" si="9"/>
        <v>384584</v>
      </c>
      <c r="O40" s="345">
        <f t="shared" si="9"/>
        <v>14283</v>
      </c>
      <c r="P40" s="343">
        <f t="shared" si="9"/>
        <v>0</v>
      </c>
      <c r="Q40" s="343">
        <f t="shared" si="9"/>
        <v>0</v>
      </c>
      <c r="R40" s="345">
        <f t="shared" si="9"/>
        <v>14283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431816</v>
      </c>
      <c r="X40" s="343">
        <f t="shared" si="9"/>
        <v>1735388</v>
      </c>
      <c r="Y40" s="345">
        <f t="shared" si="9"/>
        <v>-1303572</v>
      </c>
      <c r="Z40" s="336">
        <f>+IF(X40&lt;&gt;0,+(Y40/X40)*100,0)</f>
        <v>-75.1170343462096</v>
      </c>
      <c r="AA40" s="350">
        <f>SUM(AA41:AA49)</f>
        <v>2313850</v>
      </c>
    </row>
    <row r="41" spans="1:27" ht="13.5">
      <c r="A41" s="361" t="s">
        <v>247</v>
      </c>
      <c r="B41" s="142"/>
      <c r="C41" s="362">
        <v>672549</v>
      </c>
      <c r="D41" s="363"/>
      <c r="E41" s="362">
        <v>1000000</v>
      </c>
      <c r="F41" s="364">
        <v>1000000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750000</v>
      </c>
      <c r="Y41" s="364">
        <v>-750000</v>
      </c>
      <c r="Z41" s="365">
        <v>-100</v>
      </c>
      <c r="AA41" s="366">
        <v>1000000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>
        <v>14283</v>
      </c>
      <c r="P43" s="305"/>
      <c r="Q43" s="305"/>
      <c r="R43" s="370">
        <v>14283</v>
      </c>
      <c r="S43" s="370"/>
      <c r="T43" s="305"/>
      <c r="U43" s="305"/>
      <c r="V43" s="370"/>
      <c r="W43" s="370">
        <v>14283</v>
      </c>
      <c r="X43" s="305"/>
      <c r="Y43" s="370">
        <v>14283</v>
      </c>
      <c r="Z43" s="371"/>
      <c r="AA43" s="303"/>
    </row>
    <row r="44" spans="1:27" ht="13.5">
      <c r="A44" s="361" t="s">
        <v>250</v>
      </c>
      <c r="B44" s="136"/>
      <c r="C44" s="60">
        <v>564656</v>
      </c>
      <c r="D44" s="368"/>
      <c r="E44" s="54"/>
      <c r="F44" s="53"/>
      <c r="G44" s="53">
        <v>16035</v>
      </c>
      <c r="H44" s="54">
        <v>15615</v>
      </c>
      <c r="I44" s="54"/>
      <c r="J44" s="53">
        <v>31650</v>
      </c>
      <c r="K44" s="53">
        <v>18823</v>
      </c>
      <c r="L44" s="54"/>
      <c r="M44" s="54">
        <v>313062</v>
      </c>
      <c r="N44" s="53">
        <v>331885</v>
      </c>
      <c r="O44" s="53"/>
      <c r="P44" s="54"/>
      <c r="Q44" s="54"/>
      <c r="R44" s="53"/>
      <c r="S44" s="53"/>
      <c r="T44" s="54"/>
      <c r="U44" s="54"/>
      <c r="V44" s="53"/>
      <c r="W44" s="53">
        <v>363535</v>
      </c>
      <c r="X44" s="54"/>
      <c r="Y44" s="53">
        <v>363535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16972</v>
      </c>
      <c r="D49" s="368"/>
      <c r="E49" s="54">
        <v>1313850</v>
      </c>
      <c r="F49" s="53">
        <v>1313850</v>
      </c>
      <c r="G49" s="53"/>
      <c r="H49" s="54"/>
      <c r="I49" s="54">
        <v>1299</v>
      </c>
      <c r="J49" s="53">
        <v>1299</v>
      </c>
      <c r="K49" s="53"/>
      <c r="L49" s="54">
        <v>21144</v>
      </c>
      <c r="M49" s="54">
        <v>31555</v>
      </c>
      <c r="N49" s="53">
        <v>52699</v>
      </c>
      <c r="O49" s="53"/>
      <c r="P49" s="54"/>
      <c r="Q49" s="54"/>
      <c r="R49" s="53"/>
      <c r="S49" s="53"/>
      <c r="T49" s="54"/>
      <c r="U49" s="54"/>
      <c r="V49" s="53"/>
      <c r="W49" s="53">
        <v>53998</v>
      </c>
      <c r="X49" s="54">
        <v>985388</v>
      </c>
      <c r="Y49" s="53">
        <v>-931390</v>
      </c>
      <c r="Z49" s="94">
        <v>-94.52</v>
      </c>
      <c r="AA49" s="95">
        <v>1313850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30228217</v>
      </c>
      <c r="D60" s="346">
        <f t="shared" si="14"/>
        <v>0</v>
      </c>
      <c r="E60" s="219">
        <f t="shared" si="14"/>
        <v>46827000</v>
      </c>
      <c r="F60" s="264">
        <f t="shared" si="14"/>
        <v>46827000</v>
      </c>
      <c r="G60" s="264">
        <f t="shared" si="14"/>
        <v>369261</v>
      </c>
      <c r="H60" s="219">
        <f t="shared" si="14"/>
        <v>2679893</v>
      </c>
      <c r="I60" s="219">
        <f t="shared" si="14"/>
        <v>2559254</v>
      </c>
      <c r="J60" s="264">
        <f t="shared" si="14"/>
        <v>5608408</v>
      </c>
      <c r="K60" s="264">
        <f t="shared" si="14"/>
        <v>3753847</v>
      </c>
      <c r="L60" s="219">
        <f t="shared" si="14"/>
        <v>3367850</v>
      </c>
      <c r="M60" s="219">
        <f t="shared" si="14"/>
        <v>3801371</v>
      </c>
      <c r="N60" s="264">
        <f t="shared" si="14"/>
        <v>10923068</v>
      </c>
      <c r="O60" s="264">
        <f t="shared" si="14"/>
        <v>5058197</v>
      </c>
      <c r="P60" s="219">
        <f t="shared" si="14"/>
        <v>8748495</v>
      </c>
      <c r="Q60" s="219">
        <f t="shared" si="14"/>
        <v>7155434</v>
      </c>
      <c r="R60" s="264">
        <f t="shared" si="14"/>
        <v>20962126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37493602</v>
      </c>
      <c r="X60" s="219">
        <f t="shared" si="14"/>
        <v>35120250</v>
      </c>
      <c r="Y60" s="264">
        <f t="shared" si="14"/>
        <v>2373352</v>
      </c>
      <c r="Z60" s="337">
        <f>+IF(X60&lt;&gt;0,+(Y60/X60)*100,0)</f>
        <v>6.7577878859062785</v>
      </c>
      <c r="AA60" s="232">
        <f>+AA57+AA54+AA51+AA40+AA37+AA34+AA22+AA5</f>
        <v>46827000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2014-05-13T08:55:36Z</dcterms:created>
  <dcterms:modified xsi:type="dcterms:W3CDTF">2014-05-13T08:55:40Z</dcterms:modified>
  <cp:category/>
  <cp:version/>
  <cp:contentType/>
  <cp:contentStatus/>
</cp:coreProperties>
</file>