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<sst xmlns="http://schemas.openxmlformats.org/spreadsheetml/2006/main" count="855" uniqueCount="302">
  <si>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Moqhaka(FS201)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</si>
  <si>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</si>
  <si>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</si>
  <si>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</si>
  <si>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</si>
  <si>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</si>
  <si>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</si>
  <si>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</si>
  <si>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</si>
  <si>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</si>
  <si>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</si>
  <si>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</si>
  <si>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</si>
  <si>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</si>
  <si>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</si>
  <si>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</si>
  <si>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</si>
  <si>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</si>
  <si>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</si>
  <si>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</si>
  <si>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</si>
  <si>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</si>
  <si>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</si>
  <si>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</si>
  <si>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</si>
  <si>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</si>
  <si>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</si>
  <si>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</si>
  <si>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</si>
  <si>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</si>
  <si>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</si>
  <si>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</si>
  <si>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</si>
  <si>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</si>
  <si>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</si>
  <si>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</si>
  <si>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</si>
  <si>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</si>
  <si>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</si>
  <si>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</si>
  <si>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</si>
  <si>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</si>
  <si>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</si>
  <si>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</si>
  <si>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</si>
  <si>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</si>
  <si>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</si>
  <si>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</si>
  <si>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</si>
  <si>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</si>
  <si>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</si>
  <si>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</si>
  <si>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</si>
  <si>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</si>
  <si>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</si>
  <si>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</si>
  <si>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</si>
  <si>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</si>
  <si>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</si>
  <si>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</si>
  <si>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</si>
  <si>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</si>
  <si>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</si>
  <si>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</si>
  <si>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</si>
  <si>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</si>
  <si>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</si>
  <si>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</si>
  <si>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</si>
  <si>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</si>
  <si>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Moqhaka(FS201)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</si>
  <si>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</si>
  <si>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</si>
  <si>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</si>
  <si>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</si>
  <si>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</si>
  <si>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</si>
  <si>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</si>
  <si>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</si>
  <si>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</si>
  <si>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</si>
  <si>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</si>
  <si>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</si>
  <si>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</si>
  <si>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</si>
  <si>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</si>
  <si>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</si>
  <si>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</si>
  <si>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</si>
  <si>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</si>
  <si>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</si>
  <si>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</si>
  <si>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</si>
  <si>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</si>
  <si>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</si>
  <si>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</si>
  <si>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</si>
  <si>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</si>
  <si>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</si>
  <si>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</si>
  <si>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Moqhaka(FS201)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</si>
  <si>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</si>
  <si>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</si>
  <si>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</si>
  <si>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</si>
  <si>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</si>
  <si>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</si>
  <si>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</si>
  <si>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</si>
  <si>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</si>
  <si>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</si>
  <si>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</si>
  <si>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</si>
  <si>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</si>
  <si>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</si>
  <si>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</si>
  <si>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</si>
  <si>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</si>
  <si>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</si>
  <si>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</si>
  <si>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</si>
  <si>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</si>
  <si>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</si>
  <si>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</si>
  <si>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</si>
  <si>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</si>
  <si>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</si>
  <si>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</si>
  <si>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</si>
  <si>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Moqhaka(FS201)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</si>
  <si>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</si>
  <si>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</si>
  <si>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</si>
  <si>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</si>
  <si>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</si>
  <si>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</si>
  <si>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</si>
  <si>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</si>
  <si>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</si>
  <si>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</si>
  <si>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Moqhaka(FS201)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</si>
  <si>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</si>
  <si>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</si>
  <si>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</si>
  <si>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</si>
  <si>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</si>
  <si>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</si>
  <si>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</si>
  <si>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</si>
  <si>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</si>
  <si>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</si>
  <si>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</si>
  <si>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</si>
  <si>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</si>
  <si>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</si>
  <si>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</si>
  <si>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</si>
  <si>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</si>
  <si>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</si>
  <si>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</si>
  <si>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</si>
  <si>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</si>
  <si>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</si>
  <si>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</si>
  <si>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</si>
  <si>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</si>
  <si>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</si>
  <si>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</si>
  <si>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</si>
  <si>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</si>
  <si>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</si>
  <si>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</si>
  <si>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</si>
  <si>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</si>
  <si>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Moqhaka(FS201)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</si>
  <si>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</si>
  <si>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</si>
  <si>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</si>
  <si>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</si>
  <si>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</si>
  <si>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</si>
  <si>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</si>
  <si>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</si>
  <si>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</si>
  <si>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</si>
  <si>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</si>
  <si>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</si>
  <si>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</si>
  <si>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</si>
  <si>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</si>
  <si>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</si>
  <si>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</si>
  <si>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</si>
  <si>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</si>
  <si>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</si>
  <si>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</si>
  <si>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</si>
  <si>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</si>
  <si>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</si>
  <si>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</si>
  <si>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</si>
  <si>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Moqhaka(FS201)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</si>
  <si>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</si>
  <si>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</si>
  <si>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</si>
  <si>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</si>
  <si>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</si>
  <si>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</si>
  <si>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</si>
  <si>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</si>
  <si>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</si>
  <si>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</si>
  <si>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</si>
  <si>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</si>
  <si>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</si>
  <si>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</si>
  <si>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</si>
  <si>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</si>
  <si>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</si>
  <si>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</si>
  <si>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</si>
  <si>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</si>
  <si>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</si>
  <si>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</si>
  <si>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</si>
  <si>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</si>
  <si>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Moqhaka(FS201)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</si>
  <si>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</si>
  <si>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</si>
  <si>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</si>
  <si>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</si>
  <si>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</si>
  <si>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</si>
  <si>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</si>
  <si>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</si>
  <si>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</si>
  <si>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</si>
  <si>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</si>
  <si>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</si>
  <si>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</si>
  <si>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</si>
  <si>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</si>
  <si>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</si>
  <si>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</si>
  <si>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</si>
  <si>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</si>
  <si>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</si>
  <si>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</si>
  <si>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</si>
  <si>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</si>
  <si>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</si>
  <si>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</si>
  <si>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</si>
  <si>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</si>
  <si>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</si>
  <si>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</si>
  <si>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</si>
  <si>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</si>
  <si>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</si>
  <si>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</si>
  <si>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</si>
  <si>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</si>
  <si>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Moqhaka(FS201)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</si>
  <si>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</si>
  <si>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</si>
  <si>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Free State: Moqhaka(FS201)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</si>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</sst>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50524000</v>
      </c>
      <c r="E5" s="60">
        <v>50524000</v>
      </c>
      <c r="F5" s="60">
        <v>6509970</v>
      </c>
      <c r="G5" s="60">
        <v>2201615</v>
      </c>
      <c r="H5" s="60">
        <v>3424889</v>
      </c>
      <c r="I5" s="60">
        <v>12136474</v>
      </c>
      <c r="J5" s="60">
        <v>3409306</v>
      </c>
      <c r="K5" s="60">
        <v>3454924</v>
      </c>
      <c r="L5" s="60">
        <v>3451572</v>
      </c>
      <c r="M5" s="60">
        <v>10315802</v>
      </c>
      <c r="N5" s="60">
        <v>3445250</v>
      </c>
      <c r="O5" s="60">
        <v>3394749</v>
      </c>
      <c r="P5" s="60">
        <v>3408823</v>
      </c>
      <c r="Q5" s="60">
        <v>10248822</v>
      </c>
      <c r="R5" s="60">
        <v>0</v>
      </c>
      <c r="S5" s="60">
        <v>0</v>
      </c>
      <c r="T5" s="60">
        <v>0</v>
      </c>
      <c r="U5" s="60">
        <v>0</v>
      </c>
      <c r="V5" s="60">
        <v>32701098</v>
      </c>
      <c r="W5" s="60">
        <v>37893000</v>
      </c>
      <c r="X5" s="60">
        <v>-5191902</v>
      </c>
      <c r="Y5" s="61">
        <v>-13.7</v>
      </c>
      <c r="Z5" s="62">
        <v>50524000</v>
      </c>
    </row>
    <row r="6" spans="1:26" ht="13.5">
      <c r="A6" s="58" t="s">
        <v>32</v>
      </c>
      <c r="B6" s="19">
        <v>0</v>
      </c>
      <c r="C6" s="19">
        <v>0</v>
      </c>
      <c r="D6" s="59">
        <v>351558000</v>
      </c>
      <c r="E6" s="60">
        <v>351558000</v>
      </c>
      <c r="F6" s="60">
        <v>26860405</v>
      </c>
      <c r="G6" s="60">
        <v>25277888</v>
      </c>
      <c r="H6" s="60">
        <v>28263445</v>
      </c>
      <c r="I6" s="60">
        <v>80401738</v>
      </c>
      <c r="J6" s="60">
        <v>25966576</v>
      </c>
      <c r="K6" s="60">
        <v>26114988</v>
      </c>
      <c r="L6" s="60">
        <v>25444969</v>
      </c>
      <c r="M6" s="60">
        <v>77526533</v>
      </c>
      <c r="N6" s="60">
        <v>26295322</v>
      </c>
      <c r="O6" s="60">
        <v>24788475</v>
      </c>
      <c r="P6" s="60">
        <v>27636366</v>
      </c>
      <c r="Q6" s="60">
        <v>78720163</v>
      </c>
      <c r="R6" s="60">
        <v>0</v>
      </c>
      <c r="S6" s="60">
        <v>0</v>
      </c>
      <c r="T6" s="60">
        <v>0</v>
      </c>
      <c r="U6" s="60">
        <v>0</v>
      </c>
      <c r="V6" s="60">
        <v>236648434</v>
      </c>
      <c r="W6" s="60">
        <v>263668500</v>
      </c>
      <c r="X6" s="60">
        <v>-27020066</v>
      </c>
      <c r="Y6" s="61">
        <v>-10.25</v>
      </c>
      <c r="Z6" s="62">
        <v>351558000</v>
      </c>
    </row>
    <row r="7" spans="1:26" ht="13.5">
      <c r="A7" s="58" t="s">
        <v>33</v>
      </c>
      <c r="B7" s="19">
        <v>0</v>
      </c>
      <c r="C7" s="19">
        <v>0</v>
      </c>
      <c r="D7" s="59">
        <v>500000</v>
      </c>
      <c r="E7" s="60">
        <v>500000</v>
      </c>
      <c r="F7" s="60">
        <v>15322</v>
      </c>
      <c r="G7" s="60">
        <v>58790</v>
      </c>
      <c r="H7" s="60">
        <v>38817</v>
      </c>
      <c r="I7" s="60">
        <v>112929</v>
      </c>
      <c r="J7" s="60">
        <v>173809</v>
      </c>
      <c r="K7" s="60">
        <v>20658</v>
      </c>
      <c r="L7" s="60">
        <v>-307396</v>
      </c>
      <c r="M7" s="60">
        <v>-112929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375000</v>
      </c>
      <c r="X7" s="60">
        <v>-375000</v>
      </c>
      <c r="Y7" s="61">
        <v>-100</v>
      </c>
      <c r="Z7" s="62">
        <v>500000</v>
      </c>
    </row>
    <row r="8" spans="1:26" ht="13.5">
      <c r="A8" s="58" t="s">
        <v>34</v>
      </c>
      <c r="B8" s="19">
        <v>0</v>
      </c>
      <c r="C8" s="19">
        <v>0</v>
      </c>
      <c r="D8" s="59">
        <v>170462000</v>
      </c>
      <c r="E8" s="60">
        <v>170462000</v>
      </c>
      <c r="F8" s="60">
        <v>64112000</v>
      </c>
      <c r="G8" s="60">
        <v>0</v>
      </c>
      <c r="H8" s="60">
        <v>0</v>
      </c>
      <c r="I8" s="60">
        <v>64112000</v>
      </c>
      <c r="J8" s="60">
        <v>167159</v>
      </c>
      <c r="K8" s="60">
        <v>0</v>
      </c>
      <c r="L8" s="60">
        <v>500145</v>
      </c>
      <c r="M8" s="60">
        <v>667304</v>
      </c>
      <c r="N8" s="60">
        <v>0</v>
      </c>
      <c r="O8" s="60">
        <v>0</v>
      </c>
      <c r="P8" s="60">
        <v>41121000</v>
      </c>
      <c r="Q8" s="60">
        <v>41121000</v>
      </c>
      <c r="R8" s="60">
        <v>0</v>
      </c>
      <c r="S8" s="60">
        <v>0</v>
      </c>
      <c r="T8" s="60">
        <v>0</v>
      </c>
      <c r="U8" s="60">
        <v>0</v>
      </c>
      <c r="V8" s="60">
        <v>105900304</v>
      </c>
      <c r="W8" s="60">
        <v>127846500</v>
      </c>
      <c r="X8" s="60">
        <v>-21946196</v>
      </c>
      <c r="Y8" s="61">
        <v>-17.17</v>
      </c>
      <c r="Z8" s="62">
        <v>170462000</v>
      </c>
    </row>
    <row r="9" spans="1:26" ht="13.5">
      <c r="A9" s="58" t="s">
        <v>35</v>
      </c>
      <c r="B9" s="19">
        <v>0</v>
      </c>
      <c r="C9" s="19">
        <v>0</v>
      </c>
      <c r="D9" s="59">
        <v>19418000</v>
      </c>
      <c r="E9" s="60">
        <v>19418000</v>
      </c>
      <c r="F9" s="60">
        <v>1538086</v>
      </c>
      <c r="G9" s="60">
        <v>1961928</v>
      </c>
      <c r="H9" s="60">
        <v>1701300</v>
      </c>
      <c r="I9" s="60">
        <v>5201314</v>
      </c>
      <c r="J9" s="60">
        <v>2677843</v>
      </c>
      <c r="K9" s="60">
        <v>1091081</v>
      </c>
      <c r="L9" s="60">
        <v>727570</v>
      </c>
      <c r="M9" s="60">
        <v>4496494</v>
      </c>
      <c r="N9" s="60">
        <v>974860</v>
      </c>
      <c r="O9" s="60">
        <v>2218160</v>
      </c>
      <c r="P9" s="60">
        <v>1156537</v>
      </c>
      <c r="Q9" s="60">
        <v>4349557</v>
      </c>
      <c r="R9" s="60">
        <v>0</v>
      </c>
      <c r="S9" s="60">
        <v>0</v>
      </c>
      <c r="T9" s="60">
        <v>0</v>
      </c>
      <c r="U9" s="60">
        <v>0</v>
      </c>
      <c r="V9" s="60">
        <v>14047365</v>
      </c>
      <c r="W9" s="60">
        <v>14563500</v>
      </c>
      <c r="X9" s="60">
        <v>-516135</v>
      </c>
      <c r="Y9" s="61">
        <v>-3.54</v>
      </c>
      <c r="Z9" s="62">
        <v>19418000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592462000</v>
      </c>
      <c r="E10" s="66">
        <f t="shared" si="0"/>
        <v>592462000</v>
      </c>
      <c r="F10" s="66">
        <f t="shared" si="0"/>
        <v>99035783</v>
      </c>
      <c r="G10" s="66">
        <f t="shared" si="0"/>
        <v>29500221</v>
      </c>
      <c r="H10" s="66">
        <f t="shared" si="0"/>
        <v>33428451</v>
      </c>
      <c r="I10" s="66">
        <f t="shared" si="0"/>
        <v>161964455</v>
      </c>
      <c r="J10" s="66">
        <f t="shared" si="0"/>
        <v>32394693</v>
      </c>
      <c r="K10" s="66">
        <f t="shared" si="0"/>
        <v>30681651</v>
      </c>
      <c r="L10" s="66">
        <f t="shared" si="0"/>
        <v>29816860</v>
      </c>
      <c r="M10" s="66">
        <f t="shared" si="0"/>
        <v>92893204</v>
      </c>
      <c r="N10" s="66">
        <f t="shared" si="0"/>
        <v>30715432</v>
      </c>
      <c r="O10" s="66">
        <f t="shared" si="0"/>
        <v>30401384</v>
      </c>
      <c r="P10" s="66">
        <f t="shared" si="0"/>
        <v>73322726</v>
      </c>
      <c r="Q10" s="66">
        <f t="shared" si="0"/>
        <v>134439542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389297201</v>
      </c>
      <c r="W10" s="66">
        <f t="shared" si="0"/>
        <v>444346500</v>
      </c>
      <c r="X10" s="66">
        <f t="shared" si="0"/>
        <v>-55049299</v>
      </c>
      <c r="Y10" s="67">
        <f>+IF(W10&lt;&gt;0,(X10/W10)*100,0)</f>
        <v>-12.388822461750008</v>
      </c>
      <c r="Z10" s="68">
        <f t="shared" si="0"/>
        <v>592462000</v>
      </c>
    </row>
    <row r="11" spans="1:26" ht="13.5">
      <c r="A11" s="58" t="s">
        <v>37</v>
      </c>
      <c r="B11" s="19">
        <v>0</v>
      </c>
      <c r="C11" s="19">
        <v>0</v>
      </c>
      <c r="D11" s="59">
        <v>178254000</v>
      </c>
      <c r="E11" s="60">
        <v>178254000</v>
      </c>
      <c r="F11" s="60">
        <v>13592667</v>
      </c>
      <c r="G11" s="60">
        <v>13186558</v>
      </c>
      <c r="H11" s="60">
        <v>12901218</v>
      </c>
      <c r="I11" s="60">
        <v>39680443</v>
      </c>
      <c r="J11" s="60">
        <v>13572376</v>
      </c>
      <c r="K11" s="60">
        <v>13744840</v>
      </c>
      <c r="L11" s="60">
        <v>13705125</v>
      </c>
      <c r="M11" s="60">
        <v>41022341</v>
      </c>
      <c r="N11" s="60">
        <v>-13481538</v>
      </c>
      <c r="O11" s="60">
        <v>11197827</v>
      </c>
      <c r="P11" s="60">
        <v>13977563</v>
      </c>
      <c r="Q11" s="60">
        <v>11693852</v>
      </c>
      <c r="R11" s="60">
        <v>0</v>
      </c>
      <c r="S11" s="60">
        <v>0</v>
      </c>
      <c r="T11" s="60">
        <v>0</v>
      </c>
      <c r="U11" s="60">
        <v>0</v>
      </c>
      <c r="V11" s="60">
        <v>92396636</v>
      </c>
      <c r="W11" s="60">
        <v>133690500</v>
      </c>
      <c r="X11" s="60">
        <v>-41293864</v>
      </c>
      <c r="Y11" s="61">
        <v>-30.89</v>
      </c>
      <c r="Z11" s="62">
        <v>178254000</v>
      </c>
    </row>
    <row r="12" spans="1:26" ht="13.5">
      <c r="A12" s="58" t="s">
        <v>38</v>
      </c>
      <c r="B12" s="19">
        <v>0</v>
      </c>
      <c r="C12" s="19">
        <v>0</v>
      </c>
      <c r="D12" s="59">
        <v>16036000</v>
      </c>
      <c r="E12" s="60">
        <v>16036000</v>
      </c>
      <c r="F12" s="60">
        <v>1220545</v>
      </c>
      <c r="G12" s="60">
        <v>1220545</v>
      </c>
      <c r="H12" s="60">
        <v>1220545</v>
      </c>
      <c r="I12" s="60">
        <v>3661635</v>
      </c>
      <c r="J12" s="60">
        <v>1238335</v>
      </c>
      <c r="K12" s="60">
        <v>1368835</v>
      </c>
      <c r="L12" s="60">
        <v>1249435</v>
      </c>
      <c r="M12" s="60">
        <v>3856605</v>
      </c>
      <c r="N12" s="60">
        <v>-1249435</v>
      </c>
      <c r="O12" s="60">
        <v>1888818</v>
      </c>
      <c r="P12" s="60">
        <v>1485948</v>
      </c>
      <c r="Q12" s="60">
        <v>2125331</v>
      </c>
      <c r="R12" s="60">
        <v>0</v>
      </c>
      <c r="S12" s="60">
        <v>0</v>
      </c>
      <c r="T12" s="60">
        <v>0</v>
      </c>
      <c r="U12" s="60">
        <v>0</v>
      </c>
      <c r="V12" s="60">
        <v>9643571</v>
      </c>
      <c r="W12" s="60">
        <v>12027000</v>
      </c>
      <c r="X12" s="60">
        <v>-2383429</v>
      </c>
      <c r="Y12" s="61">
        <v>-19.82</v>
      </c>
      <c r="Z12" s="62">
        <v>16036000</v>
      </c>
    </row>
    <row r="13" spans="1:26" ht="13.5">
      <c r="A13" s="58" t="s">
        <v>278</v>
      </c>
      <c r="B13" s="19">
        <v>0</v>
      </c>
      <c r="C13" s="19">
        <v>0</v>
      </c>
      <c r="D13" s="59">
        <v>28893000</v>
      </c>
      <c r="E13" s="60">
        <v>28893000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21669750</v>
      </c>
      <c r="X13" s="60">
        <v>-21669750</v>
      </c>
      <c r="Y13" s="61">
        <v>-100</v>
      </c>
      <c r="Z13" s="62">
        <v>28893000</v>
      </c>
    </row>
    <row r="14" spans="1:26" ht="13.5">
      <c r="A14" s="58" t="s">
        <v>40</v>
      </c>
      <c r="B14" s="19">
        <v>0</v>
      </c>
      <c r="C14" s="19">
        <v>0</v>
      </c>
      <c r="D14" s="59">
        <v>5275000</v>
      </c>
      <c r="E14" s="60">
        <v>5275000</v>
      </c>
      <c r="F14" s="60">
        <v>838761</v>
      </c>
      <c r="G14" s="60">
        <v>0</v>
      </c>
      <c r="H14" s="60">
        <v>515729</v>
      </c>
      <c r="I14" s="60">
        <v>1354490</v>
      </c>
      <c r="J14" s="60">
        <v>0</v>
      </c>
      <c r="K14" s="60">
        <v>0</v>
      </c>
      <c r="L14" s="60">
        <v>-1354490</v>
      </c>
      <c r="M14" s="60">
        <v>-1354490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3956250</v>
      </c>
      <c r="X14" s="60">
        <v>-3956250</v>
      </c>
      <c r="Y14" s="61">
        <v>-100</v>
      </c>
      <c r="Z14" s="62">
        <v>5275000</v>
      </c>
    </row>
    <row r="15" spans="1:26" ht="13.5">
      <c r="A15" s="58" t="s">
        <v>41</v>
      </c>
      <c r="B15" s="19">
        <v>0</v>
      </c>
      <c r="C15" s="19">
        <v>0</v>
      </c>
      <c r="D15" s="59">
        <v>176880000</v>
      </c>
      <c r="E15" s="60">
        <v>176880000</v>
      </c>
      <c r="F15" s="60">
        <v>-4915437</v>
      </c>
      <c r="G15" s="60">
        <v>15831340</v>
      </c>
      <c r="H15" s="60">
        <v>8459397</v>
      </c>
      <c r="I15" s="60">
        <v>19375300</v>
      </c>
      <c r="J15" s="60">
        <v>10503925</v>
      </c>
      <c r="K15" s="60">
        <v>91845921</v>
      </c>
      <c r="L15" s="60">
        <v>4156258</v>
      </c>
      <c r="M15" s="60">
        <v>106506104</v>
      </c>
      <c r="N15" s="60">
        <v>20616423</v>
      </c>
      <c r="O15" s="60">
        <v>2203906</v>
      </c>
      <c r="P15" s="60">
        <v>27448998</v>
      </c>
      <c r="Q15" s="60">
        <v>50269327</v>
      </c>
      <c r="R15" s="60">
        <v>0</v>
      </c>
      <c r="S15" s="60">
        <v>0</v>
      </c>
      <c r="T15" s="60">
        <v>0</v>
      </c>
      <c r="U15" s="60">
        <v>0</v>
      </c>
      <c r="V15" s="60">
        <v>176150731</v>
      </c>
      <c r="W15" s="60">
        <v>132660000</v>
      </c>
      <c r="X15" s="60">
        <v>43490731</v>
      </c>
      <c r="Y15" s="61">
        <v>32.78</v>
      </c>
      <c r="Z15" s="62">
        <v>176880000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0</v>
      </c>
      <c r="C17" s="19">
        <v>0</v>
      </c>
      <c r="D17" s="59">
        <v>177094000</v>
      </c>
      <c r="E17" s="60">
        <v>177094000</v>
      </c>
      <c r="F17" s="60">
        <v>-270756</v>
      </c>
      <c r="G17" s="60">
        <v>5164750</v>
      </c>
      <c r="H17" s="60">
        <v>4936130</v>
      </c>
      <c r="I17" s="60">
        <v>9830124</v>
      </c>
      <c r="J17" s="60">
        <v>7104448</v>
      </c>
      <c r="K17" s="60">
        <v>4857352</v>
      </c>
      <c r="L17" s="60">
        <v>6329416</v>
      </c>
      <c r="M17" s="60">
        <v>18291216</v>
      </c>
      <c r="N17" s="60">
        <v>-4331543</v>
      </c>
      <c r="O17" s="60">
        <v>4719346</v>
      </c>
      <c r="P17" s="60">
        <v>6819553</v>
      </c>
      <c r="Q17" s="60">
        <v>7207356</v>
      </c>
      <c r="R17" s="60">
        <v>0</v>
      </c>
      <c r="S17" s="60">
        <v>0</v>
      </c>
      <c r="T17" s="60">
        <v>0</v>
      </c>
      <c r="U17" s="60">
        <v>0</v>
      </c>
      <c r="V17" s="60">
        <v>35328696</v>
      </c>
      <c r="W17" s="60">
        <v>132820500</v>
      </c>
      <c r="X17" s="60">
        <v>-97491804</v>
      </c>
      <c r="Y17" s="61">
        <v>-73.4</v>
      </c>
      <c r="Z17" s="62">
        <v>177094000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582432000</v>
      </c>
      <c r="E18" s="73">
        <f t="shared" si="1"/>
        <v>582432000</v>
      </c>
      <c r="F18" s="73">
        <f t="shared" si="1"/>
        <v>10465780</v>
      </c>
      <c r="G18" s="73">
        <f t="shared" si="1"/>
        <v>35403193</v>
      </c>
      <c r="H18" s="73">
        <f t="shared" si="1"/>
        <v>28033019</v>
      </c>
      <c r="I18" s="73">
        <f t="shared" si="1"/>
        <v>73901992</v>
      </c>
      <c r="J18" s="73">
        <f t="shared" si="1"/>
        <v>32419084</v>
      </c>
      <c r="K18" s="73">
        <f t="shared" si="1"/>
        <v>111816948</v>
      </c>
      <c r="L18" s="73">
        <f t="shared" si="1"/>
        <v>24085744</v>
      </c>
      <c r="M18" s="73">
        <f t="shared" si="1"/>
        <v>168321776</v>
      </c>
      <c r="N18" s="73">
        <f t="shared" si="1"/>
        <v>1553907</v>
      </c>
      <c r="O18" s="73">
        <f t="shared" si="1"/>
        <v>20009897</v>
      </c>
      <c r="P18" s="73">
        <f t="shared" si="1"/>
        <v>49732062</v>
      </c>
      <c r="Q18" s="73">
        <f t="shared" si="1"/>
        <v>71295866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313519634</v>
      </c>
      <c r="W18" s="73">
        <f t="shared" si="1"/>
        <v>436824000</v>
      </c>
      <c r="X18" s="73">
        <f t="shared" si="1"/>
        <v>-123304366</v>
      </c>
      <c r="Y18" s="67">
        <f>+IF(W18&lt;&gt;0,(X18/W18)*100,0)</f>
        <v>-28.227470560225626</v>
      </c>
      <c r="Z18" s="74">
        <f t="shared" si="1"/>
        <v>582432000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10030000</v>
      </c>
      <c r="E19" s="77">
        <f t="shared" si="2"/>
        <v>10030000</v>
      </c>
      <c r="F19" s="77">
        <f t="shared" si="2"/>
        <v>88570003</v>
      </c>
      <c r="G19" s="77">
        <f t="shared" si="2"/>
        <v>-5902972</v>
      </c>
      <c r="H19" s="77">
        <f t="shared" si="2"/>
        <v>5395432</v>
      </c>
      <c r="I19" s="77">
        <f t="shared" si="2"/>
        <v>88062463</v>
      </c>
      <c r="J19" s="77">
        <f t="shared" si="2"/>
        <v>-24391</v>
      </c>
      <c r="K19" s="77">
        <f t="shared" si="2"/>
        <v>-81135297</v>
      </c>
      <c r="L19" s="77">
        <f t="shared" si="2"/>
        <v>5731116</v>
      </c>
      <c r="M19" s="77">
        <f t="shared" si="2"/>
        <v>-75428572</v>
      </c>
      <c r="N19" s="77">
        <f t="shared" si="2"/>
        <v>29161525</v>
      </c>
      <c r="O19" s="77">
        <f t="shared" si="2"/>
        <v>10391487</v>
      </c>
      <c r="P19" s="77">
        <f t="shared" si="2"/>
        <v>23590664</v>
      </c>
      <c r="Q19" s="77">
        <f t="shared" si="2"/>
        <v>63143676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75777567</v>
      </c>
      <c r="W19" s="77">
        <f>IF(E10=E18,0,W10-W18)</f>
        <v>7522500</v>
      </c>
      <c r="X19" s="77">
        <f t="shared" si="2"/>
        <v>68255067</v>
      </c>
      <c r="Y19" s="78">
        <f>+IF(W19&lt;&gt;0,(X19/W19)*100,0)</f>
        <v>907.3455234297109</v>
      </c>
      <c r="Z19" s="79">
        <f t="shared" si="2"/>
        <v>10030000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10030000</v>
      </c>
      <c r="E22" s="88">
        <f t="shared" si="3"/>
        <v>10030000</v>
      </c>
      <c r="F22" s="88">
        <f t="shared" si="3"/>
        <v>88570003</v>
      </c>
      <c r="G22" s="88">
        <f t="shared" si="3"/>
        <v>-5902972</v>
      </c>
      <c r="H22" s="88">
        <f t="shared" si="3"/>
        <v>5395432</v>
      </c>
      <c r="I22" s="88">
        <f t="shared" si="3"/>
        <v>88062463</v>
      </c>
      <c r="J22" s="88">
        <f t="shared" si="3"/>
        <v>-24391</v>
      </c>
      <c r="K22" s="88">
        <f t="shared" si="3"/>
        <v>-81135297</v>
      </c>
      <c r="L22" s="88">
        <f t="shared" si="3"/>
        <v>5731116</v>
      </c>
      <c r="M22" s="88">
        <f t="shared" si="3"/>
        <v>-75428572</v>
      </c>
      <c r="N22" s="88">
        <f t="shared" si="3"/>
        <v>29161525</v>
      </c>
      <c r="O22" s="88">
        <f t="shared" si="3"/>
        <v>10391487</v>
      </c>
      <c r="P22" s="88">
        <f t="shared" si="3"/>
        <v>23590664</v>
      </c>
      <c r="Q22" s="88">
        <f t="shared" si="3"/>
        <v>63143676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75777567</v>
      </c>
      <c r="W22" s="88">
        <f t="shared" si="3"/>
        <v>7522500</v>
      </c>
      <c r="X22" s="88">
        <f t="shared" si="3"/>
        <v>68255067</v>
      </c>
      <c r="Y22" s="89">
        <f>+IF(W22&lt;&gt;0,(X22/W22)*100,0)</f>
        <v>907.3455234297109</v>
      </c>
      <c r="Z22" s="90">
        <f t="shared" si="3"/>
        <v>10030000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10030000</v>
      </c>
      <c r="E24" s="77">
        <f t="shared" si="4"/>
        <v>10030000</v>
      </c>
      <c r="F24" s="77">
        <f t="shared" si="4"/>
        <v>88570003</v>
      </c>
      <c r="G24" s="77">
        <f t="shared" si="4"/>
        <v>-5902972</v>
      </c>
      <c r="H24" s="77">
        <f t="shared" si="4"/>
        <v>5395432</v>
      </c>
      <c r="I24" s="77">
        <f t="shared" si="4"/>
        <v>88062463</v>
      </c>
      <c r="J24" s="77">
        <f t="shared" si="4"/>
        <v>-24391</v>
      </c>
      <c r="K24" s="77">
        <f t="shared" si="4"/>
        <v>-81135297</v>
      </c>
      <c r="L24" s="77">
        <f t="shared" si="4"/>
        <v>5731116</v>
      </c>
      <c r="M24" s="77">
        <f t="shared" si="4"/>
        <v>-75428572</v>
      </c>
      <c r="N24" s="77">
        <f t="shared" si="4"/>
        <v>29161525</v>
      </c>
      <c r="O24" s="77">
        <f t="shared" si="4"/>
        <v>10391487</v>
      </c>
      <c r="P24" s="77">
        <f t="shared" si="4"/>
        <v>23590664</v>
      </c>
      <c r="Q24" s="77">
        <f t="shared" si="4"/>
        <v>63143676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75777567</v>
      </c>
      <c r="W24" s="77">
        <f t="shared" si="4"/>
        <v>7522500</v>
      </c>
      <c r="X24" s="77">
        <f t="shared" si="4"/>
        <v>68255067</v>
      </c>
      <c r="Y24" s="78">
        <f>+IF(W24&lt;&gt;0,(X24/W24)*100,0)</f>
        <v>907.3455234297109</v>
      </c>
      <c r="Z24" s="79">
        <f t="shared" si="4"/>
        <v>10030000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27512927</v>
      </c>
      <c r="C27" s="22">
        <v>0</v>
      </c>
      <c r="D27" s="99">
        <v>95524263</v>
      </c>
      <c r="E27" s="100">
        <v>95524263</v>
      </c>
      <c r="F27" s="100">
        <v>0</v>
      </c>
      <c r="G27" s="100">
        <v>0</v>
      </c>
      <c r="H27" s="100">
        <v>1445708</v>
      </c>
      <c r="I27" s="100">
        <v>1445708</v>
      </c>
      <c r="J27" s="100">
        <v>0</v>
      </c>
      <c r="K27" s="100">
        <v>4571190</v>
      </c>
      <c r="L27" s="100">
        <v>0</v>
      </c>
      <c r="M27" s="100">
        <v>4571190</v>
      </c>
      <c r="N27" s="100">
        <v>0</v>
      </c>
      <c r="O27" s="100">
        <v>0</v>
      </c>
      <c r="P27" s="100">
        <v>2299105</v>
      </c>
      <c r="Q27" s="100">
        <v>2299105</v>
      </c>
      <c r="R27" s="100">
        <v>0</v>
      </c>
      <c r="S27" s="100">
        <v>0</v>
      </c>
      <c r="T27" s="100">
        <v>0</v>
      </c>
      <c r="U27" s="100">
        <v>0</v>
      </c>
      <c r="V27" s="100">
        <v>8316003</v>
      </c>
      <c r="W27" s="100">
        <v>71643197</v>
      </c>
      <c r="X27" s="100">
        <v>-63327194</v>
      </c>
      <c r="Y27" s="101">
        <v>-88.39</v>
      </c>
      <c r="Z27" s="102">
        <v>95524263</v>
      </c>
    </row>
    <row r="28" spans="1:26" ht="13.5">
      <c r="A28" s="103" t="s">
        <v>46</v>
      </c>
      <c r="B28" s="19">
        <v>21132914</v>
      </c>
      <c r="C28" s="19">
        <v>0</v>
      </c>
      <c r="D28" s="59">
        <v>95524263</v>
      </c>
      <c r="E28" s="60">
        <v>95524263</v>
      </c>
      <c r="F28" s="60">
        <v>0</v>
      </c>
      <c r="G28" s="60">
        <v>0</v>
      </c>
      <c r="H28" s="60">
        <v>375</v>
      </c>
      <c r="I28" s="60">
        <v>375</v>
      </c>
      <c r="J28" s="60">
        <v>0</v>
      </c>
      <c r="K28" s="60">
        <v>4549723</v>
      </c>
      <c r="L28" s="60">
        <v>0</v>
      </c>
      <c r="M28" s="60">
        <v>4549723</v>
      </c>
      <c r="N28" s="60">
        <v>0</v>
      </c>
      <c r="O28" s="60">
        <v>0</v>
      </c>
      <c r="P28" s="60">
        <v>81886</v>
      </c>
      <c r="Q28" s="60">
        <v>81886</v>
      </c>
      <c r="R28" s="60">
        <v>0</v>
      </c>
      <c r="S28" s="60">
        <v>0</v>
      </c>
      <c r="T28" s="60">
        <v>0</v>
      </c>
      <c r="U28" s="60">
        <v>0</v>
      </c>
      <c r="V28" s="60">
        <v>4631984</v>
      </c>
      <c r="W28" s="60">
        <v>71643197</v>
      </c>
      <c r="X28" s="60">
        <v>-67011213</v>
      </c>
      <c r="Y28" s="61">
        <v>-93.53</v>
      </c>
      <c r="Z28" s="62">
        <v>95524263</v>
      </c>
    </row>
    <row r="29" spans="1:26" ht="13.5">
      <c r="A29" s="58" t="s">
        <v>282</v>
      </c>
      <c r="B29" s="19">
        <v>6380013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23603</v>
      </c>
      <c r="I31" s="60">
        <v>23603</v>
      </c>
      <c r="J31" s="60">
        <v>0</v>
      </c>
      <c r="K31" s="60">
        <v>21468</v>
      </c>
      <c r="L31" s="60">
        <v>0</v>
      </c>
      <c r="M31" s="60">
        <v>21468</v>
      </c>
      <c r="N31" s="60">
        <v>0</v>
      </c>
      <c r="O31" s="60">
        <v>0</v>
      </c>
      <c r="P31" s="60">
        <v>2217217</v>
      </c>
      <c r="Q31" s="60">
        <v>2217217</v>
      </c>
      <c r="R31" s="60">
        <v>0</v>
      </c>
      <c r="S31" s="60">
        <v>0</v>
      </c>
      <c r="T31" s="60">
        <v>0</v>
      </c>
      <c r="U31" s="60">
        <v>0</v>
      </c>
      <c r="V31" s="60">
        <v>2262288</v>
      </c>
      <c r="W31" s="60">
        <v>0</v>
      </c>
      <c r="X31" s="60">
        <v>2262288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27512927</v>
      </c>
      <c r="C32" s="22">
        <f>SUM(C28:C31)</f>
        <v>0</v>
      </c>
      <c r="D32" s="99">
        <f aca="true" t="shared" si="5" ref="D32:Z32">SUM(D28:D31)</f>
        <v>95524263</v>
      </c>
      <c r="E32" s="100">
        <f t="shared" si="5"/>
        <v>95524263</v>
      </c>
      <c r="F32" s="100">
        <f t="shared" si="5"/>
        <v>0</v>
      </c>
      <c r="G32" s="100">
        <f t="shared" si="5"/>
        <v>0</v>
      </c>
      <c r="H32" s="100">
        <f t="shared" si="5"/>
        <v>23978</v>
      </c>
      <c r="I32" s="100">
        <f t="shared" si="5"/>
        <v>23978</v>
      </c>
      <c r="J32" s="100">
        <f t="shared" si="5"/>
        <v>0</v>
      </c>
      <c r="K32" s="100">
        <f t="shared" si="5"/>
        <v>4571191</v>
      </c>
      <c r="L32" s="100">
        <f t="shared" si="5"/>
        <v>0</v>
      </c>
      <c r="M32" s="100">
        <f t="shared" si="5"/>
        <v>4571191</v>
      </c>
      <c r="N32" s="100">
        <f t="shared" si="5"/>
        <v>0</v>
      </c>
      <c r="O32" s="100">
        <f t="shared" si="5"/>
        <v>0</v>
      </c>
      <c r="P32" s="100">
        <f t="shared" si="5"/>
        <v>2299103</v>
      </c>
      <c r="Q32" s="100">
        <f t="shared" si="5"/>
        <v>2299103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6894272</v>
      </c>
      <c r="W32" s="100">
        <f t="shared" si="5"/>
        <v>71643197</v>
      </c>
      <c r="X32" s="100">
        <f t="shared" si="5"/>
        <v>-64748925</v>
      </c>
      <c r="Y32" s="101">
        <f>+IF(W32&lt;&gt;0,(X32/W32)*100,0)</f>
        <v>-90.37693418399517</v>
      </c>
      <c r="Z32" s="102">
        <f t="shared" si="5"/>
        <v>95524263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112900130</v>
      </c>
      <c r="C35" s="19">
        <v>0</v>
      </c>
      <c r="D35" s="59">
        <v>97533000</v>
      </c>
      <c r="E35" s="60">
        <v>97533000</v>
      </c>
      <c r="F35" s="60">
        <v>0</v>
      </c>
      <c r="G35" s="60">
        <v>34995738</v>
      </c>
      <c r="H35" s="60">
        <v>33706007</v>
      </c>
      <c r="I35" s="60">
        <v>33706007</v>
      </c>
      <c r="J35" s="60">
        <v>0</v>
      </c>
      <c r="K35" s="60">
        <v>49763506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73149750</v>
      </c>
      <c r="X35" s="60">
        <v>-73149750</v>
      </c>
      <c r="Y35" s="61">
        <v>-100</v>
      </c>
      <c r="Z35" s="62">
        <v>97533000</v>
      </c>
    </row>
    <row r="36" spans="1:26" ht="13.5">
      <c r="A36" s="58" t="s">
        <v>57</v>
      </c>
      <c r="B36" s="19">
        <v>2621326716</v>
      </c>
      <c r="C36" s="19">
        <v>0</v>
      </c>
      <c r="D36" s="59">
        <v>992969000</v>
      </c>
      <c r="E36" s="60">
        <v>992969000</v>
      </c>
      <c r="F36" s="60">
        <v>0</v>
      </c>
      <c r="G36" s="60">
        <v>10125364</v>
      </c>
      <c r="H36" s="60">
        <v>10125364</v>
      </c>
      <c r="I36" s="60">
        <v>10125364</v>
      </c>
      <c r="J36" s="60">
        <v>0</v>
      </c>
      <c r="K36" s="60">
        <v>48094867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744726750</v>
      </c>
      <c r="X36" s="60">
        <v>-744726750</v>
      </c>
      <c r="Y36" s="61">
        <v>-100</v>
      </c>
      <c r="Z36" s="62">
        <v>992969000</v>
      </c>
    </row>
    <row r="37" spans="1:26" ht="13.5">
      <c r="A37" s="58" t="s">
        <v>58</v>
      </c>
      <c r="B37" s="19">
        <v>161023180</v>
      </c>
      <c r="C37" s="19">
        <v>0</v>
      </c>
      <c r="D37" s="59">
        <v>87868000</v>
      </c>
      <c r="E37" s="60">
        <v>87868000</v>
      </c>
      <c r="F37" s="60">
        <v>0</v>
      </c>
      <c r="G37" s="60">
        <v>34988936</v>
      </c>
      <c r="H37" s="60">
        <v>33699205</v>
      </c>
      <c r="I37" s="60">
        <v>33699205</v>
      </c>
      <c r="J37" s="60">
        <v>0</v>
      </c>
      <c r="K37" s="60">
        <v>17967358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65901000</v>
      </c>
      <c r="X37" s="60">
        <v>-65901000</v>
      </c>
      <c r="Y37" s="61">
        <v>-100</v>
      </c>
      <c r="Z37" s="62">
        <v>87868000</v>
      </c>
    </row>
    <row r="38" spans="1:26" ht="13.5">
      <c r="A38" s="58" t="s">
        <v>59</v>
      </c>
      <c r="B38" s="19">
        <v>113994570</v>
      </c>
      <c r="C38" s="19">
        <v>0</v>
      </c>
      <c r="D38" s="59">
        <v>22134000</v>
      </c>
      <c r="E38" s="60">
        <v>22134000</v>
      </c>
      <c r="F38" s="60">
        <v>0</v>
      </c>
      <c r="G38" s="60">
        <v>2649126</v>
      </c>
      <c r="H38" s="60">
        <v>2649126</v>
      </c>
      <c r="I38" s="60">
        <v>2649126</v>
      </c>
      <c r="J38" s="60">
        <v>0</v>
      </c>
      <c r="K38" s="60">
        <v>1961033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16600500</v>
      </c>
      <c r="X38" s="60">
        <v>-16600500</v>
      </c>
      <c r="Y38" s="61">
        <v>-100</v>
      </c>
      <c r="Z38" s="62">
        <v>22134000</v>
      </c>
    </row>
    <row r="39" spans="1:26" ht="13.5">
      <c r="A39" s="58" t="s">
        <v>60</v>
      </c>
      <c r="B39" s="19">
        <v>2459209096</v>
      </c>
      <c r="C39" s="19">
        <v>0</v>
      </c>
      <c r="D39" s="59">
        <v>980500000</v>
      </c>
      <c r="E39" s="60">
        <v>980500000</v>
      </c>
      <c r="F39" s="60">
        <v>0</v>
      </c>
      <c r="G39" s="60">
        <v>7483040</v>
      </c>
      <c r="H39" s="60">
        <v>7483040</v>
      </c>
      <c r="I39" s="60">
        <v>7483040</v>
      </c>
      <c r="J39" s="60">
        <v>0</v>
      </c>
      <c r="K39" s="60">
        <v>77929982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735375000</v>
      </c>
      <c r="X39" s="60">
        <v>-735375000</v>
      </c>
      <c r="Y39" s="61">
        <v>-100</v>
      </c>
      <c r="Z39" s="62">
        <v>980500000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65543487</v>
      </c>
      <c r="C42" s="19">
        <v>0</v>
      </c>
      <c r="D42" s="59">
        <v>6803992</v>
      </c>
      <c r="E42" s="60">
        <v>184564820</v>
      </c>
      <c r="F42" s="60">
        <v>33986061</v>
      </c>
      <c r="G42" s="60">
        <v>202875</v>
      </c>
      <c r="H42" s="60">
        <v>-182885</v>
      </c>
      <c r="I42" s="60">
        <v>34006051</v>
      </c>
      <c r="J42" s="60">
        <v>17667651</v>
      </c>
      <c r="K42" s="60">
        <v>48382109</v>
      </c>
      <c r="L42" s="60">
        <v>-29986486</v>
      </c>
      <c r="M42" s="60">
        <v>36063274</v>
      </c>
      <c r="N42" s="60">
        <v>-17904619</v>
      </c>
      <c r="O42" s="60">
        <v>1088986</v>
      </c>
      <c r="P42" s="60">
        <v>45312805</v>
      </c>
      <c r="Q42" s="60">
        <v>28497172</v>
      </c>
      <c r="R42" s="60">
        <v>0</v>
      </c>
      <c r="S42" s="60">
        <v>0</v>
      </c>
      <c r="T42" s="60">
        <v>0</v>
      </c>
      <c r="U42" s="60">
        <v>0</v>
      </c>
      <c r="V42" s="60">
        <v>98566497</v>
      </c>
      <c r="W42" s="60">
        <v>203331281</v>
      </c>
      <c r="X42" s="60">
        <v>-104764784</v>
      </c>
      <c r="Y42" s="61">
        <v>-51.52</v>
      </c>
      <c r="Z42" s="62">
        <v>184564820</v>
      </c>
    </row>
    <row r="43" spans="1:26" ht="13.5">
      <c r="A43" s="58" t="s">
        <v>63</v>
      </c>
      <c r="B43" s="19">
        <v>-68518295</v>
      </c>
      <c r="C43" s="19">
        <v>0</v>
      </c>
      <c r="D43" s="59">
        <v>0</v>
      </c>
      <c r="E43" s="60">
        <v>0</v>
      </c>
      <c r="F43" s="60">
        <v>-5213509</v>
      </c>
      <c r="G43" s="60">
        <v>-4855844</v>
      </c>
      <c r="H43" s="60">
        <v>0</v>
      </c>
      <c r="I43" s="60">
        <v>-10069353</v>
      </c>
      <c r="J43" s="60">
        <v>-3683503</v>
      </c>
      <c r="K43" s="60">
        <v>-8173743</v>
      </c>
      <c r="L43" s="60">
        <v>-5045118</v>
      </c>
      <c r="M43" s="60">
        <v>-16902364</v>
      </c>
      <c r="N43" s="60">
        <v>-1087313</v>
      </c>
      <c r="O43" s="60">
        <v>-83474</v>
      </c>
      <c r="P43" s="60">
        <v>-11775239</v>
      </c>
      <c r="Q43" s="60">
        <v>-12946026</v>
      </c>
      <c r="R43" s="60">
        <v>0</v>
      </c>
      <c r="S43" s="60">
        <v>0</v>
      </c>
      <c r="T43" s="60">
        <v>0</v>
      </c>
      <c r="U43" s="60">
        <v>0</v>
      </c>
      <c r="V43" s="60">
        <v>-39917743</v>
      </c>
      <c r="W43" s="60">
        <v>0</v>
      </c>
      <c r="X43" s="60">
        <v>-39917743</v>
      </c>
      <c r="Y43" s="61">
        <v>0</v>
      </c>
      <c r="Z43" s="62">
        <v>0</v>
      </c>
    </row>
    <row r="44" spans="1:26" ht="13.5">
      <c r="A44" s="58" t="s">
        <v>64</v>
      </c>
      <c r="B44" s="19">
        <v>-3180970</v>
      </c>
      <c r="C44" s="19">
        <v>0</v>
      </c>
      <c r="D44" s="59">
        <v>-3900000</v>
      </c>
      <c r="E44" s="60">
        <v>0</v>
      </c>
      <c r="F44" s="60">
        <v>3000000</v>
      </c>
      <c r="G44" s="60">
        <v>-10521000</v>
      </c>
      <c r="H44" s="60">
        <v>-4000000</v>
      </c>
      <c r="I44" s="60">
        <v>-11521000</v>
      </c>
      <c r="J44" s="60">
        <v>0</v>
      </c>
      <c r="K44" s="60">
        <v>0</v>
      </c>
      <c r="L44" s="60">
        <v>-13000000</v>
      </c>
      <c r="M44" s="60">
        <v>-13000000</v>
      </c>
      <c r="N44" s="60">
        <v>7733192</v>
      </c>
      <c r="O44" s="60">
        <v>2733192</v>
      </c>
      <c r="P44" s="60">
        <v>-23000000</v>
      </c>
      <c r="Q44" s="60">
        <v>-12533616</v>
      </c>
      <c r="R44" s="60">
        <v>0</v>
      </c>
      <c r="S44" s="60">
        <v>0</v>
      </c>
      <c r="T44" s="60">
        <v>0</v>
      </c>
      <c r="U44" s="60">
        <v>0</v>
      </c>
      <c r="V44" s="60">
        <v>-37054616</v>
      </c>
      <c r="W44" s="60">
        <v>0</v>
      </c>
      <c r="X44" s="60">
        <v>-37054616</v>
      </c>
      <c r="Y44" s="61">
        <v>0</v>
      </c>
      <c r="Z44" s="62">
        <v>0</v>
      </c>
    </row>
    <row r="45" spans="1:26" ht="13.5">
      <c r="A45" s="70" t="s">
        <v>65</v>
      </c>
      <c r="B45" s="22">
        <v>9591188</v>
      </c>
      <c r="C45" s="22">
        <v>0</v>
      </c>
      <c r="D45" s="99">
        <v>2903992</v>
      </c>
      <c r="E45" s="100">
        <v>185573546</v>
      </c>
      <c r="F45" s="100">
        <v>32781278</v>
      </c>
      <c r="G45" s="100">
        <v>17607309</v>
      </c>
      <c r="H45" s="100">
        <v>13424424</v>
      </c>
      <c r="I45" s="100">
        <v>13424424</v>
      </c>
      <c r="J45" s="100">
        <v>27408572</v>
      </c>
      <c r="K45" s="100">
        <v>67616938</v>
      </c>
      <c r="L45" s="100">
        <v>19585334</v>
      </c>
      <c r="M45" s="100">
        <v>19585334</v>
      </c>
      <c r="N45" s="100">
        <v>8326594</v>
      </c>
      <c r="O45" s="100">
        <v>12065298</v>
      </c>
      <c r="P45" s="100">
        <v>22602864</v>
      </c>
      <c r="Q45" s="100">
        <v>22602864</v>
      </c>
      <c r="R45" s="100">
        <v>0</v>
      </c>
      <c r="S45" s="100">
        <v>0</v>
      </c>
      <c r="T45" s="100">
        <v>0</v>
      </c>
      <c r="U45" s="100">
        <v>0</v>
      </c>
      <c r="V45" s="100">
        <v>22602864</v>
      </c>
      <c r="W45" s="100">
        <v>204340007</v>
      </c>
      <c r="X45" s="100">
        <v>-181737143</v>
      </c>
      <c r="Y45" s="101">
        <v>-88.94</v>
      </c>
      <c r="Z45" s="102">
        <v>185573546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18458679</v>
      </c>
      <c r="C51" s="52">
        <v>0</v>
      </c>
      <c r="D51" s="129">
        <v>5691310</v>
      </c>
      <c r="E51" s="54">
        <v>2923101</v>
      </c>
      <c r="F51" s="54">
        <v>0</v>
      </c>
      <c r="G51" s="54">
        <v>0</v>
      </c>
      <c r="H51" s="54">
        <v>0</v>
      </c>
      <c r="I51" s="54">
        <v>2656514</v>
      </c>
      <c r="J51" s="54">
        <v>0</v>
      </c>
      <c r="K51" s="54">
        <v>0</v>
      </c>
      <c r="L51" s="54">
        <v>0</v>
      </c>
      <c r="M51" s="54">
        <v>408352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11313733</v>
      </c>
      <c r="W51" s="54">
        <v>25403572</v>
      </c>
      <c r="X51" s="54">
        <v>66855261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76.68197758682525</v>
      </c>
      <c r="E58" s="7">
        <f t="shared" si="6"/>
        <v>99.50885964007252</v>
      </c>
      <c r="F58" s="7">
        <f t="shared" si="6"/>
        <v>81.88573827108169</v>
      </c>
      <c r="G58" s="7">
        <f t="shared" si="6"/>
        <v>113.1579062585322</v>
      </c>
      <c r="H58" s="7">
        <f t="shared" si="6"/>
        <v>96.00757364930682</v>
      </c>
      <c r="I58" s="7">
        <f t="shared" si="6"/>
        <v>96.02140405884029</v>
      </c>
      <c r="J58" s="7">
        <f t="shared" si="6"/>
        <v>102.8275702963811</v>
      </c>
      <c r="K58" s="7">
        <f t="shared" si="6"/>
        <v>86.7576339522104</v>
      </c>
      <c r="L58" s="7">
        <f t="shared" si="6"/>
        <v>84.96050083200892</v>
      </c>
      <c r="M58" s="7">
        <f t="shared" si="6"/>
        <v>91.53844915696021</v>
      </c>
      <c r="N58" s="7">
        <f t="shared" si="6"/>
        <v>87.94280999449217</v>
      </c>
      <c r="O58" s="7">
        <f t="shared" si="6"/>
        <v>84.35730982935158</v>
      </c>
      <c r="P58" s="7">
        <f t="shared" si="6"/>
        <v>82.56632150798279</v>
      </c>
      <c r="Q58" s="7">
        <f t="shared" si="6"/>
        <v>84.92999058880095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90.89089816171182</v>
      </c>
      <c r="W58" s="7">
        <f t="shared" si="6"/>
        <v>99.50885964007252</v>
      </c>
      <c r="X58" s="7">
        <f t="shared" si="6"/>
        <v>0</v>
      </c>
      <c r="Y58" s="7">
        <f t="shared" si="6"/>
        <v>0</v>
      </c>
      <c r="Z58" s="8">
        <f t="shared" si="6"/>
        <v>99.50885964007252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96.04151690285805</v>
      </c>
      <c r="F59" s="10">
        <f t="shared" si="7"/>
        <v>33.898159284912225</v>
      </c>
      <c r="G59" s="10">
        <f t="shared" si="7"/>
        <v>139.35910683748068</v>
      </c>
      <c r="H59" s="10">
        <f t="shared" si="7"/>
        <v>174.21601108824257</v>
      </c>
      <c r="I59" s="10">
        <f t="shared" si="7"/>
        <v>92.62670525228333</v>
      </c>
      <c r="J59" s="10">
        <f t="shared" si="7"/>
        <v>86.70700136626046</v>
      </c>
      <c r="K59" s="10">
        <f t="shared" si="7"/>
        <v>62.99742049318596</v>
      </c>
      <c r="L59" s="10">
        <f t="shared" si="7"/>
        <v>75.49730963166928</v>
      </c>
      <c r="M59" s="10">
        <f t="shared" si="7"/>
        <v>75.01563135857009</v>
      </c>
      <c r="N59" s="10">
        <f t="shared" si="7"/>
        <v>100.70163268267905</v>
      </c>
      <c r="O59" s="10">
        <f t="shared" si="7"/>
        <v>74.23255739967814</v>
      </c>
      <c r="P59" s="10">
        <f t="shared" si="7"/>
        <v>65.7743743221634</v>
      </c>
      <c r="Q59" s="10">
        <f t="shared" si="7"/>
        <v>80.31717206133544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83.21324256451572</v>
      </c>
      <c r="W59" s="10">
        <f t="shared" si="7"/>
        <v>96.04151690285805</v>
      </c>
      <c r="X59" s="10">
        <f t="shared" si="7"/>
        <v>0</v>
      </c>
      <c r="Y59" s="10">
        <f t="shared" si="7"/>
        <v>0</v>
      </c>
      <c r="Z59" s="11">
        <f t="shared" si="7"/>
        <v>96.04151690285805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74.4214405588836</v>
      </c>
      <c r="E60" s="13">
        <f t="shared" si="7"/>
        <v>100.0001809089823</v>
      </c>
      <c r="F60" s="13">
        <f t="shared" si="7"/>
        <v>94.30614691029416</v>
      </c>
      <c r="G60" s="13">
        <f t="shared" si="7"/>
        <v>112.16583046811506</v>
      </c>
      <c r="H60" s="13">
        <f t="shared" si="7"/>
        <v>87.15833827051162</v>
      </c>
      <c r="I60" s="13">
        <f t="shared" si="7"/>
        <v>97.40848512503548</v>
      </c>
      <c r="J60" s="13">
        <f t="shared" si="7"/>
        <v>106.06184273197977</v>
      </c>
      <c r="K60" s="13">
        <f t="shared" si="7"/>
        <v>90.8390040232835</v>
      </c>
      <c r="L60" s="13">
        <f t="shared" si="7"/>
        <v>87.17229327337755</v>
      </c>
      <c r="M60" s="13">
        <f t="shared" si="7"/>
        <v>94.73425955988513</v>
      </c>
      <c r="N60" s="13">
        <f t="shared" si="7"/>
        <v>87.19904627903017</v>
      </c>
      <c r="O60" s="13">
        <f t="shared" si="7"/>
        <v>87.05595241336952</v>
      </c>
      <c r="P60" s="13">
        <f t="shared" si="7"/>
        <v>85.52874136925239</v>
      </c>
      <c r="Q60" s="13">
        <f t="shared" si="7"/>
        <v>86.56759132980963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92.9262227866676</v>
      </c>
      <c r="W60" s="13">
        <f t="shared" si="7"/>
        <v>100.0001809089823</v>
      </c>
      <c r="X60" s="13">
        <f t="shared" si="7"/>
        <v>0</v>
      </c>
      <c r="Y60" s="13">
        <f t="shared" si="7"/>
        <v>0</v>
      </c>
      <c r="Z60" s="14">
        <f t="shared" si="7"/>
        <v>100.0001809089823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61.44407055817105</v>
      </c>
      <c r="E61" s="13">
        <f t="shared" si="7"/>
        <v>100.00001543567183</v>
      </c>
      <c r="F61" s="13">
        <f t="shared" si="7"/>
        <v>91.39427503404724</v>
      </c>
      <c r="G61" s="13">
        <f t="shared" si="7"/>
        <v>105.9509118816212</v>
      </c>
      <c r="H61" s="13">
        <f t="shared" si="7"/>
        <v>89.51059969905415</v>
      </c>
      <c r="I61" s="13">
        <f t="shared" si="7"/>
        <v>95.75415798903568</v>
      </c>
      <c r="J61" s="13">
        <f t="shared" si="7"/>
        <v>111.17855721567041</v>
      </c>
      <c r="K61" s="13">
        <f t="shared" si="7"/>
        <v>88.30462526421569</v>
      </c>
      <c r="L61" s="13">
        <f t="shared" si="7"/>
        <v>95.56364914995996</v>
      </c>
      <c r="M61" s="13">
        <f t="shared" si="7"/>
        <v>98.25939288701039</v>
      </c>
      <c r="N61" s="13">
        <f t="shared" si="7"/>
        <v>97.33726415941685</v>
      </c>
      <c r="O61" s="13">
        <f t="shared" si="7"/>
        <v>100.79134774846938</v>
      </c>
      <c r="P61" s="13">
        <f t="shared" si="7"/>
        <v>94.39013550965852</v>
      </c>
      <c r="Q61" s="13">
        <f t="shared" si="7"/>
        <v>97.35585713079224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97.07357909849438</v>
      </c>
      <c r="W61" s="13">
        <f t="shared" si="7"/>
        <v>100.00001543567183</v>
      </c>
      <c r="X61" s="13">
        <f t="shared" si="7"/>
        <v>0</v>
      </c>
      <c r="Y61" s="13">
        <f t="shared" si="7"/>
        <v>0</v>
      </c>
      <c r="Z61" s="14">
        <f t="shared" si="7"/>
        <v>100.00001543567183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99.99878373611939</v>
      </c>
      <c r="E62" s="13">
        <f t="shared" si="7"/>
        <v>100.00075408360598</v>
      </c>
      <c r="F62" s="13">
        <f t="shared" si="7"/>
        <v>79.43464143057727</v>
      </c>
      <c r="G62" s="13">
        <f t="shared" si="7"/>
        <v>189.33150930811152</v>
      </c>
      <c r="H62" s="13">
        <f t="shared" si="7"/>
        <v>84.01876583066772</v>
      </c>
      <c r="I62" s="13">
        <f t="shared" si="7"/>
        <v>101.48760726392237</v>
      </c>
      <c r="J62" s="13">
        <f t="shared" si="7"/>
        <v>69.2931384325097</v>
      </c>
      <c r="K62" s="13">
        <f t="shared" si="7"/>
        <v>63.3934469432088</v>
      </c>
      <c r="L62" s="13">
        <f t="shared" si="7"/>
        <v>79.45706926582874</v>
      </c>
      <c r="M62" s="13">
        <f t="shared" si="7"/>
        <v>69.71848900614755</v>
      </c>
      <c r="N62" s="13">
        <f t="shared" si="7"/>
        <v>71.6228696077004</v>
      </c>
      <c r="O62" s="13">
        <f t="shared" si="7"/>
        <v>63.240777417652986</v>
      </c>
      <c r="P62" s="13">
        <f t="shared" si="7"/>
        <v>74.53429240212895</v>
      </c>
      <c r="Q62" s="13">
        <f t="shared" si="7"/>
        <v>69.81625621823923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78.78781806100305</v>
      </c>
      <c r="W62" s="13">
        <f t="shared" si="7"/>
        <v>100.00075408360598</v>
      </c>
      <c r="X62" s="13">
        <f t="shared" si="7"/>
        <v>0</v>
      </c>
      <c r="Y62" s="13">
        <f t="shared" si="7"/>
        <v>0</v>
      </c>
      <c r="Z62" s="14">
        <f t="shared" si="7"/>
        <v>100.00075408360598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99.99849036959917</v>
      </c>
      <c r="E63" s="13">
        <f t="shared" si="7"/>
        <v>99.67657470067674</v>
      </c>
      <c r="F63" s="13">
        <f t="shared" si="7"/>
        <v>55.624444427065825</v>
      </c>
      <c r="G63" s="13">
        <f t="shared" si="7"/>
        <v>65.83359208407788</v>
      </c>
      <c r="H63" s="13">
        <f t="shared" si="7"/>
        <v>47.84115549007612</v>
      </c>
      <c r="I63" s="13">
        <f t="shared" si="7"/>
        <v>56.4710370214298</v>
      </c>
      <c r="J63" s="13">
        <f t="shared" si="7"/>
        <v>68.28629926563605</v>
      </c>
      <c r="K63" s="13">
        <f t="shared" si="7"/>
        <v>62.32287438837697</v>
      </c>
      <c r="L63" s="13">
        <f t="shared" si="7"/>
        <v>46.59507791693851</v>
      </c>
      <c r="M63" s="13">
        <f t="shared" si="7"/>
        <v>59.017912392202355</v>
      </c>
      <c r="N63" s="13">
        <f t="shared" si="7"/>
        <v>49.96327715210063</v>
      </c>
      <c r="O63" s="13">
        <f t="shared" si="7"/>
        <v>59.30124483384659</v>
      </c>
      <c r="P63" s="13">
        <f t="shared" si="7"/>
        <v>53.445215485003516</v>
      </c>
      <c r="Q63" s="13">
        <f t="shared" si="7"/>
        <v>54.233315532993565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56.5758029011279</v>
      </c>
      <c r="W63" s="13">
        <f t="shared" si="7"/>
        <v>99.67657470067674</v>
      </c>
      <c r="X63" s="13">
        <f t="shared" si="7"/>
        <v>0</v>
      </c>
      <c r="Y63" s="13">
        <f t="shared" si="7"/>
        <v>0</v>
      </c>
      <c r="Z63" s="14">
        <f t="shared" si="7"/>
        <v>99.67657470067674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100.00251129316284</v>
      </c>
      <c r="E64" s="13">
        <f t="shared" si="7"/>
        <v>100.57067605849474</v>
      </c>
      <c r="F64" s="13">
        <f t="shared" si="7"/>
        <v>61.29895200821039</v>
      </c>
      <c r="G64" s="13">
        <f t="shared" si="7"/>
        <v>68.82547718422494</v>
      </c>
      <c r="H64" s="13">
        <f t="shared" si="7"/>
        <v>51.3036260970134</v>
      </c>
      <c r="I64" s="13">
        <f t="shared" si="7"/>
        <v>60.47213251822187</v>
      </c>
      <c r="J64" s="13">
        <f t="shared" si="7"/>
        <v>72.86786732267025</v>
      </c>
      <c r="K64" s="13">
        <f t="shared" si="7"/>
        <v>65.7657040823497</v>
      </c>
      <c r="L64" s="13">
        <f t="shared" si="7"/>
        <v>50.57671997721956</v>
      </c>
      <c r="M64" s="13">
        <f t="shared" si="7"/>
        <v>63.046413166725976</v>
      </c>
      <c r="N64" s="13">
        <f t="shared" si="7"/>
        <v>52.99293817224547</v>
      </c>
      <c r="O64" s="13">
        <f t="shared" si="7"/>
        <v>64.08088649145162</v>
      </c>
      <c r="P64" s="13">
        <f t="shared" si="7"/>
        <v>57.82523105070335</v>
      </c>
      <c r="Q64" s="13">
        <f t="shared" si="7"/>
        <v>58.291336800816104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60.599058081873125</v>
      </c>
      <c r="W64" s="13">
        <f t="shared" si="7"/>
        <v>100.57067605849474</v>
      </c>
      <c r="X64" s="13">
        <f t="shared" si="7"/>
        <v>0</v>
      </c>
      <c r="Y64" s="13">
        <f t="shared" si="7"/>
        <v>0</v>
      </c>
      <c r="Z64" s="14">
        <f t="shared" si="7"/>
        <v>100.57067605849474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100.00008</v>
      </c>
      <c r="F66" s="16">
        <f t="shared" si="7"/>
        <v>25.864039939488826</v>
      </c>
      <c r="G66" s="16">
        <f t="shared" si="7"/>
        <v>28.586656845479702</v>
      </c>
      <c r="H66" s="16">
        <f t="shared" si="7"/>
        <v>44.78279319094396</v>
      </c>
      <c r="I66" s="16">
        <f t="shared" si="7"/>
        <v>32.70946338301425</v>
      </c>
      <c r="J66" s="16">
        <f t="shared" si="7"/>
        <v>27.52014821195971</v>
      </c>
      <c r="K66" s="16">
        <f t="shared" si="7"/>
        <v>27.080638206123332</v>
      </c>
      <c r="L66" s="16">
        <f t="shared" si="7"/>
        <v>24.469205056287702</v>
      </c>
      <c r="M66" s="16">
        <f t="shared" si="7"/>
        <v>26.363990416956796</v>
      </c>
      <c r="N66" s="16">
        <f t="shared" si="7"/>
        <v>26.965955181694817</v>
      </c>
      <c r="O66" s="16">
        <f t="shared" si="7"/>
        <v>15.960531877532738</v>
      </c>
      <c r="P66" s="16">
        <f t="shared" si="7"/>
        <v>25.24865838503535</v>
      </c>
      <c r="Q66" s="16">
        <f t="shared" si="7"/>
        <v>22.39159844887841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26.881088831180367</v>
      </c>
      <c r="W66" s="16">
        <f t="shared" si="7"/>
        <v>100.00008</v>
      </c>
      <c r="X66" s="16">
        <f t="shared" si="7"/>
        <v>0</v>
      </c>
      <c r="Y66" s="16">
        <f t="shared" si="7"/>
        <v>0</v>
      </c>
      <c r="Z66" s="17">
        <f t="shared" si="7"/>
        <v>100.00008</v>
      </c>
    </row>
    <row r="67" spans="1:26" ht="13.5" hidden="1">
      <c r="A67" s="41" t="s">
        <v>285</v>
      </c>
      <c r="B67" s="24"/>
      <c r="C67" s="24"/>
      <c r="D67" s="25">
        <v>407082000</v>
      </c>
      <c r="E67" s="26">
        <v>407082000</v>
      </c>
      <c r="F67" s="26">
        <v>33749148</v>
      </c>
      <c r="G67" s="26">
        <v>27865064</v>
      </c>
      <c r="H67" s="26">
        <v>32034755</v>
      </c>
      <c r="I67" s="26">
        <v>93648967</v>
      </c>
      <c r="J67" s="26">
        <v>29761276</v>
      </c>
      <c r="K67" s="26">
        <v>29980375</v>
      </c>
      <c r="L67" s="26">
        <v>29286946</v>
      </c>
      <c r="M67" s="26">
        <v>89028597</v>
      </c>
      <c r="N67" s="26">
        <v>30140721</v>
      </c>
      <c r="O67" s="26">
        <v>28658747</v>
      </c>
      <c r="P67" s="26">
        <v>31474895</v>
      </c>
      <c r="Q67" s="26">
        <v>90274363</v>
      </c>
      <c r="R67" s="26"/>
      <c r="S67" s="26"/>
      <c r="T67" s="26"/>
      <c r="U67" s="26"/>
      <c r="V67" s="26">
        <v>272951927</v>
      </c>
      <c r="W67" s="26">
        <v>305311500</v>
      </c>
      <c r="X67" s="26"/>
      <c r="Y67" s="25"/>
      <c r="Z67" s="27">
        <v>407082000</v>
      </c>
    </row>
    <row r="68" spans="1:26" ht="13.5" hidden="1">
      <c r="A68" s="37" t="s">
        <v>31</v>
      </c>
      <c r="B68" s="19"/>
      <c r="C68" s="19"/>
      <c r="D68" s="20">
        <v>50524000</v>
      </c>
      <c r="E68" s="21">
        <v>50524000</v>
      </c>
      <c r="F68" s="21">
        <v>6509970</v>
      </c>
      <c r="G68" s="21">
        <v>2201615</v>
      </c>
      <c r="H68" s="21">
        <v>3424889</v>
      </c>
      <c r="I68" s="21">
        <v>12136474</v>
      </c>
      <c r="J68" s="21">
        <v>3409306</v>
      </c>
      <c r="K68" s="21">
        <v>3454924</v>
      </c>
      <c r="L68" s="21">
        <v>3451572</v>
      </c>
      <c r="M68" s="21">
        <v>10315802</v>
      </c>
      <c r="N68" s="21">
        <v>3445250</v>
      </c>
      <c r="O68" s="21">
        <v>3394749</v>
      </c>
      <c r="P68" s="21">
        <v>3408823</v>
      </c>
      <c r="Q68" s="21">
        <v>10248822</v>
      </c>
      <c r="R68" s="21"/>
      <c r="S68" s="21"/>
      <c r="T68" s="21"/>
      <c r="U68" s="21"/>
      <c r="V68" s="21">
        <v>32701098</v>
      </c>
      <c r="W68" s="21">
        <v>37893000</v>
      </c>
      <c r="X68" s="21"/>
      <c r="Y68" s="20"/>
      <c r="Z68" s="23">
        <v>50524000</v>
      </c>
    </row>
    <row r="69" spans="1:26" ht="13.5" hidden="1">
      <c r="A69" s="38" t="s">
        <v>32</v>
      </c>
      <c r="B69" s="19"/>
      <c r="C69" s="19"/>
      <c r="D69" s="20">
        <v>351558000</v>
      </c>
      <c r="E69" s="21">
        <v>351558000</v>
      </c>
      <c r="F69" s="21">
        <v>26860405</v>
      </c>
      <c r="G69" s="21">
        <v>25277888</v>
      </c>
      <c r="H69" s="21">
        <v>28263445</v>
      </c>
      <c r="I69" s="21">
        <v>80401738</v>
      </c>
      <c r="J69" s="21">
        <v>25966576</v>
      </c>
      <c r="K69" s="21">
        <v>26114988</v>
      </c>
      <c r="L69" s="21">
        <v>25444969</v>
      </c>
      <c r="M69" s="21">
        <v>77526533</v>
      </c>
      <c r="N69" s="21">
        <v>26295322</v>
      </c>
      <c r="O69" s="21">
        <v>24788475</v>
      </c>
      <c r="P69" s="21">
        <v>27636366</v>
      </c>
      <c r="Q69" s="21">
        <v>78720163</v>
      </c>
      <c r="R69" s="21"/>
      <c r="S69" s="21"/>
      <c r="T69" s="21"/>
      <c r="U69" s="21"/>
      <c r="V69" s="21">
        <v>236648434</v>
      </c>
      <c r="W69" s="21">
        <v>263668500</v>
      </c>
      <c r="X69" s="21"/>
      <c r="Y69" s="20"/>
      <c r="Z69" s="23">
        <v>351558000</v>
      </c>
    </row>
    <row r="70" spans="1:26" ht="13.5" hidden="1">
      <c r="A70" s="39" t="s">
        <v>103</v>
      </c>
      <c r="B70" s="19"/>
      <c r="C70" s="19"/>
      <c r="D70" s="20">
        <v>233226000</v>
      </c>
      <c r="E70" s="21">
        <v>233226000</v>
      </c>
      <c r="F70" s="21">
        <v>19402456</v>
      </c>
      <c r="G70" s="21">
        <v>19848958</v>
      </c>
      <c r="H70" s="21">
        <v>18867847</v>
      </c>
      <c r="I70" s="21">
        <v>58119261</v>
      </c>
      <c r="J70" s="21">
        <v>16926272</v>
      </c>
      <c r="K70" s="21">
        <v>17042421</v>
      </c>
      <c r="L70" s="21">
        <v>18184202</v>
      </c>
      <c r="M70" s="21">
        <v>52152895</v>
      </c>
      <c r="N70" s="21">
        <v>18370354</v>
      </c>
      <c r="O70" s="21">
        <v>15899584</v>
      </c>
      <c r="P70" s="21">
        <v>18302902</v>
      </c>
      <c r="Q70" s="21">
        <v>52572840</v>
      </c>
      <c r="R70" s="21"/>
      <c r="S70" s="21"/>
      <c r="T70" s="21"/>
      <c r="U70" s="21"/>
      <c r="V70" s="21">
        <v>162844996</v>
      </c>
      <c r="W70" s="21">
        <v>174919500</v>
      </c>
      <c r="X70" s="21"/>
      <c r="Y70" s="20"/>
      <c r="Z70" s="23">
        <v>233226000</v>
      </c>
    </row>
    <row r="71" spans="1:26" ht="13.5" hidden="1">
      <c r="A71" s="39" t="s">
        <v>104</v>
      </c>
      <c r="B71" s="19"/>
      <c r="C71" s="19"/>
      <c r="D71" s="20">
        <v>82219000</v>
      </c>
      <c r="E71" s="21">
        <v>82219000</v>
      </c>
      <c r="F71" s="21">
        <v>4442738</v>
      </c>
      <c r="G71" s="21">
        <v>2382277</v>
      </c>
      <c r="H71" s="21">
        <v>6370941</v>
      </c>
      <c r="I71" s="21">
        <v>13195956</v>
      </c>
      <c r="J71" s="21">
        <v>5990876</v>
      </c>
      <c r="K71" s="21">
        <v>6044721</v>
      </c>
      <c r="L71" s="21">
        <v>4187606</v>
      </c>
      <c r="M71" s="21">
        <v>16223203</v>
      </c>
      <c r="N71" s="21">
        <v>4869467</v>
      </c>
      <c r="O71" s="21">
        <v>5841802</v>
      </c>
      <c r="P71" s="21">
        <v>6277061</v>
      </c>
      <c r="Q71" s="21">
        <v>16988330</v>
      </c>
      <c r="R71" s="21"/>
      <c r="S71" s="21"/>
      <c r="T71" s="21"/>
      <c r="U71" s="21"/>
      <c r="V71" s="21">
        <v>46407489</v>
      </c>
      <c r="W71" s="21">
        <v>61664250</v>
      </c>
      <c r="X71" s="21"/>
      <c r="Y71" s="20"/>
      <c r="Z71" s="23">
        <v>82219000</v>
      </c>
    </row>
    <row r="72" spans="1:26" ht="13.5" hidden="1">
      <c r="A72" s="39" t="s">
        <v>105</v>
      </c>
      <c r="B72" s="19"/>
      <c r="C72" s="19"/>
      <c r="D72" s="20">
        <v>23052000</v>
      </c>
      <c r="E72" s="21">
        <v>23052000</v>
      </c>
      <c r="F72" s="21">
        <v>1918065</v>
      </c>
      <c r="G72" s="21">
        <v>1945244</v>
      </c>
      <c r="H72" s="21">
        <v>1922232</v>
      </c>
      <c r="I72" s="21">
        <v>5785541</v>
      </c>
      <c r="J72" s="21">
        <v>1947808</v>
      </c>
      <c r="K72" s="21">
        <v>1917848</v>
      </c>
      <c r="L72" s="21">
        <v>1963437</v>
      </c>
      <c r="M72" s="21">
        <v>5829093</v>
      </c>
      <c r="N72" s="21">
        <v>1940209</v>
      </c>
      <c r="O72" s="21">
        <v>1936644</v>
      </c>
      <c r="P72" s="21">
        <v>1941388</v>
      </c>
      <c r="Q72" s="21">
        <v>5818241</v>
      </c>
      <c r="R72" s="21"/>
      <c r="S72" s="21"/>
      <c r="T72" s="21"/>
      <c r="U72" s="21"/>
      <c r="V72" s="21">
        <v>17432875</v>
      </c>
      <c r="W72" s="21">
        <v>17289000</v>
      </c>
      <c r="X72" s="21"/>
      <c r="Y72" s="20"/>
      <c r="Z72" s="23">
        <v>23052000</v>
      </c>
    </row>
    <row r="73" spans="1:26" ht="13.5" hidden="1">
      <c r="A73" s="39" t="s">
        <v>106</v>
      </c>
      <c r="B73" s="19"/>
      <c r="C73" s="19"/>
      <c r="D73" s="20">
        <v>13061000</v>
      </c>
      <c r="E73" s="21">
        <v>13061000</v>
      </c>
      <c r="F73" s="21">
        <v>1097146</v>
      </c>
      <c r="G73" s="21">
        <v>1101409</v>
      </c>
      <c r="H73" s="21">
        <v>1102425</v>
      </c>
      <c r="I73" s="21">
        <v>3300980</v>
      </c>
      <c r="J73" s="21">
        <v>1101620</v>
      </c>
      <c r="K73" s="21">
        <v>1109998</v>
      </c>
      <c r="L73" s="21">
        <v>1109724</v>
      </c>
      <c r="M73" s="21">
        <v>3321342</v>
      </c>
      <c r="N73" s="21">
        <v>1115292</v>
      </c>
      <c r="O73" s="21">
        <v>1110445</v>
      </c>
      <c r="P73" s="21">
        <v>1115015</v>
      </c>
      <c r="Q73" s="21">
        <v>3340752</v>
      </c>
      <c r="R73" s="21"/>
      <c r="S73" s="21"/>
      <c r="T73" s="21"/>
      <c r="U73" s="21"/>
      <c r="V73" s="21">
        <v>9963074</v>
      </c>
      <c r="W73" s="21">
        <v>9795750</v>
      </c>
      <c r="X73" s="21"/>
      <c r="Y73" s="20"/>
      <c r="Z73" s="23">
        <v>13061000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5000000</v>
      </c>
      <c r="E75" s="30">
        <v>5000000</v>
      </c>
      <c r="F75" s="30">
        <v>378773</v>
      </c>
      <c r="G75" s="30">
        <v>385561</v>
      </c>
      <c r="H75" s="30">
        <v>346421</v>
      </c>
      <c r="I75" s="30">
        <v>1110755</v>
      </c>
      <c r="J75" s="30">
        <v>385394</v>
      </c>
      <c r="K75" s="30">
        <v>410463</v>
      </c>
      <c r="L75" s="30">
        <v>390405</v>
      </c>
      <c r="M75" s="30">
        <v>1186262</v>
      </c>
      <c r="N75" s="30">
        <v>400149</v>
      </c>
      <c r="O75" s="30">
        <v>475523</v>
      </c>
      <c r="P75" s="30">
        <v>429706</v>
      </c>
      <c r="Q75" s="30">
        <v>1305378</v>
      </c>
      <c r="R75" s="30"/>
      <c r="S75" s="30"/>
      <c r="T75" s="30"/>
      <c r="U75" s="30"/>
      <c r="V75" s="30">
        <v>3602395</v>
      </c>
      <c r="W75" s="30">
        <v>3750000</v>
      </c>
      <c r="X75" s="30"/>
      <c r="Y75" s="29"/>
      <c r="Z75" s="31">
        <v>5000000</v>
      </c>
    </row>
    <row r="76" spans="1:26" ht="13.5" hidden="1">
      <c r="A76" s="42" t="s">
        <v>286</v>
      </c>
      <c r="B76" s="32">
        <v>342661190</v>
      </c>
      <c r="C76" s="32"/>
      <c r="D76" s="33">
        <v>312158528</v>
      </c>
      <c r="E76" s="34">
        <v>405082656</v>
      </c>
      <c r="F76" s="34">
        <v>27635739</v>
      </c>
      <c r="G76" s="34">
        <v>31531523</v>
      </c>
      <c r="H76" s="34">
        <v>30755791</v>
      </c>
      <c r="I76" s="34">
        <v>89923053</v>
      </c>
      <c r="J76" s="34">
        <v>30602797</v>
      </c>
      <c r="K76" s="34">
        <v>26010264</v>
      </c>
      <c r="L76" s="34">
        <v>24882336</v>
      </c>
      <c r="M76" s="34">
        <v>81495397</v>
      </c>
      <c r="N76" s="34">
        <v>26506597</v>
      </c>
      <c r="O76" s="34">
        <v>24175748</v>
      </c>
      <c r="P76" s="34">
        <v>25987663</v>
      </c>
      <c r="Q76" s="34">
        <v>76670008</v>
      </c>
      <c r="R76" s="34"/>
      <c r="S76" s="34"/>
      <c r="T76" s="34"/>
      <c r="U76" s="34"/>
      <c r="V76" s="34">
        <v>248088458</v>
      </c>
      <c r="W76" s="34">
        <v>303811992</v>
      </c>
      <c r="X76" s="34"/>
      <c r="Y76" s="33"/>
      <c r="Z76" s="35">
        <v>405082656</v>
      </c>
    </row>
    <row r="77" spans="1:26" ht="13.5" hidden="1">
      <c r="A77" s="37" t="s">
        <v>31</v>
      </c>
      <c r="B77" s="19">
        <v>42025820</v>
      </c>
      <c r="C77" s="19"/>
      <c r="D77" s="20">
        <v>50524000</v>
      </c>
      <c r="E77" s="21">
        <v>48524016</v>
      </c>
      <c r="F77" s="21">
        <v>2206760</v>
      </c>
      <c r="G77" s="21">
        <v>3068151</v>
      </c>
      <c r="H77" s="21">
        <v>5966705</v>
      </c>
      <c r="I77" s="21">
        <v>11241616</v>
      </c>
      <c r="J77" s="21">
        <v>2956107</v>
      </c>
      <c r="K77" s="21">
        <v>2176513</v>
      </c>
      <c r="L77" s="21">
        <v>2605844</v>
      </c>
      <c r="M77" s="21">
        <v>7738464</v>
      </c>
      <c r="N77" s="21">
        <v>3469423</v>
      </c>
      <c r="O77" s="21">
        <v>2520009</v>
      </c>
      <c r="P77" s="21">
        <v>2242132</v>
      </c>
      <c r="Q77" s="21">
        <v>8231564</v>
      </c>
      <c r="R77" s="21"/>
      <c r="S77" s="21"/>
      <c r="T77" s="21"/>
      <c r="U77" s="21"/>
      <c r="V77" s="21">
        <v>27211644</v>
      </c>
      <c r="W77" s="21">
        <v>36393012</v>
      </c>
      <c r="X77" s="21"/>
      <c r="Y77" s="20"/>
      <c r="Z77" s="23">
        <v>48524016</v>
      </c>
    </row>
    <row r="78" spans="1:26" ht="13.5" hidden="1">
      <c r="A78" s="38" t="s">
        <v>32</v>
      </c>
      <c r="B78" s="19">
        <v>300635370</v>
      </c>
      <c r="C78" s="19"/>
      <c r="D78" s="20">
        <v>261634528</v>
      </c>
      <c r="E78" s="21">
        <v>351558636</v>
      </c>
      <c r="F78" s="21">
        <v>25331013</v>
      </c>
      <c r="G78" s="21">
        <v>28353153</v>
      </c>
      <c r="H78" s="21">
        <v>24633949</v>
      </c>
      <c r="I78" s="21">
        <v>78318115</v>
      </c>
      <c r="J78" s="21">
        <v>27540629</v>
      </c>
      <c r="K78" s="21">
        <v>23722595</v>
      </c>
      <c r="L78" s="21">
        <v>22180963</v>
      </c>
      <c r="M78" s="21">
        <v>73444187</v>
      </c>
      <c r="N78" s="21">
        <v>22929270</v>
      </c>
      <c r="O78" s="21">
        <v>21579843</v>
      </c>
      <c r="P78" s="21">
        <v>23637036</v>
      </c>
      <c r="Q78" s="21">
        <v>68146149</v>
      </c>
      <c r="R78" s="21"/>
      <c r="S78" s="21"/>
      <c r="T78" s="21"/>
      <c r="U78" s="21"/>
      <c r="V78" s="21">
        <v>219908451</v>
      </c>
      <c r="W78" s="21">
        <v>263668977</v>
      </c>
      <c r="X78" s="21"/>
      <c r="Y78" s="20"/>
      <c r="Z78" s="23">
        <v>351558636</v>
      </c>
    </row>
    <row r="79" spans="1:26" ht="13.5" hidden="1">
      <c r="A79" s="39" t="s">
        <v>103</v>
      </c>
      <c r="B79" s="19">
        <v>193930553</v>
      </c>
      <c r="C79" s="19"/>
      <c r="D79" s="20">
        <v>143303548</v>
      </c>
      <c r="E79" s="21">
        <v>233226036</v>
      </c>
      <c r="F79" s="21">
        <v>17732734</v>
      </c>
      <c r="G79" s="21">
        <v>21030152</v>
      </c>
      <c r="H79" s="21">
        <v>16888723</v>
      </c>
      <c r="I79" s="21">
        <v>55651609</v>
      </c>
      <c r="J79" s="21">
        <v>18818385</v>
      </c>
      <c r="K79" s="21">
        <v>15049246</v>
      </c>
      <c r="L79" s="21">
        <v>17377487</v>
      </c>
      <c r="M79" s="21">
        <v>51245118</v>
      </c>
      <c r="N79" s="21">
        <v>17881200</v>
      </c>
      <c r="O79" s="21">
        <v>16025405</v>
      </c>
      <c r="P79" s="21">
        <v>17276134</v>
      </c>
      <c r="Q79" s="21">
        <v>51182739</v>
      </c>
      <c r="R79" s="21"/>
      <c r="S79" s="21"/>
      <c r="T79" s="21"/>
      <c r="U79" s="21"/>
      <c r="V79" s="21">
        <v>158079466</v>
      </c>
      <c r="W79" s="21">
        <v>174919527</v>
      </c>
      <c r="X79" s="21"/>
      <c r="Y79" s="20"/>
      <c r="Z79" s="23">
        <v>233226036</v>
      </c>
    </row>
    <row r="80" spans="1:26" ht="13.5" hidden="1">
      <c r="A80" s="39" t="s">
        <v>104</v>
      </c>
      <c r="B80" s="19">
        <v>73239512</v>
      </c>
      <c r="C80" s="19"/>
      <c r="D80" s="20">
        <v>82218000</v>
      </c>
      <c r="E80" s="21">
        <v>82219620</v>
      </c>
      <c r="F80" s="21">
        <v>3529073</v>
      </c>
      <c r="G80" s="21">
        <v>4510401</v>
      </c>
      <c r="H80" s="21">
        <v>5352786</v>
      </c>
      <c r="I80" s="21">
        <v>13392260</v>
      </c>
      <c r="J80" s="21">
        <v>4151266</v>
      </c>
      <c r="K80" s="21">
        <v>3831957</v>
      </c>
      <c r="L80" s="21">
        <v>3327349</v>
      </c>
      <c r="M80" s="21">
        <v>11310572</v>
      </c>
      <c r="N80" s="21">
        <v>3487652</v>
      </c>
      <c r="O80" s="21">
        <v>3694401</v>
      </c>
      <c r="P80" s="21">
        <v>4678563</v>
      </c>
      <c r="Q80" s="21">
        <v>11860616</v>
      </c>
      <c r="R80" s="21"/>
      <c r="S80" s="21"/>
      <c r="T80" s="21"/>
      <c r="U80" s="21"/>
      <c r="V80" s="21">
        <v>36563448</v>
      </c>
      <c r="W80" s="21">
        <v>61664715</v>
      </c>
      <c r="X80" s="21"/>
      <c r="Y80" s="20"/>
      <c r="Z80" s="23">
        <v>82219620</v>
      </c>
    </row>
    <row r="81" spans="1:26" ht="13.5" hidden="1">
      <c r="A81" s="39" t="s">
        <v>105</v>
      </c>
      <c r="B81" s="19">
        <v>12264076</v>
      </c>
      <c r="C81" s="19"/>
      <c r="D81" s="20">
        <v>23051652</v>
      </c>
      <c r="E81" s="21">
        <v>22977444</v>
      </c>
      <c r="F81" s="21">
        <v>1066913</v>
      </c>
      <c r="G81" s="21">
        <v>1280624</v>
      </c>
      <c r="H81" s="21">
        <v>919618</v>
      </c>
      <c r="I81" s="21">
        <v>3267155</v>
      </c>
      <c r="J81" s="21">
        <v>1330086</v>
      </c>
      <c r="K81" s="21">
        <v>1195258</v>
      </c>
      <c r="L81" s="21">
        <v>914865</v>
      </c>
      <c r="M81" s="21">
        <v>3440209</v>
      </c>
      <c r="N81" s="21">
        <v>969392</v>
      </c>
      <c r="O81" s="21">
        <v>1148454</v>
      </c>
      <c r="P81" s="21">
        <v>1037579</v>
      </c>
      <c r="Q81" s="21">
        <v>3155425</v>
      </c>
      <c r="R81" s="21"/>
      <c r="S81" s="21"/>
      <c r="T81" s="21"/>
      <c r="U81" s="21"/>
      <c r="V81" s="21">
        <v>9862789</v>
      </c>
      <c r="W81" s="21">
        <v>17233083</v>
      </c>
      <c r="X81" s="21"/>
      <c r="Y81" s="20"/>
      <c r="Z81" s="23">
        <v>22977444</v>
      </c>
    </row>
    <row r="82" spans="1:26" ht="13.5" hidden="1">
      <c r="A82" s="39" t="s">
        <v>106</v>
      </c>
      <c r="B82" s="19">
        <v>21201229</v>
      </c>
      <c r="C82" s="19"/>
      <c r="D82" s="20">
        <v>13061328</v>
      </c>
      <c r="E82" s="21">
        <v>13135536</v>
      </c>
      <c r="F82" s="21">
        <v>672539</v>
      </c>
      <c r="G82" s="21">
        <v>758050</v>
      </c>
      <c r="H82" s="21">
        <v>565584</v>
      </c>
      <c r="I82" s="21">
        <v>1996173</v>
      </c>
      <c r="J82" s="21">
        <v>802727</v>
      </c>
      <c r="K82" s="21">
        <v>729998</v>
      </c>
      <c r="L82" s="21">
        <v>561262</v>
      </c>
      <c r="M82" s="21">
        <v>2093987</v>
      </c>
      <c r="N82" s="21">
        <v>591026</v>
      </c>
      <c r="O82" s="21">
        <v>711583</v>
      </c>
      <c r="P82" s="21">
        <v>644760</v>
      </c>
      <c r="Q82" s="21">
        <v>1947369</v>
      </c>
      <c r="R82" s="21"/>
      <c r="S82" s="21"/>
      <c r="T82" s="21"/>
      <c r="U82" s="21"/>
      <c r="V82" s="21">
        <v>6037529</v>
      </c>
      <c r="W82" s="21">
        <v>9851652</v>
      </c>
      <c r="X82" s="21"/>
      <c r="Y82" s="20"/>
      <c r="Z82" s="23">
        <v>13135536</v>
      </c>
    </row>
    <row r="83" spans="1:26" ht="13.5" hidden="1">
      <c r="A83" s="39" t="s">
        <v>107</v>
      </c>
      <c r="B83" s="19"/>
      <c r="C83" s="19"/>
      <c r="D83" s="20"/>
      <c r="E83" s="21"/>
      <c r="F83" s="21">
        <v>2329754</v>
      </c>
      <c r="G83" s="21">
        <v>773926</v>
      </c>
      <c r="H83" s="21">
        <v>907238</v>
      </c>
      <c r="I83" s="21">
        <v>4010918</v>
      </c>
      <c r="J83" s="21">
        <v>2438165</v>
      </c>
      <c r="K83" s="21">
        <v>2916136</v>
      </c>
      <c r="L83" s="21"/>
      <c r="M83" s="21">
        <v>5354301</v>
      </c>
      <c r="N83" s="21"/>
      <c r="O83" s="21"/>
      <c r="P83" s="21"/>
      <c r="Q83" s="21"/>
      <c r="R83" s="21"/>
      <c r="S83" s="21"/>
      <c r="T83" s="21"/>
      <c r="U83" s="21"/>
      <c r="V83" s="21">
        <v>9365219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>
        <v>5000004</v>
      </c>
      <c r="F84" s="30">
        <v>97966</v>
      </c>
      <c r="G84" s="30">
        <v>110219</v>
      </c>
      <c r="H84" s="30">
        <v>155137</v>
      </c>
      <c r="I84" s="30">
        <v>363322</v>
      </c>
      <c r="J84" s="30">
        <v>106061</v>
      </c>
      <c r="K84" s="30">
        <v>111156</v>
      </c>
      <c r="L84" s="30">
        <v>95529</v>
      </c>
      <c r="M84" s="30">
        <v>312746</v>
      </c>
      <c r="N84" s="30">
        <v>107904</v>
      </c>
      <c r="O84" s="30">
        <v>75896</v>
      </c>
      <c r="P84" s="30">
        <v>108495</v>
      </c>
      <c r="Q84" s="30">
        <v>292295</v>
      </c>
      <c r="R84" s="30"/>
      <c r="S84" s="30"/>
      <c r="T84" s="30"/>
      <c r="U84" s="30"/>
      <c r="V84" s="30">
        <v>968363</v>
      </c>
      <c r="W84" s="30">
        <v>3750003</v>
      </c>
      <c r="X84" s="30"/>
      <c r="Y84" s="29"/>
      <c r="Z84" s="31">
        <v>5000004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40982155</v>
      </c>
      <c r="D5" s="357">
        <f t="shared" si="0"/>
        <v>0</v>
      </c>
      <c r="E5" s="356">
        <f t="shared" si="0"/>
        <v>360000</v>
      </c>
      <c r="F5" s="358">
        <f t="shared" si="0"/>
        <v>360000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1556974</v>
      </c>
      <c r="M5" s="356">
        <f t="shared" si="0"/>
        <v>0</v>
      </c>
      <c r="N5" s="358">
        <f t="shared" si="0"/>
        <v>1556974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1556974</v>
      </c>
      <c r="X5" s="356">
        <f t="shared" si="0"/>
        <v>270000</v>
      </c>
      <c r="Y5" s="358">
        <f t="shared" si="0"/>
        <v>1286974</v>
      </c>
      <c r="Z5" s="359">
        <f>+IF(X5&lt;&gt;0,+(Y5/X5)*100,0)</f>
        <v>476.65703703703707</v>
      </c>
      <c r="AA5" s="360">
        <f>+AA6+AA8+AA11+AA13+AA15</f>
        <v>360000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314460</v>
      </c>
      <c r="M6" s="60">
        <f t="shared" si="1"/>
        <v>0</v>
      </c>
      <c r="N6" s="59">
        <f t="shared" si="1"/>
        <v>314460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314460</v>
      </c>
      <c r="X6" s="60">
        <f t="shared" si="1"/>
        <v>0</v>
      </c>
      <c r="Y6" s="59">
        <f t="shared" si="1"/>
        <v>314460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>
        <v>314460</v>
      </c>
      <c r="M7" s="60"/>
      <c r="N7" s="59">
        <v>314460</v>
      </c>
      <c r="O7" s="59"/>
      <c r="P7" s="60"/>
      <c r="Q7" s="60"/>
      <c r="R7" s="59"/>
      <c r="S7" s="59"/>
      <c r="T7" s="60"/>
      <c r="U7" s="60"/>
      <c r="V7" s="59"/>
      <c r="W7" s="59">
        <v>314460</v>
      </c>
      <c r="X7" s="60"/>
      <c r="Y7" s="59">
        <v>314460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23343752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348078</v>
      </c>
      <c r="M8" s="60">
        <f t="shared" si="2"/>
        <v>0</v>
      </c>
      <c r="N8" s="59">
        <f t="shared" si="2"/>
        <v>348078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348078</v>
      </c>
      <c r="X8" s="60">
        <f t="shared" si="2"/>
        <v>0</v>
      </c>
      <c r="Y8" s="59">
        <f t="shared" si="2"/>
        <v>348078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>
        <v>23343752</v>
      </c>
      <c r="D9" s="340"/>
      <c r="E9" s="60"/>
      <c r="F9" s="59"/>
      <c r="G9" s="59"/>
      <c r="H9" s="60"/>
      <c r="I9" s="60"/>
      <c r="J9" s="59"/>
      <c r="K9" s="59"/>
      <c r="L9" s="60">
        <v>323627</v>
      </c>
      <c r="M9" s="60"/>
      <c r="N9" s="59">
        <v>323627</v>
      </c>
      <c r="O9" s="59"/>
      <c r="P9" s="60"/>
      <c r="Q9" s="60"/>
      <c r="R9" s="59"/>
      <c r="S9" s="59"/>
      <c r="T9" s="60"/>
      <c r="U9" s="60"/>
      <c r="V9" s="59"/>
      <c r="W9" s="59">
        <v>323627</v>
      </c>
      <c r="X9" s="60"/>
      <c r="Y9" s="59">
        <v>323627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>
        <v>24451</v>
      </c>
      <c r="M10" s="60"/>
      <c r="N10" s="59">
        <v>24451</v>
      </c>
      <c r="O10" s="59"/>
      <c r="P10" s="60"/>
      <c r="Q10" s="60"/>
      <c r="R10" s="59"/>
      <c r="S10" s="59"/>
      <c r="T10" s="60"/>
      <c r="U10" s="60"/>
      <c r="V10" s="59"/>
      <c r="W10" s="59">
        <v>24451</v>
      </c>
      <c r="X10" s="60"/>
      <c r="Y10" s="59">
        <v>24451</v>
      </c>
      <c r="Z10" s="61"/>
      <c r="AA10" s="62"/>
    </row>
    <row r="11" spans="1:27" ht="13.5">
      <c r="A11" s="361" t="s">
        <v>206</v>
      </c>
      <c r="B11" s="142"/>
      <c r="C11" s="362">
        <f>+C12</f>
        <v>17638403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832358</v>
      </c>
      <c r="M11" s="362">
        <f t="shared" si="3"/>
        <v>0</v>
      </c>
      <c r="N11" s="364">
        <f t="shared" si="3"/>
        <v>832358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832358</v>
      </c>
      <c r="X11" s="362">
        <f t="shared" si="3"/>
        <v>0</v>
      </c>
      <c r="Y11" s="364">
        <f t="shared" si="3"/>
        <v>832358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>
        <v>17638403</v>
      </c>
      <c r="D12" s="340"/>
      <c r="E12" s="60"/>
      <c r="F12" s="59"/>
      <c r="G12" s="59"/>
      <c r="H12" s="60"/>
      <c r="I12" s="60"/>
      <c r="J12" s="59"/>
      <c r="K12" s="59"/>
      <c r="L12" s="60">
        <v>832358</v>
      </c>
      <c r="M12" s="60"/>
      <c r="N12" s="59">
        <v>832358</v>
      </c>
      <c r="O12" s="59"/>
      <c r="P12" s="60"/>
      <c r="Q12" s="60"/>
      <c r="R12" s="59"/>
      <c r="S12" s="59"/>
      <c r="T12" s="60"/>
      <c r="U12" s="60"/>
      <c r="V12" s="59"/>
      <c r="W12" s="59">
        <v>832358</v>
      </c>
      <c r="X12" s="60"/>
      <c r="Y12" s="59">
        <v>832358</v>
      </c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300000</v>
      </c>
      <c r="F13" s="342">
        <f t="shared" si="4"/>
        <v>300000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62078</v>
      </c>
      <c r="M13" s="275">
        <f t="shared" si="4"/>
        <v>0</v>
      </c>
      <c r="N13" s="342">
        <f t="shared" si="4"/>
        <v>62078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62078</v>
      </c>
      <c r="X13" s="275">
        <f t="shared" si="4"/>
        <v>225000</v>
      </c>
      <c r="Y13" s="342">
        <f t="shared" si="4"/>
        <v>-162922</v>
      </c>
      <c r="Z13" s="335">
        <f>+IF(X13&lt;&gt;0,+(Y13/X13)*100,0)</f>
        <v>-72.40977777777778</v>
      </c>
      <c r="AA13" s="273">
        <f t="shared" si="4"/>
        <v>300000</v>
      </c>
    </row>
    <row r="14" spans="1:27" ht="13.5">
      <c r="A14" s="291" t="s">
        <v>232</v>
      </c>
      <c r="B14" s="136"/>
      <c r="C14" s="60"/>
      <c r="D14" s="340"/>
      <c r="E14" s="60">
        <v>300000</v>
      </c>
      <c r="F14" s="59">
        <v>300000</v>
      </c>
      <c r="G14" s="59"/>
      <c r="H14" s="60"/>
      <c r="I14" s="60"/>
      <c r="J14" s="59"/>
      <c r="K14" s="59"/>
      <c r="L14" s="60">
        <v>62078</v>
      </c>
      <c r="M14" s="60"/>
      <c r="N14" s="59">
        <v>62078</v>
      </c>
      <c r="O14" s="59"/>
      <c r="P14" s="60"/>
      <c r="Q14" s="60"/>
      <c r="R14" s="59"/>
      <c r="S14" s="59"/>
      <c r="T14" s="60"/>
      <c r="U14" s="60"/>
      <c r="V14" s="59"/>
      <c r="W14" s="59">
        <v>62078</v>
      </c>
      <c r="X14" s="60">
        <v>225000</v>
      </c>
      <c r="Y14" s="59">
        <v>-162922</v>
      </c>
      <c r="Z14" s="61">
        <v>-72.41</v>
      </c>
      <c r="AA14" s="62">
        <v>300000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60000</v>
      </c>
      <c r="F15" s="59">
        <f t="shared" si="5"/>
        <v>60000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45000</v>
      </c>
      <c r="Y15" s="59">
        <f t="shared" si="5"/>
        <v>-45000</v>
      </c>
      <c r="Z15" s="61">
        <f>+IF(X15&lt;&gt;0,+(Y15/X15)*100,0)</f>
        <v>-100</v>
      </c>
      <c r="AA15" s="62">
        <f>SUM(AA16:AA20)</f>
        <v>60000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60000</v>
      </c>
      <c r="F20" s="59">
        <v>60000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45000</v>
      </c>
      <c r="Y20" s="59">
        <v>-45000</v>
      </c>
      <c r="Z20" s="61">
        <v>-100</v>
      </c>
      <c r="AA20" s="62">
        <v>60000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300000</v>
      </c>
      <c r="F22" s="345">
        <f t="shared" si="6"/>
        <v>300000</v>
      </c>
      <c r="G22" s="345">
        <f t="shared" si="6"/>
        <v>0</v>
      </c>
      <c r="H22" s="343">
        <f t="shared" si="6"/>
        <v>0</v>
      </c>
      <c r="I22" s="343">
        <f t="shared" si="6"/>
        <v>987</v>
      </c>
      <c r="J22" s="345">
        <f t="shared" si="6"/>
        <v>987</v>
      </c>
      <c r="K22" s="345">
        <f t="shared" si="6"/>
        <v>0</v>
      </c>
      <c r="L22" s="343">
        <f t="shared" si="6"/>
        <v>1261</v>
      </c>
      <c r="M22" s="343">
        <f t="shared" si="6"/>
        <v>0</v>
      </c>
      <c r="N22" s="345">
        <f t="shared" si="6"/>
        <v>1261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2248</v>
      </c>
      <c r="X22" s="343">
        <f t="shared" si="6"/>
        <v>225000</v>
      </c>
      <c r="Y22" s="345">
        <f t="shared" si="6"/>
        <v>-222752</v>
      </c>
      <c r="Z22" s="336">
        <f>+IF(X22&lt;&gt;0,+(Y22/X22)*100,0)</f>
        <v>-99.0008888888889</v>
      </c>
      <c r="AA22" s="350">
        <f>SUM(AA23:AA32)</f>
        <v>300000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100000</v>
      </c>
      <c r="F24" s="59">
        <v>100000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75000</v>
      </c>
      <c r="Y24" s="59">
        <v>-75000</v>
      </c>
      <c r="Z24" s="61">
        <v>-100</v>
      </c>
      <c r="AA24" s="62">
        <v>100000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200000</v>
      </c>
      <c r="F27" s="59">
        <v>200000</v>
      </c>
      <c r="G27" s="59"/>
      <c r="H27" s="60"/>
      <c r="I27" s="60">
        <v>987</v>
      </c>
      <c r="J27" s="59">
        <v>987</v>
      </c>
      <c r="K27" s="59"/>
      <c r="L27" s="60">
        <v>72</v>
      </c>
      <c r="M27" s="60"/>
      <c r="N27" s="59">
        <v>72</v>
      </c>
      <c r="O27" s="59"/>
      <c r="P27" s="60"/>
      <c r="Q27" s="60"/>
      <c r="R27" s="59"/>
      <c r="S27" s="59"/>
      <c r="T27" s="60"/>
      <c r="U27" s="60"/>
      <c r="V27" s="59"/>
      <c r="W27" s="59">
        <v>1059</v>
      </c>
      <c r="X27" s="60">
        <v>150000</v>
      </c>
      <c r="Y27" s="59">
        <v>-148941</v>
      </c>
      <c r="Z27" s="61">
        <v>-99.29</v>
      </c>
      <c r="AA27" s="62">
        <v>200000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>
        <v>1189</v>
      </c>
      <c r="M28" s="275"/>
      <c r="N28" s="342">
        <v>1189</v>
      </c>
      <c r="O28" s="342"/>
      <c r="P28" s="275"/>
      <c r="Q28" s="275"/>
      <c r="R28" s="342"/>
      <c r="S28" s="342"/>
      <c r="T28" s="275"/>
      <c r="U28" s="275"/>
      <c r="V28" s="342"/>
      <c r="W28" s="342">
        <v>1189</v>
      </c>
      <c r="X28" s="275"/>
      <c r="Y28" s="342">
        <v>1189</v>
      </c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3157</v>
      </c>
      <c r="J40" s="345">
        <f t="shared" si="9"/>
        <v>3157</v>
      </c>
      <c r="K40" s="345">
        <f t="shared" si="9"/>
        <v>0</v>
      </c>
      <c r="L40" s="343">
        <f t="shared" si="9"/>
        <v>573376</v>
      </c>
      <c r="M40" s="343">
        <f t="shared" si="9"/>
        <v>0</v>
      </c>
      <c r="N40" s="345">
        <f t="shared" si="9"/>
        <v>573376</v>
      </c>
      <c r="O40" s="345">
        <f t="shared" si="9"/>
        <v>0</v>
      </c>
      <c r="P40" s="343">
        <f t="shared" si="9"/>
        <v>0</v>
      </c>
      <c r="Q40" s="343">
        <f t="shared" si="9"/>
        <v>10618</v>
      </c>
      <c r="R40" s="345">
        <f t="shared" si="9"/>
        <v>10618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587151</v>
      </c>
      <c r="X40" s="343">
        <f t="shared" si="9"/>
        <v>0</v>
      </c>
      <c r="Y40" s="345">
        <f t="shared" si="9"/>
        <v>587151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>
        <v>739</v>
      </c>
      <c r="J41" s="364">
        <v>739</v>
      </c>
      <c r="K41" s="364"/>
      <c r="L41" s="362">
        <v>243260</v>
      </c>
      <c r="M41" s="362"/>
      <c r="N41" s="364">
        <v>243260</v>
      </c>
      <c r="O41" s="364"/>
      <c r="P41" s="362"/>
      <c r="Q41" s="362">
        <v>3984</v>
      </c>
      <c r="R41" s="364">
        <v>3984</v>
      </c>
      <c r="S41" s="364"/>
      <c r="T41" s="362"/>
      <c r="U41" s="362"/>
      <c r="V41" s="364"/>
      <c r="W41" s="364">
        <v>247983</v>
      </c>
      <c r="X41" s="362"/>
      <c r="Y41" s="364">
        <v>247983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>
        <v>99094</v>
      </c>
      <c r="M43" s="305"/>
      <c r="N43" s="370">
        <v>99094</v>
      </c>
      <c r="O43" s="370"/>
      <c r="P43" s="305"/>
      <c r="Q43" s="305"/>
      <c r="R43" s="370"/>
      <c r="S43" s="370"/>
      <c r="T43" s="305"/>
      <c r="U43" s="305"/>
      <c r="V43" s="370"/>
      <c r="W43" s="370">
        <v>99094</v>
      </c>
      <c r="X43" s="305"/>
      <c r="Y43" s="370">
        <v>99094</v>
      </c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>
        <v>2418</v>
      </c>
      <c r="J44" s="53">
        <v>2418</v>
      </c>
      <c r="K44" s="53"/>
      <c r="L44" s="54">
        <v>79188</v>
      </c>
      <c r="M44" s="54"/>
      <c r="N44" s="53">
        <v>79188</v>
      </c>
      <c r="O44" s="53"/>
      <c r="P44" s="54"/>
      <c r="Q44" s="54">
        <v>2800</v>
      </c>
      <c r="R44" s="53">
        <v>2800</v>
      </c>
      <c r="S44" s="53"/>
      <c r="T44" s="54"/>
      <c r="U44" s="54"/>
      <c r="V44" s="53"/>
      <c r="W44" s="53">
        <v>84406</v>
      </c>
      <c r="X44" s="54"/>
      <c r="Y44" s="53">
        <v>84406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>
        <v>151343</v>
      </c>
      <c r="M47" s="54"/>
      <c r="N47" s="53">
        <v>151343</v>
      </c>
      <c r="O47" s="53"/>
      <c r="P47" s="54"/>
      <c r="Q47" s="54">
        <v>3834</v>
      </c>
      <c r="R47" s="53">
        <v>3834</v>
      </c>
      <c r="S47" s="53"/>
      <c r="T47" s="54"/>
      <c r="U47" s="54"/>
      <c r="V47" s="53"/>
      <c r="W47" s="53">
        <v>155177</v>
      </c>
      <c r="X47" s="54"/>
      <c r="Y47" s="53">
        <v>155177</v>
      </c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>
        <v>491</v>
      </c>
      <c r="M49" s="54"/>
      <c r="N49" s="53">
        <v>491</v>
      </c>
      <c r="O49" s="53"/>
      <c r="P49" s="54"/>
      <c r="Q49" s="54"/>
      <c r="R49" s="53"/>
      <c r="S49" s="53"/>
      <c r="T49" s="54"/>
      <c r="U49" s="54"/>
      <c r="V49" s="53"/>
      <c r="W49" s="53">
        <v>491</v>
      </c>
      <c r="X49" s="54"/>
      <c r="Y49" s="53">
        <v>491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40982155</v>
      </c>
      <c r="D60" s="346">
        <f t="shared" si="14"/>
        <v>0</v>
      </c>
      <c r="E60" s="219">
        <f t="shared" si="14"/>
        <v>660000</v>
      </c>
      <c r="F60" s="264">
        <f t="shared" si="14"/>
        <v>660000</v>
      </c>
      <c r="G60" s="264">
        <f t="shared" si="14"/>
        <v>0</v>
      </c>
      <c r="H60" s="219">
        <f t="shared" si="14"/>
        <v>0</v>
      </c>
      <c r="I60" s="219">
        <f t="shared" si="14"/>
        <v>4144</v>
      </c>
      <c r="J60" s="264">
        <f t="shared" si="14"/>
        <v>4144</v>
      </c>
      <c r="K60" s="264">
        <f t="shared" si="14"/>
        <v>0</v>
      </c>
      <c r="L60" s="219">
        <f t="shared" si="14"/>
        <v>2131611</v>
      </c>
      <c r="M60" s="219">
        <f t="shared" si="14"/>
        <v>0</v>
      </c>
      <c r="N60" s="264">
        <f t="shared" si="14"/>
        <v>2131611</v>
      </c>
      <c r="O60" s="264">
        <f t="shared" si="14"/>
        <v>0</v>
      </c>
      <c r="P60" s="219">
        <f t="shared" si="14"/>
        <v>0</v>
      </c>
      <c r="Q60" s="219">
        <f t="shared" si="14"/>
        <v>10618</v>
      </c>
      <c r="R60" s="264">
        <f t="shared" si="14"/>
        <v>10618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2146373</v>
      </c>
      <c r="X60" s="219">
        <f t="shared" si="14"/>
        <v>495000</v>
      </c>
      <c r="Y60" s="264">
        <f t="shared" si="14"/>
        <v>1651373</v>
      </c>
      <c r="Z60" s="337">
        <f>+IF(X60&lt;&gt;0,+(Y60/X60)*100,0)</f>
        <v>333.61070707070706</v>
      </c>
      <c r="AA60" s="232">
        <f>+AA57+AA54+AA51+AA40+AA37+AA34+AA22+AA5</f>
        <v>660000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240904000</v>
      </c>
      <c r="F5" s="100">
        <f t="shared" si="0"/>
        <v>240904000</v>
      </c>
      <c r="G5" s="100">
        <f t="shared" si="0"/>
        <v>62260289</v>
      </c>
      <c r="H5" s="100">
        <f t="shared" si="0"/>
        <v>3243793</v>
      </c>
      <c r="I5" s="100">
        <f t="shared" si="0"/>
        <v>4540276</v>
      </c>
      <c r="J5" s="100">
        <f t="shared" si="0"/>
        <v>70044358</v>
      </c>
      <c r="K5" s="100">
        <f t="shared" si="0"/>
        <v>5615923</v>
      </c>
      <c r="L5" s="100">
        <f t="shared" si="0"/>
        <v>4028118</v>
      </c>
      <c r="M5" s="100">
        <f t="shared" si="0"/>
        <v>-50679720</v>
      </c>
      <c r="N5" s="100">
        <f t="shared" si="0"/>
        <v>-41035679</v>
      </c>
      <c r="O5" s="100">
        <f t="shared" si="0"/>
        <v>3942891</v>
      </c>
      <c r="P5" s="100">
        <f t="shared" si="0"/>
        <v>4739738</v>
      </c>
      <c r="Q5" s="100">
        <f t="shared" si="0"/>
        <v>3921628</v>
      </c>
      <c r="R5" s="100">
        <f t="shared" si="0"/>
        <v>12604257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41612936</v>
      </c>
      <c r="X5" s="100">
        <f t="shared" si="0"/>
        <v>180678000</v>
      </c>
      <c r="Y5" s="100">
        <f t="shared" si="0"/>
        <v>-139065064</v>
      </c>
      <c r="Z5" s="137">
        <f>+IF(X5&lt;&gt;0,+(Y5/X5)*100,0)</f>
        <v>-76.96845437740068</v>
      </c>
      <c r="AA5" s="153">
        <f>SUM(AA6:AA8)</f>
        <v>240904000</v>
      </c>
    </row>
    <row r="6" spans="1:27" ht="13.5">
      <c r="A6" s="138" t="s">
        <v>75</v>
      </c>
      <c r="B6" s="136"/>
      <c r="C6" s="155"/>
      <c r="D6" s="155"/>
      <c r="E6" s="156">
        <v>190380000</v>
      </c>
      <c r="F6" s="60">
        <v>190380000</v>
      </c>
      <c r="G6" s="60">
        <v>-15262</v>
      </c>
      <c r="H6" s="60">
        <v>566</v>
      </c>
      <c r="I6" s="60"/>
      <c r="J6" s="60">
        <v>-14696</v>
      </c>
      <c r="K6" s="60">
        <v>300</v>
      </c>
      <c r="L6" s="60"/>
      <c r="M6" s="60"/>
      <c r="N6" s="60">
        <v>300</v>
      </c>
      <c r="O6" s="60">
        <v>14320</v>
      </c>
      <c r="P6" s="60">
        <v>119368</v>
      </c>
      <c r="Q6" s="60"/>
      <c r="R6" s="60">
        <v>133688</v>
      </c>
      <c r="S6" s="60"/>
      <c r="T6" s="60"/>
      <c r="U6" s="60"/>
      <c r="V6" s="60"/>
      <c r="W6" s="60">
        <v>119292</v>
      </c>
      <c r="X6" s="60">
        <v>142785000</v>
      </c>
      <c r="Y6" s="60">
        <v>-142665708</v>
      </c>
      <c r="Z6" s="140">
        <v>-99.92</v>
      </c>
      <c r="AA6" s="155">
        <v>190380000</v>
      </c>
    </row>
    <row r="7" spans="1:27" ht="13.5">
      <c r="A7" s="138" t="s">
        <v>76</v>
      </c>
      <c r="B7" s="136"/>
      <c r="C7" s="157"/>
      <c r="D7" s="157"/>
      <c r="E7" s="158">
        <v>50524000</v>
      </c>
      <c r="F7" s="159">
        <v>50524000</v>
      </c>
      <c r="G7" s="159">
        <v>62178596</v>
      </c>
      <c r="H7" s="159">
        <v>2660459</v>
      </c>
      <c r="I7" s="159">
        <v>3912504</v>
      </c>
      <c r="J7" s="159">
        <v>68751559</v>
      </c>
      <c r="K7" s="159">
        <v>5529005</v>
      </c>
      <c r="L7" s="159">
        <v>3907559</v>
      </c>
      <c r="M7" s="159">
        <v>-50704046</v>
      </c>
      <c r="N7" s="159">
        <v>-41267482</v>
      </c>
      <c r="O7" s="159">
        <v>3871426</v>
      </c>
      <c r="P7" s="159">
        <v>4559745</v>
      </c>
      <c r="Q7" s="159">
        <v>3845996</v>
      </c>
      <c r="R7" s="159">
        <v>12277167</v>
      </c>
      <c r="S7" s="159"/>
      <c r="T7" s="159"/>
      <c r="U7" s="159"/>
      <c r="V7" s="159"/>
      <c r="W7" s="159">
        <v>39761244</v>
      </c>
      <c r="X7" s="159">
        <v>37893000</v>
      </c>
      <c r="Y7" s="159">
        <v>1868244</v>
      </c>
      <c r="Z7" s="141">
        <v>4.93</v>
      </c>
      <c r="AA7" s="157">
        <v>50524000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>
        <v>96955</v>
      </c>
      <c r="H8" s="60">
        <v>582768</v>
      </c>
      <c r="I8" s="60">
        <v>627772</v>
      </c>
      <c r="J8" s="60">
        <v>1307495</v>
      </c>
      <c r="K8" s="60">
        <v>86618</v>
      </c>
      <c r="L8" s="60">
        <v>120559</v>
      </c>
      <c r="M8" s="60">
        <v>24326</v>
      </c>
      <c r="N8" s="60">
        <v>231503</v>
      </c>
      <c r="O8" s="60">
        <v>57145</v>
      </c>
      <c r="P8" s="60">
        <v>60625</v>
      </c>
      <c r="Q8" s="60">
        <v>75632</v>
      </c>
      <c r="R8" s="60">
        <v>193402</v>
      </c>
      <c r="S8" s="60"/>
      <c r="T8" s="60"/>
      <c r="U8" s="60"/>
      <c r="V8" s="60"/>
      <c r="W8" s="60">
        <v>1732400</v>
      </c>
      <c r="X8" s="60"/>
      <c r="Y8" s="60">
        <v>1732400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411607</v>
      </c>
      <c r="H9" s="100">
        <f t="shared" si="1"/>
        <v>793407</v>
      </c>
      <c r="I9" s="100">
        <f t="shared" si="1"/>
        <v>479954</v>
      </c>
      <c r="J9" s="100">
        <f t="shared" si="1"/>
        <v>1684968</v>
      </c>
      <c r="K9" s="100">
        <f t="shared" si="1"/>
        <v>654111</v>
      </c>
      <c r="L9" s="100">
        <f t="shared" si="1"/>
        <v>416220</v>
      </c>
      <c r="M9" s="100">
        <f t="shared" si="1"/>
        <v>289831</v>
      </c>
      <c r="N9" s="100">
        <f t="shared" si="1"/>
        <v>1360162</v>
      </c>
      <c r="O9" s="100">
        <f t="shared" si="1"/>
        <v>370576</v>
      </c>
      <c r="P9" s="100">
        <f t="shared" si="1"/>
        <v>838040</v>
      </c>
      <c r="Q9" s="100">
        <f t="shared" si="1"/>
        <v>578560</v>
      </c>
      <c r="R9" s="100">
        <f t="shared" si="1"/>
        <v>1787176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4832306</v>
      </c>
      <c r="X9" s="100">
        <f t="shared" si="1"/>
        <v>0</v>
      </c>
      <c r="Y9" s="100">
        <f t="shared" si="1"/>
        <v>4832306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>
        <v>331193</v>
      </c>
      <c r="H10" s="60">
        <v>405606</v>
      </c>
      <c r="I10" s="60">
        <v>306853</v>
      </c>
      <c r="J10" s="60">
        <v>1043652</v>
      </c>
      <c r="K10" s="60">
        <v>412169</v>
      </c>
      <c r="L10" s="60">
        <v>286760</v>
      </c>
      <c r="M10" s="60">
        <v>163052</v>
      </c>
      <c r="N10" s="60">
        <v>861981</v>
      </c>
      <c r="O10" s="60">
        <v>222397</v>
      </c>
      <c r="P10" s="60">
        <v>397836</v>
      </c>
      <c r="Q10" s="60">
        <v>431187</v>
      </c>
      <c r="R10" s="60">
        <v>1051420</v>
      </c>
      <c r="S10" s="60"/>
      <c r="T10" s="60"/>
      <c r="U10" s="60"/>
      <c r="V10" s="60"/>
      <c r="W10" s="60">
        <v>2957053</v>
      </c>
      <c r="X10" s="60"/>
      <c r="Y10" s="60">
        <v>2957053</v>
      </c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>
        <v>12506</v>
      </c>
      <c r="H11" s="60">
        <v>6809</v>
      </c>
      <c r="I11" s="60">
        <v>40569</v>
      </c>
      <c r="J11" s="60">
        <v>59884</v>
      </c>
      <c r="K11" s="60">
        <v>104396</v>
      </c>
      <c r="L11" s="60">
        <v>38294</v>
      </c>
      <c r="M11" s="60">
        <v>75072</v>
      </c>
      <c r="N11" s="60">
        <v>217762</v>
      </c>
      <c r="O11" s="60">
        <v>118953</v>
      </c>
      <c r="P11" s="60">
        <v>338167</v>
      </c>
      <c r="Q11" s="60">
        <v>75423</v>
      </c>
      <c r="R11" s="60">
        <v>532543</v>
      </c>
      <c r="S11" s="60"/>
      <c r="T11" s="60"/>
      <c r="U11" s="60"/>
      <c r="V11" s="60"/>
      <c r="W11" s="60">
        <v>810189</v>
      </c>
      <c r="X11" s="60"/>
      <c r="Y11" s="60">
        <v>810189</v>
      </c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>
        <v>67908</v>
      </c>
      <c r="H12" s="60">
        <v>380992</v>
      </c>
      <c r="I12" s="60">
        <v>132532</v>
      </c>
      <c r="J12" s="60">
        <v>581432</v>
      </c>
      <c r="K12" s="60">
        <v>137546</v>
      </c>
      <c r="L12" s="60">
        <v>91166</v>
      </c>
      <c r="M12" s="60">
        <v>51707</v>
      </c>
      <c r="N12" s="60">
        <v>280419</v>
      </c>
      <c r="O12" s="60">
        <v>29226</v>
      </c>
      <c r="P12" s="60">
        <v>102037</v>
      </c>
      <c r="Q12" s="60">
        <v>71950</v>
      </c>
      <c r="R12" s="60">
        <v>203213</v>
      </c>
      <c r="S12" s="60"/>
      <c r="T12" s="60"/>
      <c r="U12" s="60"/>
      <c r="V12" s="60"/>
      <c r="W12" s="60">
        <v>1065064</v>
      </c>
      <c r="X12" s="60"/>
      <c r="Y12" s="60">
        <v>1065064</v>
      </c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584526</v>
      </c>
      <c r="H15" s="100">
        <f t="shared" si="2"/>
        <v>77005</v>
      </c>
      <c r="I15" s="100">
        <f t="shared" si="2"/>
        <v>58399</v>
      </c>
      <c r="J15" s="100">
        <f t="shared" si="2"/>
        <v>719930</v>
      </c>
      <c r="K15" s="100">
        <f t="shared" si="2"/>
        <v>936</v>
      </c>
      <c r="L15" s="100">
        <f t="shared" si="2"/>
        <v>48587</v>
      </c>
      <c r="M15" s="100">
        <f t="shared" si="2"/>
        <v>-22924</v>
      </c>
      <c r="N15" s="100">
        <f t="shared" si="2"/>
        <v>26599</v>
      </c>
      <c r="O15" s="100">
        <f t="shared" si="2"/>
        <v>9179</v>
      </c>
      <c r="P15" s="100">
        <f t="shared" si="2"/>
        <v>14630</v>
      </c>
      <c r="Q15" s="100">
        <f t="shared" si="2"/>
        <v>13977</v>
      </c>
      <c r="R15" s="100">
        <f t="shared" si="2"/>
        <v>37786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784315</v>
      </c>
      <c r="X15" s="100">
        <f t="shared" si="2"/>
        <v>0</v>
      </c>
      <c r="Y15" s="100">
        <f t="shared" si="2"/>
        <v>784315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>
        <v>11211</v>
      </c>
      <c r="H16" s="60">
        <v>3646</v>
      </c>
      <c r="I16" s="60">
        <v>9621</v>
      </c>
      <c r="J16" s="60">
        <v>24478</v>
      </c>
      <c r="K16" s="60">
        <v>5878</v>
      </c>
      <c r="L16" s="60">
        <v>36809</v>
      </c>
      <c r="M16" s="60">
        <v>10824</v>
      </c>
      <c r="N16" s="60">
        <v>53511</v>
      </c>
      <c r="O16" s="60">
        <v>9048</v>
      </c>
      <c r="P16" s="60">
        <v>4959</v>
      </c>
      <c r="Q16" s="60">
        <v>3713</v>
      </c>
      <c r="R16" s="60">
        <v>17720</v>
      </c>
      <c r="S16" s="60"/>
      <c r="T16" s="60"/>
      <c r="U16" s="60"/>
      <c r="V16" s="60"/>
      <c r="W16" s="60">
        <v>95709</v>
      </c>
      <c r="X16" s="60"/>
      <c r="Y16" s="60">
        <v>95709</v>
      </c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>
        <v>573315</v>
      </c>
      <c r="H17" s="60">
        <v>73359</v>
      </c>
      <c r="I17" s="60">
        <v>48778</v>
      </c>
      <c r="J17" s="60">
        <v>695452</v>
      </c>
      <c r="K17" s="60">
        <v>-4942</v>
      </c>
      <c r="L17" s="60">
        <v>11778</v>
      </c>
      <c r="M17" s="60">
        <v>-33748</v>
      </c>
      <c r="N17" s="60">
        <v>-26912</v>
      </c>
      <c r="O17" s="60">
        <v>131</v>
      </c>
      <c r="P17" s="60">
        <v>9671</v>
      </c>
      <c r="Q17" s="60">
        <v>10264</v>
      </c>
      <c r="R17" s="60">
        <v>20066</v>
      </c>
      <c r="S17" s="60"/>
      <c r="T17" s="60"/>
      <c r="U17" s="60"/>
      <c r="V17" s="60"/>
      <c r="W17" s="60">
        <v>688606</v>
      </c>
      <c r="X17" s="60"/>
      <c r="Y17" s="60">
        <v>688606</v>
      </c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351558000</v>
      </c>
      <c r="F19" s="100">
        <f t="shared" si="3"/>
        <v>351558000</v>
      </c>
      <c r="G19" s="100">
        <f t="shared" si="3"/>
        <v>35779361</v>
      </c>
      <c r="H19" s="100">
        <f t="shared" si="3"/>
        <v>25386016</v>
      </c>
      <c r="I19" s="100">
        <f t="shared" si="3"/>
        <v>28349822</v>
      </c>
      <c r="J19" s="100">
        <f t="shared" si="3"/>
        <v>89515199</v>
      </c>
      <c r="K19" s="100">
        <f t="shared" si="3"/>
        <v>26123723</v>
      </c>
      <c r="L19" s="100">
        <f t="shared" si="3"/>
        <v>26188726</v>
      </c>
      <c r="M19" s="100">
        <f t="shared" si="3"/>
        <v>80229673</v>
      </c>
      <c r="N19" s="100">
        <f t="shared" si="3"/>
        <v>132542122</v>
      </c>
      <c r="O19" s="100">
        <f t="shared" si="3"/>
        <v>26392786</v>
      </c>
      <c r="P19" s="100">
        <f t="shared" si="3"/>
        <v>24808976</v>
      </c>
      <c r="Q19" s="100">
        <f t="shared" si="3"/>
        <v>68808561</v>
      </c>
      <c r="R19" s="100">
        <f t="shared" si="3"/>
        <v>120010323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342067644</v>
      </c>
      <c r="X19" s="100">
        <f t="shared" si="3"/>
        <v>263668500</v>
      </c>
      <c r="Y19" s="100">
        <f t="shared" si="3"/>
        <v>78399144</v>
      </c>
      <c r="Z19" s="137">
        <f>+IF(X19&lt;&gt;0,+(Y19/X19)*100,0)</f>
        <v>29.733981874968002</v>
      </c>
      <c r="AA19" s="153">
        <f>SUM(AA20:AA23)</f>
        <v>351558000</v>
      </c>
    </row>
    <row r="20" spans="1:27" ht="13.5">
      <c r="A20" s="138" t="s">
        <v>89</v>
      </c>
      <c r="B20" s="136"/>
      <c r="C20" s="155"/>
      <c r="D20" s="155"/>
      <c r="E20" s="156">
        <v>233226000</v>
      </c>
      <c r="F20" s="60">
        <v>233226000</v>
      </c>
      <c r="G20" s="60">
        <v>21865678</v>
      </c>
      <c r="H20" s="60">
        <v>19936851</v>
      </c>
      <c r="I20" s="60">
        <v>18897715</v>
      </c>
      <c r="J20" s="60">
        <v>60700244</v>
      </c>
      <c r="K20" s="60">
        <v>17066867</v>
      </c>
      <c r="L20" s="60">
        <v>17100027</v>
      </c>
      <c r="M20" s="60">
        <v>18227075</v>
      </c>
      <c r="N20" s="60">
        <v>52393969</v>
      </c>
      <c r="O20" s="60">
        <v>18430163</v>
      </c>
      <c r="P20" s="60">
        <v>15913546</v>
      </c>
      <c r="Q20" s="60">
        <v>18342510</v>
      </c>
      <c r="R20" s="60">
        <v>52686219</v>
      </c>
      <c r="S20" s="60"/>
      <c r="T20" s="60"/>
      <c r="U20" s="60"/>
      <c r="V20" s="60"/>
      <c r="W20" s="60">
        <v>165780432</v>
      </c>
      <c r="X20" s="60">
        <v>174919500</v>
      </c>
      <c r="Y20" s="60">
        <v>-9139068</v>
      </c>
      <c r="Z20" s="140">
        <v>-5.22</v>
      </c>
      <c r="AA20" s="155">
        <v>233226000</v>
      </c>
    </row>
    <row r="21" spans="1:27" ht="13.5">
      <c r="A21" s="138" t="s">
        <v>90</v>
      </c>
      <c r="B21" s="136"/>
      <c r="C21" s="155"/>
      <c r="D21" s="155"/>
      <c r="E21" s="156">
        <v>82219000</v>
      </c>
      <c r="F21" s="60">
        <v>82219000</v>
      </c>
      <c r="G21" s="60">
        <v>6977928</v>
      </c>
      <c r="H21" s="60">
        <v>2385287</v>
      </c>
      <c r="I21" s="60">
        <v>6408824</v>
      </c>
      <c r="J21" s="60">
        <v>15772039</v>
      </c>
      <c r="K21" s="60">
        <v>6001058</v>
      </c>
      <c r="L21" s="60">
        <v>6050710</v>
      </c>
      <c r="M21" s="60">
        <v>4196348</v>
      </c>
      <c r="N21" s="60">
        <v>16248116</v>
      </c>
      <c r="O21" s="60">
        <v>4889220</v>
      </c>
      <c r="P21" s="60">
        <v>5846173</v>
      </c>
      <c r="Q21" s="60">
        <v>6279553</v>
      </c>
      <c r="R21" s="60">
        <v>17014946</v>
      </c>
      <c r="S21" s="60"/>
      <c r="T21" s="60"/>
      <c r="U21" s="60"/>
      <c r="V21" s="60"/>
      <c r="W21" s="60">
        <v>49035101</v>
      </c>
      <c r="X21" s="60">
        <v>61664250</v>
      </c>
      <c r="Y21" s="60">
        <v>-12629149</v>
      </c>
      <c r="Z21" s="140">
        <v>-20.48</v>
      </c>
      <c r="AA21" s="155">
        <v>82219000</v>
      </c>
    </row>
    <row r="22" spans="1:27" ht="13.5">
      <c r="A22" s="138" t="s">
        <v>91</v>
      </c>
      <c r="B22" s="136"/>
      <c r="C22" s="157"/>
      <c r="D22" s="157"/>
      <c r="E22" s="158">
        <v>23052000</v>
      </c>
      <c r="F22" s="159">
        <v>23052000</v>
      </c>
      <c r="G22" s="159">
        <v>4638782</v>
      </c>
      <c r="H22" s="159">
        <v>1959123</v>
      </c>
      <c r="I22" s="159">
        <v>1937614</v>
      </c>
      <c r="J22" s="159">
        <v>8535519</v>
      </c>
      <c r="K22" s="159">
        <v>1952328</v>
      </c>
      <c r="L22" s="159">
        <v>1927355</v>
      </c>
      <c r="M22" s="159">
        <v>1974885</v>
      </c>
      <c r="N22" s="159">
        <v>5854568</v>
      </c>
      <c r="O22" s="159">
        <v>1957563</v>
      </c>
      <c r="P22" s="159">
        <v>1938357</v>
      </c>
      <c r="Q22" s="159">
        <v>1949754</v>
      </c>
      <c r="R22" s="159">
        <v>5845674</v>
      </c>
      <c r="S22" s="159"/>
      <c r="T22" s="159"/>
      <c r="U22" s="159"/>
      <c r="V22" s="159"/>
      <c r="W22" s="159">
        <v>20235761</v>
      </c>
      <c r="X22" s="159">
        <v>17289000</v>
      </c>
      <c r="Y22" s="159">
        <v>2946761</v>
      </c>
      <c r="Z22" s="141">
        <v>17.04</v>
      </c>
      <c r="AA22" s="157">
        <v>23052000</v>
      </c>
    </row>
    <row r="23" spans="1:27" ht="13.5">
      <c r="A23" s="138" t="s">
        <v>92</v>
      </c>
      <c r="B23" s="136"/>
      <c r="C23" s="155"/>
      <c r="D23" s="155"/>
      <c r="E23" s="156">
        <v>13061000</v>
      </c>
      <c r="F23" s="60">
        <v>13061000</v>
      </c>
      <c r="G23" s="60">
        <v>2296973</v>
      </c>
      <c r="H23" s="60">
        <v>1104755</v>
      </c>
      <c r="I23" s="60">
        <v>1105669</v>
      </c>
      <c r="J23" s="60">
        <v>4507397</v>
      </c>
      <c r="K23" s="60">
        <v>1103470</v>
      </c>
      <c r="L23" s="60">
        <v>1110634</v>
      </c>
      <c r="M23" s="60">
        <v>55831365</v>
      </c>
      <c r="N23" s="60">
        <v>58045469</v>
      </c>
      <c r="O23" s="60">
        <v>1115840</v>
      </c>
      <c r="P23" s="60">
        <v>1110900</v>
      </c>
      <c r="Q23" s="60">
        <v>42236744</v>
      </c>
      <c r="R23" s="60">
        <v>44463484</v>
      </c>
      <c r="S23" s="60"/>
      <c r="T23" s="60"/>
      <c r="U23" s="60"/>
      <c r="V23" s="60"/>
      <c r="W23" s="60">
        <v>107016350</v>
      </c>
      <c r="X23" s="60">
        <v>9795750</v>
      </c>
      <c r="Y23" s="60">
        <v>97220600</v>
      </c>
      <c r="Z23" s="140">
        <v>992.48</v>
      </c>
      <c r="AA23" s="155">
        <v>13061000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592462000</v>
      </c>
      <c r="F25" s="73">
        <f t="shared" si="4"/>
        <v>592462000</v>
      </c>
      <c r="G25" s="73">
        <f t="shared" si="4"/>
        <v>99035783</v>
      </c>
      <c r="H25" s="73">
        <f t="shared" si="4"/>
        <v>29500221</v>
      </c>
      <c r="I25" s="73">
        <f t="shared" si="4"/>
        <v>33428451</v>
      </c>
      <c r="J25" s="73">
        <f t="shared" si="4"/>
        <v>161964455</v>
      </c>
      <c r="K25" s="73">
        <f t="shared" si="4"/>
        <v>32394693</v>
      </c>
      <c r="L25" s="73">
        <f t="shared" si="4"/>
        <v>30681651</v>
      </c>
      <c r="M25" s="73">
        <f t="shared" si="4"/>
        <v>29816860</v>
      </c>
      <c r="N25" s="73">
        <f t="shared" si="4"/>
        <v>92893204</v>
      </c>
      <c r="O25" s="73">
        <f t="shared" si="4"/>
        <v>30715432</v>
      </c>
      <c r="P25" s="73">
        <f t="shared" si="4"/>
        <v>30401384</v>
      </c>
      <c r="Q25" s="73">
        <f t="shared" si="4"/>
        <v>73322726</v>
      </c>
      <c r="R25" s="73">
        <f t="shared" si="4"/>
        <v>134439542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389297201</v>
      </c>
      <c r="X25" s="73">
        <f t="shared" si="4"/>
        <v>444346500</v>
      </c>
      <c r="Y25" s="73">
        <f t="shared" si="4"/>
        <v>-55049299</v>
      </c>
      <c r="Z25" s="170">
        <f>+IF(X25&lt;&gt;0,+(Y25/X25)*100,0)</f>
        <v>-12.388822461750008</v>
      </c>
      <c r="AA25" s="168">
        <f>+AA5+AA9+AA15+AA19+AA24</f>
        <v>592462000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582432000</v>
      </c>
      <c r="F28" s="100">
        <f t="shared" si="5"/>
        <v>582432000</v>
      </c>
      <c r="G28" s="100">
        <f t="shared" si="5"/>
        <v>4502180</v>
      </c>
      <c r="H28" s="100">
        <f t="shared" si="5"/>
        <v>9008752</v>
      </c>
      <c r="I28" s="100">
        <f t="shared" si="5"/>
        <v>10092692</v>
      </c>
      <c r="J28" s="100">
        <f t="shared" si="5"/>
        <v>23603624</v>
      </c>
      <c r="K28" s="100">
        <f t="shared" si="5"/>
        <v>9965893</v>
      </c>
      <c r="L28" s="100">
        <f t="shared" si="5"/>
        <v>6489804</v>
      </c>
      <c r="M28" s="100">
        <f t="shared" si="5"/>
        <v>8027447</v>
      </c>
      <c r="N28" s="100">
        <f t="shared" si="5"/>
        <v>24483144</v>
      </c>
      <c r="O28" s="100">
        <f t="shared" si="5"/>
        <v>-7834814</v>
      </c>
      <c r="P28" s="100">
        <f t="shared" si="5"/>
        <v>8653817</v>
      </c>
      <c r="Q28" s="100">
        <f t="shared" si="5"/>
        <v>8627657</v>
      </c>
      <c r="R28" s="100">
        <f t="shared" si="5"/>
        <v>9446660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57533428</v>
      </c>
      <c r="X28" s="100">
        <f t="shared" si="5"/>
        <v>436824000</v>
      </c>
      <c r="Y28" s="100">
        <f t="shared" si="5"/>
        <v>-379290572</v>
      </c>
      <c r="Z28" s="137">
        <f>+IF(X28&lt;&gt;0,+(Y28/X28)*100,0)</f>
        <v>-86.82915132868158</v>
      </c>
      <c r="AA28" s="153">
        <f>SUM(AA29:AA31)</f>
        <v>582432000</v>
      </c>
    </row>
    <row r="29" spans="1:27" ht="13.5">
      <c r="A29" s="138" t="s">
        <v>75</v>
      </c>
      <c r="B29" s="136"/>
      <c r="C29" s="155"/>
      <c r="D29" s="155"/>
      <c r="E29" s="156">
        <v>577157000</v>
      </c>
      <c r="F29" s="60">
        <v>577157000</v>
      </c>
      <c r="G29" s="60">
        <v>124792</v>
      </c>
      <c r="H29" s="60">
        <v>3975161</v>
      </c>
      <c r="I29" s="60">
        <v>4365232</v>
      </c>
      <c r="J29" s="60">
        <v>8465185</v>
      </c>
      <c r="K29" s="60">
        <v>4770966</v>
      </c>
      <c r="L29" s="60">
        <v>3049490</v>
      </c>
      <c r="M29" s="60">
        <v>5528789</v>
      </c>
      <c r="N29" s="60">
        <v>13349245</v>
      </c>
      <c r="O29" s="60">
        <v>-3613085</v>
      </c>
      <c r="P29" s="60">
        <v>4445677</v>
      </c>
      <c r="Q29" s="60">
        <v>4445733</v>
      </c>
      <c r="R29" s="60">
        <v>5278325</v>
      </c>
      <c r="S29" s="60"/>
      <c r="T29" s="60"/>
      <c r="U29" s="60"/>
      <c r="V29" s="60"/>
      <c r="W29" s="60">
        <v>27092755</v>
      </c>
      <c r="X29" s="60">
        <v>432867750</v>
      </c>
      <c r="Y29" s="60">
        <v>-405774995</v>
      </c>
      <c r="Z29" s="140">
        <v>-93.74</v>
      </c>
      <c r="AA29" s="155">
        <v>577157000</v>
      </c>
    </row>
    <row r="30" spans="1:27" ht="13.5">
      <c r="A30" s="138" t="s">
        <v>76</v>
      </c>
      <c r="B30" s="136"/>
      <c r="C30" s="157"/>
      <c r="D30" s="157"/>
      <c r="E30" s="158">
        <v>5275000</v>
      </c>
      <c r="F30" s="159">
        <v>5275000</v>
      </c>
      <c r="G30" s="159">
        <v>2514933</v>
      </c>
      <c r="H30" s="159">
        <v>3126489</v>
      </c>
      <c r="I30" s="159">
        <v>3682175</v>
      </c>
      <c r="J30" s="159">
        <v>9323597</v>
      </c>
      <c r="K30" s="159">
        <v>3231213</v>
      </c>
      <c r="L30" s="159">
        <v>1426836</v>
      </c>
      <c r="M30" s="159">
        <v>416335</v>
      </c>
      <c r="N30" s="159">
        <v>5074384</v>
      </c>
      <c r="O30" s="159">
        <v>-2295314</v>
      </c>
      <c r="P30" s="159">
        <v>2650998</v>
      </c>
      <c r="Q30" s="159">
        <v>2304093</v>
      </c>
      <c r="R30" s="159">
        <v>2659777</v>
      </c>
      <c r="S30" s="159"/>
      <c r="T30" s="159"/>
      <c r="U30" s="159"/>
      <c r="V30" s="159"/>
      <c r="W30" s="159">
        <v>17057758</v>
      </c>
      <c r="X30" s="159">
        <v>3956250</v>
      </c>
      <c r="Y30" s="159">
        <v>13101508</v>
      </c>
      <c r="Z30" s="141">
        <v>331.16</v>
      </c>
      <c r="AA30" s="157">
        <v>5275000</v>
      </c>
    </row>
    <row r="31" spans="1:27" ht="13.5">
      <c r="A31" s="138" t="s">
        <v>77</v>
      </c>
      <c r="B31" s="136"/>
      <c r="C31" s="155"/>
      <c r="D31" s="155"/>
      <c r="E31" s="156"/>
      <c r="F31" s="60"/>
      <c r="G31" s="60">
        <v>1862455</v>
      </c>
      <c r="H31" s="60">
        <v>1907102</v>
      </c>
      <c r="I31" s="60">
        <v>2045285</v>
      </c>
      <c r="J31" s="60">
        <v>5814842</v>
      </c>
      <c r="K31" s="60">
        <v>1963714</v>
      </c>
      <c r="L31" s="60">
        <v>2013478</v>
      </c>
      <c r="M31" s="60">
        <v>2082323</v>
      </c>
      <c r="N31" s="60">
        <v>6059515</v>
      </c>
      <c r="O31" s="60">
        <v>-1926415</v>
      </c>
      <c r="P31" s="60">
        <v>1557142</v>
      </c>
      <c r="Q31" s="60">
        <v>1877831</v>
      </c>
      <c r="R31" s="60">
        <v>1508558</v>
      </c>
      <c r="S31" s="60"/>
      <c r="T31" s="60"/>
      <c r="U31" s="60"/>
      <c r="V31" s="60"/>
      <c r="W31" s="60">
        <v>13382915</v>
      </c>
      <c r="X31" s="60"/>
      <c r="Y31" s="60">
        <v>13382915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4744148</v>
      </c>
      <c r="H32" s="100">
        <f t="shared" si="6"/>
        <v>4896028</v>
      </c>
      <c r="I32" s="100">
        <f t="shared" si="6"/>
        <v>4045125</v>
      </c>
      <c r="J32" s="100">
        <f t="shared" si="6"/>
        <v>13685301</v>
      </c>
      <c r="K32" s="100">
        <f t="shared" si="6"/>
        <v>5454748</v>
      </c>
      <c r="L32" s="100">
        <f t="shared" si="6"/>
        <v>5717016</v>
      </c>
      <c r="M32" s="100">
        <f t="shared" si="6"/>
        <v>4240368</v>
      </c>
      <c r="N32" s="100">
        <f t="shared" si="6"/>
        <v>15412132</v>
      </c>
      <c r="O32" s="100">
        <f t="shared" si="6"/>
        <v>-5013534</v>
      </c>
      <c r="P32" s="100">
        <f t="shared" si="6"/>
        <v>4093792</v>
      </c>
      <c r="Q32" s="100">
        <f t="shared" si="6"/>
        <v>5403968</v>
      </c>
      <c r="R32" s="100">
        <f t="shared" si="6"/>
        <v>4484226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33581659</v>
      </c>
      <c r="X32" s="100">
        <f t="shared" si="6"/>
        <v>0</v>
      </c>
      <c r="Y32" s="100">
        <f t="shared" si="6"/>
        <v>33581659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>
        <v>949869</v>
      </c>
      <c r="H33" s="60">
        <v>1019204</v>
      </c>
      <c r="I33" s="60">
        <v>955661</v>
      </c>
      <c r="J33" s="60">
        <v>2924734</v>
      </c>
      <c r="K33" s="60">
        <v>938205</v>
      </c>
      <c r="L33" s="60">
        <v>1118386</v>
      </c>
      <c r="M33" s="60">
        <v>1021422</v>
      </c>
      <c r="N33" s="60">
        <v>3078013</v>
      </c>
      <c r="O33" s="60">
        <v>-893527</v>
      </c>
      <c r="P33" s="60">
        <v>842382</v>
      </c>
      <c r="Q33" s="60">
        <v>916009</v>
      </c>
      <c r="R33" s="60">
        <v>864864</v>
      </c>
      <c r="S33" s="60"/>
      <c r="T33" s="60"/>
      <c r="U33" s="60"/>
      <c r="V33" s="60"/>
      <c r="W33" s="60">
        <v>6867611</v>
      </c>
      <c r="X33" s="60"/>
      <c r="Y33" s="60">
        <v>6867611</v>
      </c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>
        <v>1269989</v>
      </c>
      <c r="H34" s="60">
        <v>1370938</v>
      </c>
      <c r="I34" s="60">
        <v>1291606</v>
      </c>
      <c r="J34" s="60">
        <v>3932533</v>
      </c>
      <c r="K34" s="60">
        <v>1529365</v>
      </c>
      <c r="L34" s="60">
        <v>1403503</v>
      </c>
      <c r="M34" s="60">
        <v>1215932</v>
      </c>
      <c r="N34" s="60">
        <v>4148800</v>
      </c>
      <c r="O34" s="60">
        <v>-1281384</v>
      </c>
      <c r="P34" s="60">
        <v>997564</v>
      </c>
      <c r="Q34" s="60">
        <v>1260156</v>
      </c>
      <c r="R34" s="60">
        <v>976336</v>
      </c>
      <c r="S34" s="60"/>
      <c r="T34" s="60"/>
      <c r="U34" s="60"/>
      <c r="V34" s="60"/>
      <c r="W34" s="60">
        <v>9057669</v>
      </c>
      <c r="X34" s="60"/>
      <c r="Y34" s="60">
        <v>9057669</v>
      </c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>
        <v>2524290</v>
      </c>
      <c r="H35" s="60">
        <v>2505886</v>
      </c>
      <c r="I35" s="60">
        <v>1797858</v>
      </c>
      <c r="J35" s="60">
        <v>6828034</v>
      </c>
      <c r="K35" s="60">
        <v>2987178</v>
      </c>
      <c r="L35" s="60">
        <v>3195127</v>
      </c>
      <c r="M35" s="60">
        <v>2003014</v>
      </c>
      <c r="N35" s="60">
        <v>8185319</v>
      </c>
      <c r="O35" s="60">
        <v>-2838623</v>
      </c>
      <c r="P35" s="60">
        <v>2253846</v>
      </c>
      <c r="Q35" s="60">
        <v>3227803</v>
      </c>
      <c r="R35" s="60">
        <v>2643026</v>
      </c>
      <c r="S35" s="60"/>
      <c r="T35" s="60"/>
      <c r="U35" s="60"/>
      <c r="V35" s="60"/>
      <c r="W35" s="60">
        <v>17656379</v>
      </c>
      <c r="X35" s="60"/>
      <c r="Y35" s="60">
        <v>17656379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1585663</v>
      </c>
      <c r="H38" s="100">
        <f t="shared" si="7"/>
        <v>1564564</v>
      </c>
      <c r="I38" s="100">
        <f t="shared" si="7"/>
        <v>1234241</v>
      </c>
      <c r="J38" s="100">
        <f t="shared" si="7"/>
        <v>4384468</v>
      </c>
      <c r="K38" s="100">
        <f t="shared" si="7"/>
        <v>1734857</v>
      </c>
      <c r="L38" s="100">
        <f t="shared" si="7"/>
        <v>1510946</v>
      </c>
      <c r="M38" s="100">
        <f t="shared" si="7"/>
        <v>2029292</v>
      </c>
      <c r="N38" s="100">
        <f t="shared" si="7"/>
        <v>5275095</v>
      </c>
      <c r="O38" s="100">
        <f t="shared" si="7"/>
        <v>-1298405</v>
      </c>
      <c r="P38" s="100">
        <f t="shared" si="7"/>
        <v>1382551</v>
      </c>
      <c r="Q38" s="100">
        <f t="shared" si="7"/>
        <v>1246601</v>
      </c>
      <c r="R38" s="100">
        <f t="shared" si="7"/>
        <v>1330747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10990310</v>
      </c>
      <c r="X38" s="100">
        <f t="shared" si="7"/>
        <v>0</v>
      </c>
      <c r="Y38" s="100">
        <f t="shared" si="7"/>
        <v>10990310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>
        <v>204489</v>
      </c>
      <c r="H39" s="60">
        <v>176452</v>
      </c>
      <c r="I39" s="60">
        <v>157726</v>
      </c>
      <c r="J39" s="60">
        <v>538667</v>
      </c>
      <c r="K39" s="60">
        <v>175669</v>
      </c>
      <c r="L39" s="60">
        <v>183702</v>
      </c>
      <c r="M39" s="60">
        <v>166078</v>
      </c>
      <c r="N39" s="60">
        <v>525449</v>
      </c>
      <c r="O39" s="60">
        <v>-182926</v>
      </c>
      <c r="P39" s="60">
        <v>142085</v>
      </c>
      <c r="Q39" s="60">
        <v>138074</v>
      </c>
      <c r="R39" s="60">
        <v>97233</v>
      </c>
      <c r="S39" s="60"/>
      <c r="T39" s="60"/>
      <c r="U39" s="60"/>
      <c r="V39" s="60"/>
      <c r="W39" s="60">
        <v>1161349</v>
      </c>
      <c r="X39" s="60"/>
      <c r="Y39" s="60">
        <v>1161349</v>
      </c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>
        <v>1381174</v>
      </c>
      <c r="H40" s="60">
        <v>1388112</v>
      </c>
      <c r="I40" s="60">
        <v>1076515</v>
      </c>
      <c r="J40" s="60">
        <v>3845801</v>
      </c>
      <c r="K40" s="60">
        <v>1559188</v>
      </c>
      <c r="L40" s="60">
        <v>1327244</v>
      </c>
      <c r="M40" s="60">
        <v>1863214</v>
      </c>
      <c r="N40" s="60">
        <v>4749646</v>
      </c>
      <c r="O40" s="60">
        <v>-1115479</v>
      </c>
      <c r="P40" s="60">
        <v>1240466</v>
      </c>
      <c r="Q40" s="60">
        <v>1108527</v>
      </c>
      <c r="R40" s="60">
        <v>1233514</v>
      </c>
      <c r="S40" s="60"/>
      <c r="T40" s="60"/>
      <c r="U40" s="60"/>
      <c r="V40" s="60"/>
      <c r="W40" s="60">
        <v>9828961</v>
      </c>
      <c r="X40" s="60"/>
      <c r="Y40" s="60">
        <v>9828961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-366211</v>
      </c>
      <c r="H42" s="100">
        <f t="shared" si="8"/>
        <v>19933849</v>
      </c>
      <c r="I42" s="100">
        <f t="shared" si="8"/>
        <v>12660961</v>
      </c>
      <c r="J42" s="100">
        <f t="shared" si="8"/>
        <v>32228599</v>
      </c>
      <c r="K42" s="100">
        <f t="shared" si="8"/>
        <v>15263586</v>
      </c>
      <c r="L42" s="100">
        <f t="shared" si="8"/>
        <v>98099182</v>
      </c>
      <c r="M42" s="100">
        <f t="shared" si="8"/>
        <v>9788637</v>
      </c>
      <c r="N42" s="100">
        <f t="shared" si="8"/>
        <v>123151405</v>
      </c>
      <c r="O42" s="100">
        <f t="shared" si="8"/>
        <v>15700660</v>
      </c>
      <c r="P42" s="100">
        <f t="shared" si="8"/>
        <v>5879737</v>
      </c>
      <c r="Q42" s="100">
        <f t="shared" si="8"/>
        <v>34453836</v>
      </c>
      <c r="R42" s="100">
        <f t="shared" si="8"/>
        <v>56034233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211414237</v>
      </c>
      <c r="X42" s="100">
        <f t="shared" si="8"/>
        <v>0</v>
      </c>
      <c r="Y42" s="100">
        <f t="shared" si="8"/>
        <v>211414237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>
        <v>-4148460</v>
      </c>
      <c r="H43" s="60">
        <v>15718688</v>
      </c>
      <c r="I43" s="60">
        <v>8185164</v>
      </c>
      <c r="J43" s="60">
        <v>19755392</v>
      </c>
      <c r="K43" s="60">
        <v>8628983</v>
      </c>
      <c r="L43" s="60">
        <v>91259514</v>
      </c>
      <c r="M43" s="60">
        <v>2953021</v>
      </c>
      <c r="N43" s="60">
        <v>102841518</v>
      </c>
      <c r="O43" s="60">
        <v>19931220</v>
      </c>
      <c r="P43" s="60">
        <v>1637383</v>
      </c>
      <c r="Q43" s="60">
        <v>24928023</v>
      </c>
      <c r="R43" s="60">
        <v>46496626</v>
      </c>
      <c r="S43" s="60"/>
      <c r="T43" s="60"/>
      <c r="U43" s="60"/>
      <c r="V43" s="60"/>
      <c r="W43" s="60">
        <v>169093536</v>
      </c>
      <c r="X43" s="60"/>
      <c r="Y43" s="60">
        <v>169093536</v>
      </c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>
        <v>1240357</v>
      </c>
      <c r="H44" s="60">
        <v>1842631</v>
      </c>
      <c r="I44" s="60">
        <v>2049217</v>
      </c>
      <c r="J44" s="60">
        <v>5132205</v>
      </c>
      <c r="K44" s="60">
        <v>3845174</v>
      </c>
      <c r="L44" s="60">
        <v>3124573</v>
      </c>
      <c r="M44" s="60">
        <v>3928275</v>
      </c>
      <c r="N44" s="60">
        <v>10898022</v>
      </c>
      <c r="O44" s="60">
        <v>-1527757</v>
      </c>
      <c r="P44" s="60">
        <v>2345436</v>
      </c>
      <c r="Q44" s="60">
        <v>6017376</v>
      </c>
      <c r="R44" s="60">
        <v>6835055</v>
      </c>
      <c r="S44" s="60"/>
      <c r="T44" s="60"/>
      <c r="U44" s="60"/>
      <c r="V44" s="60"/>
      <c r="W44" s="60">
        <v>22865282</v>
      </c>
      <c r="X44" s="60"/>
      <c r="Y44" s="60">
        <v>22865282</v>
      </c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>
        <v>1252461</v>
      </c>
      <c r="H45" s="159">
        <v>1046052</v>
      </c>
      <c r="I45" s="159">
        <v>1168501</v>
      </c>
      <c r="J45" s="159">
        <v>3467014</v>
      </c>
      <c r="K45" s="159">
        <v>1383530</v>
      </c>
      <c r="L45" s="159">
        <v>1981589</v>
      </c>
      <c r="M45" s="159">
        <v>1391239</v>
      </c>
      <c r="N45" s="159">
        <v>4756358</v>
      </c>
      <c r="O45" s="159">
        <v>-1274216</v>
      </c>
      <c r="P45" s="159">
        <v>1014247</v>
      </c>
      <c r="Q45" s="159">
        <v>1871688</v>
      </c>
      <c r="R45" s="159">
        <v>1611719</v>
      </c>
      <c r="S45" s="159"/>
      <c r="T45" s="159"/>
      <c r="U45" s="159"/>
      <c r="V45" s="159"/>
      <c r="W45" s="159">
        <v>9835091</v>
      </c>
      <c r="X45" s="159"/>
      <c r="Y45" s="159">
        <v>9835091</v>
      </c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>
        <v>1289431</v>
      </c>
      <c r="H46" s="60">
        <v>1326478</v>
      </c>
      <c r="I46" s="60">
        <v>1258079</v>
      </c>
      <c r="J46" s="60">
        <v>3873988</v>
      </c>
      <c r="K46" s="60">
        <v>1405899</v>
      </c>
      <c r="L46" s="60">
        <v>1733506</v>
      </c>
      <c r="M46" s="60">
        <v>1516102</v>
      </c>
      <c r="N46" s="60">
        <v>4655507</v>
      </c>
      <c r="O46" s="60">
        <v>-1428587</v>
      </c>
      <c r="P46" s="60">
        <v>882671</v>
      </c>
      <c r="Q46" s="60">
        <v>1636749</v>
      </c>
      <c r="R46" s="60">
        <v>1090833</v>
      </c>
      <c r="S46" s="60"/>
      <c r="T46" s="60"/>
      <c r="U46" s="60"/>
      <c r="V46" s="60"/>
      <c r="W46" s="60">
        <v>9620328</v>
      </c>
      <c r="X46" s="60"/>
      <c r="Y46" s="60">
        <v>9620328</v>
      </c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582432000</v>
      </c>
      <c r="F48" s="73">
        <f t="shared" si="9"/>
        <v>582432000</v>
      </c>
      <c r="G48" s="73">
        <f t="shared" si="9"/>
        <v>10465780</v>
      </c>
      <c r="H48" s="73">
        <f t="shared" si="9"/>
        <v>35403193</v>
      </c>
      <c r="I48" s="73">
        <f t="shared" si="9"/>
        <v>28033019</v>
      </c>
      <c r="J48" s="73">
        <f t="shared" si="9"/>
        <v>73901992</v>
      </c>
      <c r="K48" s="73">
        <f t="shared" si="9"/>
        <v>32419084</v>
      </c>
      <c r="L48" s="73">
        <f t="shared" si="9"/>
        <v>111816948</v>
      </c>
      <c r="M48" s="73">
        <f t="shared" si="9"/>
        <v>24085744</v>
      </c>
      <c r="N48" s="73">
        <f t="shared" si="9"/>
        <v>168321776</v>
      </c>
      <c r="O48" s="73">
        <f t="shared" si="9"/>
        <v>1553907</v>
      </c>
      <c r="P48" s="73">
        <f t="shared" si="9"/>
        <v>20009897</v>
      </c>
      <c r="Q48" s="73">
        <f t="shared" si="9"/>
        <v>49732062</v>
      </c>
      <c r="R48" s="73">
        <f t="shared" si="9"/>
        <v>71295866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313519634</v>
      </c>
      <c r="X48" s="73">
        <f t="shared" si="9"/>
        <v>436824000</v>
      </c>
      <c r="Y48" s="73">
        <f t="shared" si="9"/>
        <v>-123304366</v>
      </c>
      <c r="Z48" s="170">
        <f>+IF(X48&lt;&gt;0,+(Y48/X48)*100,0)</f>
        <v>-28.227470560225626</v>
      </c>
      <c r="AA48" s="168">
        <f>+AA28+AA32+AA38+AA42+AA47</f>
        <v>582432000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10030000</v>
      </c>
      <c r="F49" s="173">
        <f t="shared" si="10"/>
        <v>10030000</v>
      </c>
      <c r="G49" s="173">
        <f t="shared" si="10"/>
        <v>88570003</v>
      </c>
      <c r="H49" s="173">
        <f t="shared" si="10"/>
        <v>-5902972</v>
      </c>
      <c r="I49" s="173">
        <f t="shared" si="10"/>
        <v>5395432</v>
      </c>
      <c r="J49" s="173">
        <f t="shared" si="10"/>
        <v>88062463</v>
      </c>
      <c r="K49" s="173">
        <f t="shared" si="10"/>
        <v>-24391</v>
      </c>
      <c r="L49" s="173">
        <f t="shared" si="10"/>
        <v>-81135297</v>
      </c>
      <c r="M49" s="173">
        <f t="shared" si="10"/>
        <v>5731116</v>
      </c>
      <c r="N49" s="173">
        <f t="shared" si="10"/>
        <v>-75428572</v>
      </c>
      <c r="O49" s="173">
        <f t="shared" si="10"/>
        <v>29161525</v>
      </c>
      <c r="P49" s="173">
        <f t="shared" si="10"/>
        <v>10391487</v>
      </c>
      <c r="Q49" s="173">
        <f t="shared" si="10"/>
        <v>23590664</v>
      </c>
      <c r="R49" s="173">
        <f t="shared" si="10"/>
        <v>63143676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75777567</v>
      </c>
      <c r="X49" s="173">
        <f>IF(F25=F48,0,X25-X48)</f>
        <v>7522500</v>
      </c>
      <c r="Y49" s="173">
        <f t="shared" si="10"/>
        <v>68255067</v>
      </c>
      <c r="Z49" s="174">
        <f>+IF(X49&lt;&gt;0,+(Y49/X49)*100,0)</f>
        <v>907.3455234297109</v>
      </c>
      <c r="AA49" s="171">
        <f>+AA25-AA48</f>
        <v>10030000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50524000</v>
      </c>
      <c r="F5" s="60">
        <v>50524000</v>
      </c>
      <c r="G5" s="60">
        <v>6509970</v>
      </c>
      <c r="H5" s="60">
        <v>2201615</v>
      </c>
      <c r="I5" s="60">
        <v>3424889</v>
      </c>
      <c r="J5" s="60">
        <v>12136474</v>
      </c>
      <c r="K5" s="60">
        <v>3409306</v>
      </c>
      <c r="L5" s="60">
        <v>3454924</v>
      </c>
      <c r="M5" s="60">
        <v>3451572</v>
      </c>
      <c r="N5" s="60">
        <v>10315802</v>
      </c>
      <c r="O5" s="60">
        <v>3445250</v>
      </c>
      <c r="P5" s="60">
        <v>3394749</v>
      </c>
      <c r="Q5" s="60">
        <v>3408823</v>
      </c>
      <c r="R5" s="60">
        <v>10248822</v>
      </c>
      <c r="S5" s="60">
        <v>0</v>
      </c>
      <c r="T5" s="60">
        <v>0</v>
      </c>
      <c r="U5" s="60">
        <v>0</v>
      </c>
      <c r="V5" s="60">
        <v>0</v>
      </c>
      <c r="W5" s="60">
        <v>32701098</v>
      </c>
      <c r="X5" s="60">
        <v>37893000</v>
      </c>
      <c r="Y5" s="60">
        <v>-5191902</v>
      </c>
      <c r="Z5" s="140">
        <v>-13.7</v>
      </c>
      <c r="AA5" s="155">
        <v>50524000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233226000</v>
      </c>
      <c r="F7" s="60">
        <v>233226000</v>
      </c>
      <c r="G7" s="60">
        <v>19402456</v>
      </c>
      <c r="H7" s="60">
        <v>19848958</v>
      </c>
      <c r="I7" s="60">
        <v>18867847</v>
      </c>
      <c r="J7" s="60">
        <v>58119261</v>
      </c>
      <c r="K7" s="60">
        <v>16926272</v>
      </c>
      <c r="L7" s="60">
        <v>17042421</v>
      </c>
      <c r="M7" s="60">
        <v>18184202</v>
      </c>
      <c r="N7" s="60">
        <v>52152895</v>
      </c>
      <c r="O7" s="60">
        <v>18370354</v>
      </c>
      <c r="P7" s="60">
        <v>15899584</v>
      </c>
      <c r="Q7" s="60">
        <v>18302902</v>
      </c>
      <c r="R7" s="60">
        <v>52572840</v>
      </c>
      <c r="S7" s="60">
        <v>0</v>
      </c>
      <c r="T7" s="60">
        <v>0</v>
      </c>
      <c r="U7" s="60">
        <v>0</v>
      </c>
      <c r="V7" s="60">
        <v>0</v>
      </c>
      <c r="W7" s="60">
        <v>162844996</v>
      </c>
      <c r="X7" s="60">
        <v>174919500</v>
      </c>
      <c r="Y7" s="60">
        <v>-12074504</v>
      </c>
      <c r="Z7" s="140">
        <v>-6.9</v>
      </c>
      <c r="AA7" s="155">
        <v>233226000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82219000</v>
      </c>
      <c r="F8" s="60">
        <v>82219000</v>
      </c>
      <c r="G8" s="60">
        <v>4442738</v>
      </c>
      <c r="H8" s="60">
        <v>2382277</v>
      </c>
      <c r="I8" s="60">
        <v>6370941</v>
      </c>
      <c r="J8" s="60">
        <v>13195956</v>
      </c>
      <c r="K8" s="60">
        <v>5990876</v>
      </c>
      <c r="L8" s="60">
        <v>6044721</v>
      </c>
      <c r="M8" s="60">
        <v>4187606</v>
      </c>
      <c r="N8" s="60">
        <v>16223203</v>
      </c>
      <c r="O8" s="60">
        <v>4869467</v>
      </c>
      <c r="P8" s="60">
        <v>5841802</v>
      </c>
      <c r="Q8" s="60">
        <v>6277061</v>
      </c>
      <c r="R8" s="60">
        <v>16988330</v>
      </c>
      <c r="S8" s="60">
        <v>0</v>
      </c>
      <c r="T8" s="60">
        <v>0</v>
      </c>
      <c r="U8" s="60">
        <v>0</v>
      </c>
      <c r="V8" s="60">
        <v>0</v>
      </c>
      <c r="W8" s="60">
        <v>46407489</v>
      </c>
      <c r="X8" s="60">
        <v>61664250</v>
      </c>
      <c r="Y8" s="60">
        <v>-15256761</v>
      </c>
      <c r="Z8" s="140">
        <v>-24.74</v>
      </c>
      <c r="AA8" s="155">
        <v>82219000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23052000</v>
      </c>
      <c r="F9" s="60">
        <v>23052000</v>
      </c>
      <c r="G9" s="60">
        <v>1918065</v>
      </c>
      <c r="H9" s="60">
        <v>1945244</v>
      </c>
      <c r="I9" s="60">
        <v>1922232</v>
      </c>
      <c r="J9" s="60">
        <v>5785541</v>
      </c>
      <c r="K9" s="60">
        <v>1947808</v>
      </c>
      <c r="L9" s="60">
        <v>1917848</v>
      </c>
      <c r="M9" s="60">
        <v>1963437</v>
      </c>
      <c r="N9" s="60">
        <v>5829093</v>
      </c>
      <c r="O9" s="60">
        <v>1940209</v>
      </c>
      <c r="P9" s="60">
        <v>1936644</v>
      </c>
      <c r="Q9" s="60">
        <v>1941388</v>
      </c>
      <c r="R9" s="60">
        <v>5818241</v>
      </c>
      <c r="S9" s="60">
        <v>0</v>
      </c>
      <c r="T9" s="60">
        <v>0</v>
      </c>
      <c r="U9" s="60">
        <v>0</v>
      </c>
      <c r="V9" s="60">
        <v>0</v>
      </c>
      <c r="W9" s="60">
        <v>17432875</v>
      </c>
      <c r="X9" s="60">
        <v>17289000</v>
      </c>
      <c r="Y9" s="60">
        <v>143875</v>
      </c>
      <c r="Z9" s="140">
        <v>0.83</v>
      </c>
      <c r="AA9" s="155">
        <v>23052000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13061000</v>
      </c>
      <c r="F10" s="54">
        <v>13061000</v>
      </c>
      <c r="G10" s="54">
        <v>1097146</v>
      </c>
      <c r="H10" s="54">
        <v>1101409</v>
      </c>
      <c r="I10" s="54">
        <v>1102425</v>
      </c>
      <c r="J10" s="54">
        <v>3300980</v>
      </c>
      <c r="K10" s="54">
        <v>1101620</v>
      </c>
      <c r="L10" s="54">
        <v>1109998</v>
      </c>
      <c r="M10" s="54">
        <v>1109724</v>
      </c>
      <c r="N10" s="54">
        <v>3321342</v>
      </c>
      <c r="O10" s="54">
        <v>1115292</v>
      </c>
      <c r="P10" s="54">
        <v>1110445</v>
      </c>
      <c r="Q10" s="54">
        <v>1115015</v>
      </c>
      <c r="R10" s="54">
        <v>3340752</v>
      </c>
      <c r="S10" s="54">
        <v>0</v>
      </c>
      <c r="T10" s="54">
        <v>0</v>
      </c>
      <c r="U10" s="54">
        <v>0</v>
      </c>
      <c r="V10" s="54">
        <v>0</v>
      </c>
      <c r="W10" s="54">
        <v>9963074</v>
      </c>
      <c r="X10" s="54">
        <v>9795750</v>
      </c>
      <c r="Y10" s="54">
        <v>167324</v>
      </c>
      <c r="Z10" s="184">
        <v>1.71</v>
      </c>
      <c r="AA10" s="130">
        <v>13061000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5277000</v>
      </c>
      <c r="F12" s="60">
        <v>5277000</v>
      </c>
      <c r="G12" s="60">
        <v>235579</v>
      </c>
      <c r="H12" s="60">
        <v>817424</v>
      </c>
      <c r="I12" s="60">
        <v>276611</v>
      </c>
      <c r="J12" s="60">
        <v>1329614</v>
      </c>
      <c r="K12" s="60">
        <v>350535</v>
      </c>
      <c r="L12" s="60">
        <v>233016</v>
      </c>
      <c r="M12" s="60">
        <v>51137</v>
      </c>
      <c r="N12" s="60">
        <v>634688</v>
      </c>
      <c r="O12" s="60">
        <v>148654</v>
      </c>
      <c r="P12" s="60">
        <v>374984</v>
      </c>
      <c r="Q12" s="60">
        <v>378477</v>
      </c>
      <c r="R12" s="60">
        <v>902115</v>
      </c>
      <c r="S12" s="60">
        <v>0</v>
      </c>
      <c r="T12" s="60">
        <v>0</v>
      </c>
      <c r="U12" s="60">
        <v>0</v>
      </c>
      <c r="V12" s="60">
        <v>0</v>
      </c>
      <c r="W12" s="60">
        <v>2866417</v>
      </c>
      <c r="X12" s="60">
        <v>3957750</v>
      </c>
      <c r="Y12" s="60">
        <v>-1091333</v>
      </c>
      <c r="Z12" s="140">
        <v>-27.57</v>
      </c>
      <c r="AA12" s="155">
        <v>5277000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500000</v>
      </c>
      <c r="F13" s="60">
        <v>500000</v>
      </c>
      <c r="G13" s="60">
        <v>15322</v>
      </c>
      <c r="H13" s="60">
        <v>58790</v>
      </c>
      <c r="I13" s="60">
        <v>38817</v>
      </c>
      <c r="J13" s="60">
        <v>112929</v>
      </c>
      <c r="K13" s="60">
        <v>173809</v>
      </c>
      <c r="L13" s="60">
        <v>20658</v>
      </c>
      <c r="M13" s="60">
        <v>-307396</v>
      </c>
      <c r="N13" s="60">
        <v>-112929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375000</v>
      </c>
      <c r="Y13" s="60">
        <v>-375000</v>
      </c>
      <c r="Z13" s="140">
        <v>-100</v>
      </c>
      <c r="AA13" s="155">
        <v>500000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5000000</v>
      </c>
      <c r="F14" s="60">
        <v>5000000</v>
      </c>
      <c r="G14" s="60">
        <v>378773</v>
      </c>
      <c r="H14" s="60">
        <v>385561</v>
      </c>
      <c r="I14" s="60">
        <v>346421</v>
      </c>
      <c r="J14" s="60">
        <v>1110755</v>
      </c>
      <c r="K14" s="60">
        <v>385394</v>
      </c>
      <c r="L14" s="60">
        <v>410463</v>
      </c>
      <c r="M14" s="60">
        <v>390405</v>
      </c>
      <c r="N14" s="60">
        <v>1186262</v>
      </c>
      <c r="O14" s="60">
        <v>400149</v>
      </c>
      <c r="P14" s="60">
        <v>475523</v>
      </c>
      <c r="Q14" s="60">
        <v>429706</v>
      </c>
      <c r="R14" s="60">
        <v>1305378</v>
      </c>
      <c r="S14" s="60">
        <v>0</v>
      </c>
      <c r="T14" s="60">
        <v>0</v>
      </c>
      <c r="U14" s="60">
        <v>0</v>
      </c>
      <c r="V14" s="60">
        <v>0</v>
      </c>
      <c r="W14" s="60">
        <v>3602395</v>
      </c>
      <c r="X14" s="60">
        <v>3750000</v>
      </c>
      <c r="Y14" s="60">
        <v>-147605</v>
      </c>
      <c r="Z14" s="140">
        <v>-3.94</v>
      </c>
      <c r="AA14" s="155">
        <v>5000000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854000</v>
      </c>
      <c r="F16" s="60">
        <v>854000</v>
      </c>
      <c r="G16" s="60">
        <v>88480</v>
      </c>
      <c r="H16" s="60">
        <v>104496</v>
      </c>
      <c r="I16" s="60">
        <v>53305</v>
      </c>
      <c r="J16" s="60">
        <v>246281</v>
      </c>
      <c r="K16" s="60">
        <v>87281</v>
      </c>
      <c r="L16" s="60">
        <v>50778</v>
      </c>
      <c r="M16" s="60">
        <v>64192</v>
      </c>
      <c r="N16" s="60">
        <v>202251</v>
      </c>
      <c r="O16" s="60">
        <v>55447</v>
      </c>
      <c r="P16" s="60">
        <v>25750</v>
      </c>
      <c r="Q16" s="60">
        <v>90438</v>
      </c>
      <c r="R16" s="60">
        <v>171635</v>
      </c>
      <c r="S16" s="60">
        <v>0</v>
      </c>
      <c r="T16" s="60">
        <v>0</v>
      </c>
      <c r="U16" s="60">
        <v>0</v>
      </c>
      <c r="V16" s="60">
        <v>0</v>
      </c>
      <c r="W16" s="60">
        <v>620167</v>
      </c>
      <c r="X16" s="60">
        <v>640500</v>
      </c>
      <c r="Y16" s="60">
        <v>-20333</v>
      </c>
      <c r="Z16" s="140">
        <v>-3.17</v>
      </c>
      <c r="AA16" s="155">
        <v>854000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170462000</v>
      </c>
      <c r="F19" s="60">
        <v>170462000</v>
      </c>
      <c r="G19" s="60">
        <v>64112000</v>
      </c>
      <c r="H19" s="60">
        <v>0</v>
      </c>
      <c r="I19" s="60">
        <v>0</v>
      </c>
      <c r="J19" s="60">
        <v>64112000</v>
      </c>
      <c r="K19" s="60">
        <v>167159</v>
      </c>
      <c r="L19" s="60">
        <v>0</v>
      </c>
      <c r="M19" s="60">
        <v>500145</v>
      </c>
      <c r="N19" s="60">
        <v>667304</v>
      </c>
      <c r="O19" s="60">
        <v>0</v>
      </c>
      <c r="P19" s="60">
        <v>0</v>
      </c>
      <c r="Q19" s="60">
        <v>41121000</v>
      </c>
      <c r="R19" s="60">
        <v>41121000</v>
      </c>
      <c r="S19" s="60">
        <v>0</v>
      </c>
      <c r="T19" s="60">
        <v>0</v>
      </c>
      <c r="U19" s="60">
        <v>0</v>
      </c>
      <c r="V19" s="60">
        <v>0</v>
      </c>
      <c r="W19" s="60">
        <v>105900304</v>
      </c>
      <c r="X19" s="60">
        <v>127846500</v>
      </c>
      <c r="Y19" s="60">
        <v>-21946196</v>
      </c>
      <c r="Z19" s="140">
        <v>-17.17</v>
      </c>
      <c r="AA19" s="155">
        <v>170462000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8287000</v>
      </c>
      <c r="F20" s="54">
        <v>8287000</v>
      </c>
      <c r="G20" s="54">
        <v>835254</v>
      </c>
      <c r="H20" s="54">
        <v>654447</v>
      </c>
      <c r="I20" s="54">
        <v>1024963</v>
      </c>
      <c r="J20" s="54">
        <v>2514664</v>
      </c>
      <c r="K20" s="54">
        <v>1854633</v>
      </c>
      <c r="L20" s="54">
        <v>396824</v>
      </c>
      <c r="M20" s="54">
        <v>221836</v>
      </c>
      <c r="N20" s="54">
        <v>2473293</v>
      </c>
      <c r="O20" s="54">
        <v>370610</v>
      </c>
      <c r="P20" s="54">
        <v>1341903</v>
      </c>
      <c r="Q20" s="54">
        <v>257916</v>
      </c>
      <c r="R20" s="54">
        <v>1970429</v>
      </c>
      <c r="S20" s="54">
        <v>0</v>
      </c>
      <c r="T20" s="54">
        <v>0</v>
      </c>
      <c r="U20" s="54">
        <v>0</v>
      </c>
      <c r="V20" s="54">
        <v>0</v>
      </c>
      <c r="W20" s="54">
        <v>6958386</v>
      </c>
      <c r="X20" s="54">
        <v>6215250</v>
      </c>
      <c r="Y20" s="54">
        <v>743136</v>
      </c>
      <c r="Z20" s="184">
        <v>11.96</v>
      </c>
      <c r="AA20" s="130">
        <v>8287000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592462000</v>
      </c>
      <c r="F22" s="190">
        <f t="shared" si="0"/>
        <v>592462000</v>
      </c>
      <c r="G22" s="190">
        <f t="shared" si="0"/>
        <v>99035783</v>
      </c>
      <c r="H22" s="190">
        <f t="shared" si="0"/>
        <v>29500221</v>
      </c>
      <c r="I22" s="190">
        <f t="shared" si="0"/>
        <v>33428451</v>
      </c>
      <c r="J22" s="190">
        <f t="shared" si="0"/>
        <v>161964455</v>
      </c>
      <c r="K22" s="190">
        <f t="shared" si="0"/>
        <v>32394693</v>
      </c>
      <c r="L22" s="190">
        <f t="shared" si="0"/>
        <v>30681651</v>
      </c>
      <c r="M22" s="190">
        <f t="shared" si="0"/>
        <v>29816860</v>
      </c>
      <c r="N22" s="190">
        <f t="shared" si="0"/>
        <v>92893204</v>
      </c>
      <c r="O22" s="190">
        <f t="shared" si="0"/>
        <v>30715432</v>
      </c>
      <c r="P22" s="190">
        <f t="shared" si="0"/>
        <v>30401384</v>
      </c>
      <c r="Q22" s="190">
        <f t="shared" si="0"/>
        <v>73322726</v>
      </c>
      <c r="R22" s="190">
        <f t="shared" si="0"/>
        <v>134439542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389297201</v>
      </c>
      <c r="X22" s="190">
        <f t="shared" si="0"/>
        <v>444346500</v>
      </c>
      <c r="Y22" s="190">
        <f t="shared" si="0"/>
        <v>-55049299</v>
      </c>
      <c r="Z22" s="191">
        <f>+IF(X22&lt;&gt;0,+(Y22/X22)*100,0)</f>
        <v>-12.388822461750008</v>
      </c>
      <c r="AA22" s="188">
        <f>SUM(AA5:AA21)</f>
        <v>592462000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178254000</v>
      </c>
      <c r="F25" s="60">
        <v>178254000</v>
      </c>
      <c r="G25" s="60">
        <v>13592667</v>
      </c>
      <c r="H25" s="60">
        <v>13186558</v>
      </c>
      <c r="I25" s="60">
        <v>12901218</v>
      </c>
      <c r="J25" s="60">
        <v>39680443</v>
      </c>
      <c r="K25" s="60">
        <v>13572376</v>
      </c>
      <c r="L25" s="60">
        <v>13744840</v>
      </c>
      <c r="M25" s="60">
        <v>13705125</v>
      </c>
      <c r="N25" s="60">
        <v>41022341</v>
      </c>
      <c r="O25" s="60">
        <v>-13481538</v>
      </c>
      <c r="P25" s="60">
        <v>11197827</v>
      </c>
      <c r="Q25" s="60">
        <v>13977563</v>
      </c>
      <c r="R25" s="60">
        <v>11693852</v>
      </c>
      <c r="S25" s="60">
        <v>0</v>
      </c>
      <c r="T25" s="60">
        <v>0</v>
      </c>
      <c r="U25" s="60">
        <v>0</v>
      </c>
      <c r="V25" s="60">
        <v>0</v>
      </c>
      <c r="W25" s="60">
        <v>92396636</v>
      </c>
      <c r="X25" s="60">
        <v>133690500</v>
      </c>
      <c r="Y25" s="60">
        <v>-41293864</v>
      </c>
      <c r="Z25" s="140">
        <v>-30.89</v>
      </c>
      <c r="AA25" s="155">
        <v>178254000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16036000</v>
      </c>
      <c r="F26" s="60">
        <v>16036000</v>
      </c>
      <c r="G26" s="60">
        <v>1220545</v>
      </c>
      <c r="H26" s="60">
        <v>1220545</v>
      </c>
      <c r="I26" s="60">
        <v>1220545</v>
      </c>
      <c r="J26" s="60">
        <v>3661635</v>
      </c>
      <c r="K26" s="60">
        <v>1238335</v>
      </c>
      <c r="L26" s="60">
        <v>1368835</v>
      </c>
      <c r="M26" s="60">
        <v>1249435</v>
      </c>
      <c r="N26" s="60">
        <v>3856605</v>
      </c>
      <c r="O26" s="60">
        <v>-1249435</v>
      </c>
      <c r="P26" s="60">
        <v>1888818</v>
      </c>
      <c r="Q26" s="60">
        <v>1485948</v>
      </c>
      <c r="R26" s="60">
        <v>2125331</v>
      </c>
      <c r="S26" s="60">
        <v>0</v>
      </c>
      <c r="T26" s="60">
        <v>0</v>
      </c>
      <c r="U26" s="60">
        <v>0</v>
      </c>
      <c r="V26" s="60">
        <v>0</v>
      </c>
      <c r="W26" s="60">
        <v>9643571</v>
      </c>
      <c r="X26" s="60">
        <v>12027000</v>
      </c>
      <c r="Y26" s="60">
        <v>-2383429</v>
      </c>
      <c r="Z26" s="140">
        <v>-19.82</v>
      </c>
      <c r="AA26" s="155">
        <v>16036000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41000000</v>
      </c>
      <c r="F27" s="60">
        <v>41000000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30750000</v>
      </c>
      <c r="Y27" s="60">
        <v>-30750000</v>
      </c>
      <c r="Z27" s="140">
        <v>-100</v>
      </c>
      <c r="AA27" s="155">
        <v>41000000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28893000</v>
      </c>
      <c r="F28" s="60">
        <v>28893000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21669750</v>
      </c>
      <c r="Y28" s="60">
        <v>-21669750</v>
      </c>
      <c r="Z28" s="140">
        <v>-100</v>
      </c>
      <c r="AA28" s="155">
        <v>28893000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5275000</v>
      </c>
      <c r="F29" s="60">
        <v>5275000</v>
      </c>
      <c r="G29" s="60">
        <v>838761</v>
      </c>
      <c r="H29" s="60">
        <v>0</v>
      </c>
      <c r="I29" s="60">
        <v>515729</v>
      </c>
      <c r="J29" s="60">
        <v>1354490</v>
      </c>
      <c r="K29" s="60">
        <v>0</v>
      </c>
      <c r="L29" s="60">
        <v>0</v>
      </c>
      <c r="M29" s="60">
        <v>-1354490</v>
      </c>
      <c r="N29" s="60">
        <v>-1354490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3956250</v>
      </c>
      <c r="Y29" s="60">
        <v>-3956250</v>
      </c>
      <c r="Z29" s="140">
        <v>-100</v>
      </c>
      <c r="AA29" s="155">
        <v>5275000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176880000</v>
      </c>
      <c r="F30" s="60">
        <v>176880000</v>
      </c>
      <c r="G30" s="60">
        <v>-5607841</v>
      </c>
      <c r="H30" s="60">
        <v>14301047</v>
      </c>
      <c r="I30" s="60">
        <v>7034226</v>
      </c>
      <c r="J30" s="60">
        <v>15727432</v>
      </c>
      <c r="K30" s="60">
        <v>7203644</v>
      </c>
      <c r="L30" s="60">
        <v>89720785</v>
      </c>
      <c r="M30" s="60">
        <v>320064</v>
      </c>
      <c r="N30" s="60">
        <v>97244493</v>
      </c>
      <c r="O30" s="60">
        <v>21491455</v>
      </c>
      <c r="P30" s="60">
        <v>0</v>
      </c>
      <c r="Q30" s="60">
        <v>22890037</v>
      </c>
      <c r="R30" s="60">
        <v>44381492</v>
      </c>
      <c r="S30" s="60">
        <v>0</v>
      </c>
      <c r="T30" s="60">
        <v>0</v>
      </c>
      <c r="U30" s="60">
        <v>0</v>
      </c>
      <c r="V30" s="60">
        <v>0</v>
      </c>
      <c r="W30" s="60">
        <v>157353417</v>
      </c>
      <c r="X30" s="60">
        <v>132660000</v>
      </c>
      <c r="Y30" s="60">
        <v>24693417</v>
      </c>
      <c r="Z30" s="140">
        <v>18.61</v>
      </c>
      <c r="AA30" s="155">
        <v>176880000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692404</v>
      </c>
      <c r="H31" s="60">
        <v>1530293</v>
      </c>
      <c r="I31" s="60">
        <v>1425171</v>
      </c>
      <c r="J31" s="60">
        <v>3647868</v>
      </c>
      <c r="K31" s="60">
        <v>3300281</v>
      </c>
      <c r="L31" s="60">
        <v>2125136</v>
      </c>
      <c r="M31" s="60">
        <v>3836194</v>
      </c>
      <c r="N31" s="60">
        <v>9261611</v>
      </c>
      <c r="O31" s="60">
        <v>-875032</v>
      </c>
      <c r="P31" s="60">
        <v>2203906</v>
      </c>
      <c r="Q31" s="60">
        <v>4558961</v>
      </c>
      <c r="R31" s="60">
        <v>5887835</v>
      </c>
      <c r="S31" s="60">
        <v>0</v>
      </c>
      <c r="T31" s="60">
        <v>0</v>
      </c>
      <c r="U31" s="60">
        <v>0</v>
      </c>
      <c r="V31" s="60">
        <v>0</v>
      </c>
      <c r="W31" s="60">
        <v>18797314</v>
      </c>
      <c r="X31" s="60">
        <v>0</v>
      </c>
      <c r="Y31" s="60">
        <v>18797314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11409000</v>
      </c>
      <c r="F32" s="60">
        <v>11409000</v>
      </c>
      <c r="G32" s="60">
        <v>854448</v>
      </c>
      <c r="H32" s="60">
        <v>881176</v>
      </c>
      <c r="I32" s="60">
        <v>152146</v>
      </c>
      <c r="J32" s="60">
        <v>1887770</v>
      </c>
      <c r="K32" s="60">
        <v>917459</v>
      </c>
      <c r="L32" s="60">
        <v>1652577</v>
      </c>
      <c r="M32" s="60">
        <v>167911</v>
      </c>
      <c r="N32" s="60">
        <v>2737947</v>
      </c>
      <c r="O32" s="60">
        <v>-936457</v>
      </c>
      <c r="P32" s="60">
        <v>859688</v>
      </c>
      <c r="Q32" s="60">
        <v>1246852</v>
      </c>
      <c r="R32" s="60">
        <v>1170083</v>
      </c>
      <c r="S32" s="60">
        <v>0</v>
      </c>
      <c r="T32" s="60">
        <v>0</v>
      </c>
      <c r="U32" s="60">
        <v>0</v>
      </c>
      <c r="V32" s="60">
        <v>0</v>
      </c>
      <c r="W32" s="60">
        <v>5795800</v>
      </c>
      <c r="X32" s="60">
        <v>8556750</v>
      </c>
      <c r="Y32" s="60">
        <v>-2760950</v>
      </c>
      <c r="Z32" s="140">
        <v>-32.27</v>
      </c>
      <c r="AA32" s="155">
        <v>11409000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124685000</v>
      </c>
      <c r="F34" s="60">
        <v>124685000</v>
      </c>
      <c r="G34" s="60">
        <v>-1125204</v>
      </c>
      <c r="H34" s="60">
        <v>4283574</v>
      </c>
      <c r="I34" s="60">
        <v>4783984</v>
      </c>
      <c r="J34" s="60">
        <v>7942354</v>
      </c>
      <c r="K34" s="60">
        <v>6186989</v>
      </c>
      <c r="L34" s="60">
        <v>3204775</v>
      </c>
      <c r="M34" s="60">
        <v>6161505</v>
      </c>
      <c r="N34" s="60">
        <v>15553269</v>
      </c>
      <c r="O34" s="60">
        <v>-3395086</v>
      </c>
      <c r="P34" s="60">
        <v>3859658</v>
      </c>
      <c r="Q34" s="60">
        <v>5572701</v>
      </c>
      <c r="R34" s="60">
        <v>6037273</v>
      </c>
      <c r="S34" s="60">
        <v>0</v>
      </c>
      <c r="T34" s="60">
        <v>0</v>
      </c>
      <c r="U34" s="60">
        <v>0</v>
      </c>
      <c r="V34" s="60">
        <v>0</v>
      </c>
      <c r="W34" s="60">
        <v>29532896</v>
      </c>
      <c r="X34" s="60">
        <v>93513750</v>
      </c>
      <c r="Y34" s="60">
        <v>-63980854</v>
      </c>
      <c r="Z34" s="140">
        <v>-68.42</v>
      </c>
      <c r="AA34" s="155">
        <v>124685000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582432000</v>
      </c>
      <c r="F36" s="190">
        <f t="shared" si="1"/>
        <v>582432000</v>
      </c>
      <c r="G36" s="190">
        <f t="shared" si="1"/>
        <v>10465780</v>
      </c>
      <c r="H36" s="190">
        <f t="shared" si="1"/>
        <v>35403193</v>
      </c>
      <c r="I36" s="190">
        <f t="shared" si="1"/>
        <v>28033019</v>
      </c>
      <c r="J36" s="190">
        <f t="shared" si="1"/>
        <v>73901992</v>
      </c>
      <c r="K36" s="190">
        <f t="shared" si="1"/>
        <v>32419084</v>
      </c>
      <c r="L36" s="190">
        <f t="shared" si="1"/>
        <v>111816948</v>
      </c>
      <c r="M36" s="190">
        <f t="shared" si="1"/>
        <v>24085744</v>
      </c>
      <c r="N36" s="190">
        <f t="shared" si="1"/>
        <v>168321776</v>
      </c>
      <c r="O36" s="190">
        <f t="shared" si="1"/>
        <v>1553907</v>
      </c>
      <c r="P36" s="190">
        <f t="shared" si="1"/>
        <v>20009897</v>
      </c>
      <c r="Q36" s="190">
        <f t="shared" si="1"/>
        <v>49732062</v>
      </c>
      <c r="R36" s="190">
        <f t="shared" si="1"/>
        <v>71295866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313519634</v>
      </c>
      <c r="X36" s="190">
        <f t="shared" si="1"/>
        <v>436824000</v>
      </c>
      <c r="Y36" s="190">
        <f t="shared" si="1"/>
        <v>-123304366</v>
      </c>
      <c r="Z36" s="191">
        <f>+IF(X36&lt;&gt;0,+(Y36/X36)*100,0)</f>
        <v>-28.227470560225626</v>
      </c>
      <c r="AA36" s="188">
        <f>SUM(AA25:AA35)</f>
        <v>582432000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10030000</v>
      </c>
      <c r="F38" s="106">
        <f t="shared" si="2"/>
        <v>10030000</v>
      </c>
      <c r="G38" s="106">
        <f t="shared" si="2"/>
        <v>88570003</v>
      </c>
      <c r="H38" s="106">
        <f t="shared" si="2"/>
        <v>-5902972</v>
      </c>
      <c r="I38" s="106">
        <f t="shared" si="2"/>
        <v>5395432</v>
      </c>
      <c r="J38" s="106">
        <f t="shared" si="2"/>
        <v>88062463</v>
      </c>
      <c r="K38" s="106">
        <f t="shared" si="2"/>
        <v>-24391</v>
      </c>
      <c r="L38" s="106">
        <f t="shared" si="2"/>
        <v>-81135297</v>
      </c>
      <c r="M38" s="106">
        <f t="shared" si="2"/>
        <v>5731116</v>
      </c>
      <c r="N38" s="106">
        <f t="shared" si="2"/>
        <v>-75428572</v>
      </c>
      <c r="O38" s="106">
        <f t="shared" si="2"/>
        <v>29161525</v>
      </c>
      <c r="P38" s="106">
        <f t="shared" si="2"/>
        <v>10391487</v>
      </c>
      <c r="Q38" s="106">
        <f t="shared" si="2"/>
        <v>23590664</v>
      </c>
      <c r="R38" s="106">
        <f t="shared" si="2"/>
        <v>63143676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75777567</v>
      </c>
      <c r="X38" s="106">
        <f>IF(F22=F36,0,X22-X36)</f>
        <v>7522500</v>
      </c>
      <c r="Y38" s="106">
        <f t="shared" si="2"/>
        <v>68255067</v>
      </c>
      <c r="Z38" s="201">
        <f>+IF(X38&lt;&gt;0,+(Y38/X38)*100,0)</f>
        <v>907.3455234297109</v>
      </c>
      <c r="AA38" s="199">
        <f>+AA22-AA36</f>
        <v>10030000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10030000</v>
      </c>
      <c r="F42" s="88">
        <f t="shared" si="3"/>
        <v>10030000</v>
      </c>
      <c r="G42" s="88">
        <f t="shared" si="3"/>
        <v>88570003</v>
      </c>
      <c r="H42" s="88">
        <f t="shared" si="3"/>
        <v>-5902972</v>
      </c>
      <c r="I42" s="88">
        <f t="shared" si="3"/>
        <v>5395432</v>
      </c>
      <c r="J42" s="88">
        <f t="shared" si="3"/>
        <v>88062463</v>
      </c>
      <c r="K42" s="88">
        <f t="shared" si="3"/>
        <v>-24391</v>
      </c>
      <c r="L42" s="88">
        <f t="shared" si="3"/>
        <v>-81135297</v>
      </c>
      <c r="M42" s="88">
        <f t="shared" si="3"/>
        <v>5731116</v>
      </c>
      <c r="N42" s="88">
        <f t="shared" si="3"/>
        <v>-75428572</v>
      </c>
      <c r="O42" s="88">
        <f t="shared" si="3"/>
        <v>29161525</v>
      </c>
      <c r="P42" s="88">
        <f t="shared" si="3"/>
        <v>10391487</v>
      </c>
      <c r="Q42" s="88">
        <f t="shared" si="3"/>
        <v>23590664</v>
      </c>
      <c r="R42" s="88">
        <f t="shared" si="3"/>
        <v>63143676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75777567</v>
      </c>
      <c r="X42" s="88">
        <f t="shared" si="3"/>
        <v>7522500</v>
      </c>
      <c r="Y42" s="88">
        <f t="shared" si="3"/>
        <v>68255067</v>
      </c>
      <c r="Z42" s="208">
        <f>+IF(X42&lt;&gt;0,+(Y42/X42)*100,0)</f>
        <v>907.3455234297109</v>
      </c>
      <c r="AA42" s="206">
        <f>SUM(AA38:AA41)</f>
        <v>10030000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10030000</v>
      </c>
      <c r="F44" s="77">
        <f t="shared" si="4"/>
        <v>10030000</v>
      </c>
      <c r="G44" s="77">
        <f t="shared" si="4"/>
        <v>88570003</v>
      </c>
      <c r="H44" s="77">
        <f t="shared" si="4"/>
        <v>-5902972</v>
      </c>
      <c r="I44" s="77">
        <f t="shared" si="4"/>
        <v>5395432</v>
      </c>
      <c r="J44" s="77">
        <f t="shared" si="4"/>
        <v>88062463</v>
      </c>
      <c r="K44" s="77">
        <f t="shared" si="4"/>
        <v>-24391</v>
      </c>
      <c r="L44" s="77">
        <f t="shared" si="4"/>
        <v>-81135297</v>
      </c>
      <c r="M44" s="77">
        <f t="shared" si="4"/>
        <v>5731116</v>
      </c>
      <c r="N44" s="77">
        <f t="shared" si="4"/>
        <v>-75428572</v>
      </c>
      <c r="O44" s="77">
        <f t="shared" si="4"/>
        <v>29161525</v>
      </c>
      <c r="P44" s="77">
        <f t="shared" si="4"/>
        <v>10391487</v>
      </c>
      <c r="Q44" s="77">
        <f t="shared" si="4"/>
        <v>23590664</v>
      </c>
      <c r="R44" s="77">
        <f t="shared" si="4"/>
        <v>63143676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75777567</v>
      </c>
      <c r="X44" s="77">
        <f t="shared" si="4"/>
        <v>7522500</v>
      </c>
      <c r="Y44" s="77">
        <f t="shared" si="4"/>
        <v>68255067</v>
      </c>
      <c r="Z44" s="212">
        <f>+IF(X44&lt;&gt;0,+(Y44/X44)*100,0)</f>
        <v>907.3455234297109</v>
      </c>
      <c r="AA44" s="210">
        <f>+AA42-AA43</f>
        <v>10030000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10030000</v>
      </c>
      <c r="F46" s="88">
        <f t="shared" si="5"/>
        <v>10030000</v>
      </c>
      <c r="G46" s="88">
        <f t="shared" si="5"/>
        <v>88570003</v>
      </c>
      <c r="H46" s="88">
        <f t="shared" si="5"/>
        <v>-5902972</v>
      </c>
      <c r="I46" s="88">
        <f t="shared" si="5"/>
        <v>5395432</v>
      </c>
      <c r="J46" s="88">
        <f t="shared" si="5"/>
        <v>88062463</v>
      </c>
      <c r="K46" s="88">
        <f t="shared" si="5"/>
        <v>-24391</v>
      </c>
      <c r="L46" s="88">
        <f t="shared" si="5"/>
        <v>-81135297</v>
      </c>
      <c r="M46" s="88">
        <f t="shared" si="5"/>
        <v>5731116</v>
      </c>
      <c r="N46" s="88">
        <f t="shared" si="5"/>
        <v>-75428572</v>
      </c>
      <c r="O46" s="88">
        <f t="shared" si="5"/>
        <v>29161525</v>
      </c>
      <c r="P46" s="88">
        <f t="shared" si="5"/>
        <v>10391487</v>
      </c>
      <c r="Q46" s="88">
        <f t="shared" si="5"/>
        <v>23590664</v>
      </c>
      <c r="R46" s="88">
        <f t="shared" si="5"/>
        <v>63143676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75777567</v>
      </c>
      <c r="X46" s="88">
        <f t="shared" si="5"/>
        <v>7522500</v>
      </c>
      <c r="Y46" s="88">
        <f t="shared" si="5"/>
        <v>68255067</v>
      </c>
      <c r="Z46" s="208">
        <f>+IF(X46&lt;&gt;0,+(Y46/X46)*100,0)</f>
        <v>907.3455234297109</v>
      </c>
      <c r="AA46" s="206">
        <f>SUM(AA44:AA45)</f>
        <v>10030000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10030000</v>
      </c>
      <c r="F48" s="219">
        <f t="shared" si="6"/>
        <v>10030000</v>
      </c>
      <c r="G48" s="219">
        <f t="shared" si="6"/>
        <v>88570003</v>
      </c>
      <c r="H48" s="220">
        <f t="shared" si="6"/>
        <v>-5902972</v>
      </c>
      <c r="I48" s="220">
        <f t="shared" si="6"/>
        <v>5395432</v>
      </c>
      <c r="J48" s="220">
        <f t="shared" si="6"/>
        <v>88062463</v>
      </c>
      <c r="K48" s="220">
        <f t="shared" si="6"/>
        <v>-24391</v>
      </c>
      <c r="L48" s="220">
        <f t="shared" si="6"/>
        <v>-81135297</v>
      </c>
      <c r="M48" s="219">
        <f t="shared" si="6"/>
        <v>5731116</v>
      </c>
      <c r="N48" s="219">
        <f t="shared" si="6"/>
        <v>-75428572</v>
      </c>
      <c r="O48" s="220">
        <f t="shared" si="6"/>
        <v>29161525</v>
      </c>
      <c r="P48" s="220">
        <f t="shared" si="6"/>
        <v>10391487</v>
      </c>
      <c r="Q48" s="220">
        <f t="shared" si="6"/>
        <v>23590664</v>
      </c>
      <c r="R48" s="220">
        <f t="shared" si="6"/>
        <v>63143676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75777567</v>
      </c>
      <c r="X48" s="220">
        <f t="shared" si="6"/>
        <v>7522500</v>
      </c>
      <c r="Y48" s="220">
        <f t="shared" si="6"/>
        <v>68255067</v>
      </c>
      <c r="Z48" s="221">
        <f>+IF(X48&lt;&gt;0,+(Y48/X48)*100,0)</f>
        <v>907.3455234297109</v>
      </c>
      <c r="AA48" s="222">
        <f>SUM(AA46:AA47)</f>
        <v>10030000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113743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106427</v>
      </c>
      <c r="J5" s="100">
        <f t="shared" si="0"/>
        <v>106427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146279</v>
      </c>
      <c r="R5" s="100">
        <f t="shared" si="0"/>
        <v>146279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252706</v>
      </c>
      <c r="X5" s="100">
        <f t="shared" si="0"/>
        <v>0</v>
      </c>
      <c r="Y5" s="100">
        <f t="shared" si="0"/>
        <v>252706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>
        <v>51920</v>
      </c>
      <c r="D6" s="155"/>
      <c r="E6" s="156"/>
      <c r="F6" s="60"/>
      <c r="G6" s="60"/>
      <c r="H6" s="60"/>
      <c r="I6" s="60">
        <v>50</v>
      </c>
      <c r="J6" s="60">
        <v>50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50</v>
      </c>
      <c r="X6" s="60"/>
      <c r="Y6" s="60">
        <v>50</v>
      </c>
      <c r="Z6" s="140"/>
      <c r="AA6" s="62"/>
    </row>
    <row r="7" spans="1:27" ht="13.5">
      <c r="A7" s="138" t="s">
        <v>76</v>
      </c>
      <c r="B7" s="136"/>
      <c r="C7" s="157">
        <v>35501</v>
      </c>
      <c r="D7" s="157"/>
      <c r="E7" s="158"/>
      <c r="F7" s="159"/>
      <c r="G7" s="159"/>
      <c r="H7" s="159"/>
      <c r="I7" s="159">
        <v>21490</v>
      </c>
      <c r="J7" s="159">
        <v>21490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21490</v>
      </c>
      <c r="X7" s="159"/>
      <c r="Y7" s="159">
        <v>21490</v>
      </c>
      <c r="Z7" s="141"/>
      <c r="AA7" s="225"/>
    </row>
    <row r="8" spans="1:27" ht="13.5">
      <c r="A8" s="138" t="s">
        <v>77</v>
      </c>
      <c r="B8" s="136"/>
      <c r="C8" s="155">
        <v>26322</v>
      </c>
      <c r="D8" s="155"/>
      <c r="E8" s="156"/>
      <c r="F8" s="60"/>
      <c r="G8" s="60"/>
      <c r="H8" s="60"/>
      <c r="I8" s="60">
        <v>84887</v>
      </c>
      <c r="J8" s="60">
        <v>84887</v>
      </c>
      <c r="K8" s="60"/>
      <c r="L8" s="60"/>
      <c r="M8" s="60"/>
      <c r="N8" s="60"/>
      <c r="O8" s="60"/>
      <c r="P8" s="60"/>
      <c r="Q8" s="60">
        <v>146279</v>
      </c>
      <c r="R8" s="60">
        <v>146279</v>
      </c>
      <c r="S8" s="60"/>
      <c r="T8" s="60"/>
      <c r="U8" s="60"/>
      <c r="V8" s="60"/>
      <c r="W8" s="60">
        <v>231166</v>
      </c>
      <c r="X8" s="60"/>
      <c r="Y8" s="60">
        <v>231166</v>
      </c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6574589</v>
      </c>
      <c r="D9" s="153">
        <f>SUM(D10:D14)</f>
        <v>0</v>
      </c>
      <c r="E9" s="154">
        <f t="shared" si="1"/>
        <v>6148000</v>
      </c>
      <c r="F9" s="100">
        <f t="shared" si="1"/>
        <v>6148000</v>
      </c>
      <c r="G9" s="100">
        <f t="shared" si="1"/>
        <v>0</v>
      </c>
      <c r="H9" s="100">
        <f t="shared" si="1"/>
        <v>0</v>
      </c>
      <c r="I9" s="100">
        <f t="shared" si="1"/>
        <v>82092</v>
      </c>
      <c r="J9" s="100">
        <f t="shared" si="1"/>
        <v>82092</v>
      </c>
      <c r="K9" s="100">
        <f t="shared" si="1"/>
        <v>0</v>
      </c>
      <c r="L9" s="100">
        <f t="shared" si="1"/>
        <v>154462</v>
      </c>
      <c r="M9" s="100">
        <f t="shared" si="1"/>
        <v>0</v>
      </c>
      <c r="N9" s="100">
        <f t="shared" si="1"/>
        <v>154462</v>
      </c>
      <c r="O9" s="100">
        <f t="shared" si="1"/>
        <v>0</v>
      </c>
      <c r="P9" s="100">
        <f t="shared" si="1"/>
        <v>0</v>
      </c>
      <c r="Q9" s="100">
        <f t="shared" si="1"/>
        <v>5883</v>
      </c>
      <c r="R9" s="100">
        <f t="shared" si="1"/>
        <v>5883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242437</v>
      </c>
      <c r="X9" s="100">
        <f t="shared" si="1"/>
        <v>4611000</v>
      </c>
      <c r="Y9" s="100">
        <f t="shared" si="1"/>
        <v>-4368563</v>
      </c>
      <c r="Z9" s="137">
        <f>+IF(X9&lt;&gt;0,+(Y9/X9)*100,0)</f>
        <v>-94.74220342658859</v>
      </c>
      <c r="AA9" s="102">
        <f>SUM(AA10:AA14)</f>
        <v>6148000</v>
      </c>
    </row>
    <row r="10" spans="1:27" ht="13.5">
      <c r="A10" s="138" t="s">
        <v>79</v>
      </c>
      <c r="B10" s="136"/>
      <c r="C10" s="155">
        <v>5713097</v>
      </c>
      <c r="D10" s="155"/>
      <c r="E10" s="156"/>
      <c r="F10" s="60"/>
      <c r="G10" s="60"/>
      <c r="H10" s="60"/>
      <c r="I10" s="60">
        <v>1807</v>
      </c>
      <c r="J10" s="60">
        <v>1807</v>
      </c>
      <c r="K10" s="60"/>
      <c r="L10" s="60"/>
      <c r="M10" s="60"/>
      <c r="N10" s="60"/>
      <c r="O10" s="60"/>
      <c r="P10" s="60"/>
      <c r="Q10" s="60">
        <v>819</v>
      </c>
      <c r="R10" s="60">
        <v>819</v>
      </c>
      <c r="S10" s="60"/>
      <c r="T10" s="60"/>
      <c r="U10" s="60"/>
      <c r="V10" s="60"/>
      <c r="W10" s="60">
        <v>2626</v>
      </c>
      <c r="X10" s="60"/>
      <c r="Y10" s="60">
        <v>2626</v>
      </c>
      <c r="Z10" s="140"/>
      <c r="AA10" s="62"/>
    </row>
    <row r="11" spans="1:27" ht="13.5">
      <c r="A11" s="138" t="s">
        <v>80</v>
      </c>
      <c r="B11" s="136"/>
      <c r="C11" s="155">
        <v>11058</v>
      </c>
      <c r="D11" s="155"/>
      <c r="E11" s="156">
        <v>6148000</v>
      </c>
      <c r="F11" s="60">
        <v>6148000</v>
      </c>
      <c r="G11" s="60"/>
      <c r="H11" s="60"/>
      <c r="I11" s="60">
        <v>70009</v>
      </c>
      <c r="J11" s="60">
        <v>70009</v>
      </c>
      <c r="K11" s="60"/>
      <c r="L11" s="60">
        <v>154462</v>
      </c>
      <c r="M11" s="60"/>
      <c r="N11" s="60">
        <v>154462</v>
      </c>
      <c r="O11" s="60"/>
      <c r="P11" s="60"/>
      <c r="Q11" s="60">
        <v>4484</v>
      </c>
      <c r="R11" s="60">
        <v>4484</v>
      </c>
      <c r="S11" s="60"/>
      <c r="T11" s="60"/>
      <c r="U11" s="60"/>
      <c r="V11" s="60"/>
      <c r="W11" s="60">
        <v>228955</v>
      </c>
      <c r="X11" s="60">
        <v>4611000</v>
      </c>
      <c r="Y11" s="60">
        <v>-4382045</v>
      </c>
      <c r="Z11" s="140">
        <v>-95.03</v>
      </c>
      <c r="AA11" s="62">
        <v>6148000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>
        <v>10276</v>
      </c>
      <c r="J12" s="60">
        <v>10276</v>
      </c>
      <c r="K12" s="60"/>
      <c r="L12" s="60"/>
      <c r="M12" s="60"/>
      <c r="N12" s="60"/>
      <c r="O12" s="60"/>
      <c r="P12" s="60"/>
      <c r="Q12" s="60">
        <v>580</v>
      </c>
      <c r="R12" s="60">
        <v>580</v>
      </c>
      <c r="S12" s="60"/>
      <c r="T12" s="60"/>
      <c r="U12" s="60"/>
      <c r="V12" s="60"/>
      <c r="W12" s="60">
        <v>10856</v>
      </c>
      <c r="X12" s="60"/>
      <c r="Y12" s="60">
        <v>10856</v>
      </c>
      <c r="Z12" s="140"/>
      <c r="AA12" s="62"/>
    </row>
    <row r="13" spans="1:27" ht="13.5">
      <c r="A13" s="138" t="s">
        <v>82</v>
      </c>
      <c r="B13" s="136"/>
      <c r="C13" s="155">
        <v>850434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11567650</v>
      </c>
      <c r="D15" s="153">
        <f>SUM(D16:D18)</f>
        <v>0</v>
      </c>
      <c r="E15" s="154">
        <f t="shared" si="2"/>
        <v>38289308</v>
      </c>
      <c r="F15" s="100">
        <f t="shared" si="2"/>
        <v>38289308</v>
      </c>
      <c r="G15" s="100">
        <f t="shared" si="2"/>
        <v>0</v>
      </c>
      <c r="H15" s="100">
        <f t="shared" si="2"/>
        <v>0</v>
      </c>
      <c r="I15" s="100">
        <f t="shared" si="2"/>
        <v>149106</v>
      </c>
      <c r="J15" s="100">
        <f t="shared" si="2"/>
        <v>149106</v>
      </c>
      <c r="K15" s="100">
        <f t="shared" si="2"/>
        <v>0</v>
      </c>
      <c r="L15" s="100">
        <f t="shared" si="2"/>
        <v>1339742</v>
      </c>
      <c r="M15" s="100">
        <f t="shared" si="2"/>
        <v>0</v>
      </c>
      <c r="N15" s="100">
        <f t="shared" si="2"/>
        <v>1339742</v>
      </c>
      <c r="O15" s="100">
        <f t="shared" si="2"/>
        <v>0</v>
      </c>
      <c r="P15" s="100">
        <f t="shared" si="2"/>
        <v>0</v>
      </c>
      <c r="Q15" s="100">
        <f t="shared" si="2"/>
        <v>424998</v>
      </c>
      <c r="R15" s="100">
        <f t="shared" si="2"/>
        <v>424998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1913846</v>
      </c>
      <c r="X15" s="100">
        <f t="shared" si="2"/>
        <v>28716981</v>
      </c>
      <c r="Y15" s="100">
        <f t="shared" si="2"/>
        <v>-26803135</v>
      </c>
      <c r="Z15" s="137">
        <f>+IF(X15&lt;&gt;0,+(Y15/X15)*100,0)</f>
        <v>-93.3354902453012</v>
      </c>
      <c r="AA15" s="102">
        <f>SUM(AA16:AA18)</f>
        <v>38289308</v>
      </c>
    </row>
    <row r="16" spans="1:27" ht="13.5">
      <c r="A16" s="138" t="s">
        <v>85</v>
      </c>
      <c r="B16" s="136"/>
      <c r="C16" s="155"/>
      <c r="D16" s="155"/>
      <c r="E16" s="156">
        <v>2120967</v>
      </c>
      <c r="F16" s="60">
        <v>2120967</v>
      </c>
      <c r="G16" s="60"/>
      <c r="H16" s="60"/>
      <c r="I16" s="60">
        <v>701</v>
      </c>
      <c r="J16" s="60">
        <v>701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701</v>
      </c>
      <c r="X16" s="60">
        <v>1590725</v>
      </c>
      <c r="Y16" s="60">
        <v>-1590024</v>
      </c>
      <c r="Z16" s="140">
        <v>-99.96</v>
      </c>
      <c r="AA16" s="62">
        <v>2120967</v>
      </c>
    </row>
    <row r="17" spans="1:27" ht="13.5">
      <c r="A17" s="138" t="s">
        <v>86</v>
      </c>
      <c r="B17" s="136"/>
      <c r="C17" s="155">
        <v>11567650</v>
      </c>
      <c r="D17" s="155"/>
      <c r="E17" s="156">
        <v>36168341</v>
      </c>
      <c r="F17" s="60">
        <v>36168341</v>
      </c>
      <c r="G17" s="60"/>
      <c r="H17" s="60"/>
      <c r="I17" s="60">
        <v>148405</v>
      </c>
      <c r="J17" s="60">
        <v>148405</v>
      </c>
      <c r="K17" s="60"/>
      <c r="L17" s="60">
        <v>1339742</v>
      </c>
      <c r="M17" s="60"/>
      <c r="N17" s="60">
        <v>1339742</v>
      </c>
      <c r="O17" s="60"/>
      <c r="P17" s="60"/>
      <c r="Q17" s="60">
        <v>424998</v>
      </c>
      <c r="R17" s="60">
        <v>424998</v>
      </c>
      <c r="S17" s="60"/>
      <c r="T17" s="60"/>
      <c r="U17" s="60"/>
      <c r="V17" s="60"/>
      <c r="W17" s="60">
        <v>1913145</v>
      </c>
      <c r="X17" s="60">
        <v>27126256</v>
      </c>
      <c r="Y17" s="60">
        <v>-25213111</v>
      </c>
      <c r="Z17" s="140">
        <v>-92.95</v>
      </c>
      <c r="AA17" s="62">
        <v>36168341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9256945</v>
      </c>
      <c r="D19" s="153">
        <f>SUM(D20:D23)</f>
        <v>0</v>
      </c>
      <c r="E19" s="154">
        <f t="shared" si="3"/>
        <v>51086955</v>
      </c>
      <c r="F19" s="100">
        <f t="shared" si="3"/>
        <v>51086955</v>
      </c>
      <c r="G19" s="100">
        <f t="shared" si="3"/>
        <v>0</v>
      </c>
      <c r="H19" s="100">
        <f t="shared" si="3"/>
        <v>0</v>
      </c>
      <c r="I19" s="100">
        <f t="shared" si="3"/>
        <v>1108083</v>
      </c>
      <c r="J19" s="100">
        <f t="shared" si="3"/>
        <v>1108083</v>
      </c>
      <c r="K19" s="100">
        <f t="shared" si="3"/>
        <v>0</v>
      </c>
      <c r="L19" s="100">
        <f t="shared" si="3"/>
        <v>3076986</v>
      </c>
      <c r="M19" s="100">
        <f t="shared" si="3"/>
        <v>0</v>
      </c>
      <c r="N19" s="100">
        <f t="shared" si="3"/>
        <v>3076986</v>
      </c>
      <c r="O19" s="100">
        <f t="shared" si="3"/>
        <v>0</v>
      </c>
      <c r="P19" s="100">
        <f t="shared" si="3"/>
        <v>0</v>
      </c>
      <c r="Q19" s="100">
        <f t="shared" si="3"/>
        <v>1721945</v>
      </c>
      <c r="R19" s="100">
        <f t="shared" si="3"/>
        <v>1721945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5907014</v>
      </c>
      <c r="X19" s="100">
        <f t="shared" si="3"/>
        <v>38315217</v>
      </c>
      <c r="Y19" s="100">
        <f t="shared" si="3"/>
        <v>-32408203</v>
      </c>
      <c r="Z19" s="137">
        <f>+IF(X19&lt;&gt;0,+(Y19/X19)*100,0)</f>
        <v>-84.58311223971405</v>
      </c>
      <c r="AA19" s="102">
        <f>SUM(AA20:AA23)</f>
        <v>51086955</v>
      </c>
    </row>
    <row r="20" spans="1:27" ht="13.5">
      <c r="A20" s="138" t="s">
        <v>89</v>
      </c>
      <c r="B20" s="136"/>
      <c r="C20" s="155">
        <v>3581773</v>
      </c>
      <c r="D20" s="155"/>
      <c r="E20" s="156">
        <v>34131150</v>
      </c>
      <c r="F20" s="60">
        <v>34131150</v>
      </c>
      <c r="G20" s="60"/>
      <c r="H20" s="60"/>
      <c r="I20" s="60">
        <v>142433</v>
      </c>
      <c r="J20" s="60">
        <v>142433</v>
      </c>
      <c r="K20" s="60"/>
      <c r="L20" s="60">
        <v>2744488</v>
      </c>
      <c r="M20" s="60"/>
      <c r="N20" s="60">
        <v>2744488</v>
      </c>
      <c r="O20" s="60"/>
      <c r="P20" s="60"/>
      <c r="Q20" s="60">
        <v>136828</v>
      </c>
      <c r="R20" s="60">
        <v>136828</v>
      </c>
      <c r="S20" s="60"/>
      <c r="T20" s="60"/>
      <c r="U20" s="60"/>
      <c r="V20" s="60"/>
      <c r="W20" s="60">
        <v>3023749</v>
      </c>
      <c r="X20" s="60">
        <v>25598363</v>
      </c>
      <c r="Y20" s="60">
        <v>-22574614</v>
      </c>
      <c r="Z20" s="140">
        <v>-88.19</v>
      </c>
      <c r="AA20" s="62">
        <v>34131150</v>
      </c>
    </row>
    <row r="21" spans="1:27" ht="13.5">
      <c r="A21" s="138" t="s">
        <v>90</v>
      </c>
      <c r="B21" s="136"/>
      <c r="C21" s="155">
        <v>5675172</v>
      </c>
      <c r="D21" s="155"/>
      <c r="E21" s="156">
        <v>15365730</v>
      </c>
      <c r="F21" s="60">
        <v>15365730</v>
      </c>
      <c r="G21" s="60"/>
      <c r="H21" s="60"/>
      <c r="I21" s="60">
        <v>729867</v>
      </c>
      <c r="J21" s="60">
        <v>729867</v>
      </c>
      <c r="K21" s="60"/>
      <c r="L21" s="60">
        <v>332498</v>
      </c>
      <c r="M21" s="60"/>
      <c r="N21" s="60">
        <v>332498</v>
      </c>
      <c r="O21" s="60"/>
      <c r="P21" s="60"/>
      <c r="Q21" s="60">
        <v>1446908</v>
      </c>
      <c r="R21" s="60">
        <v>1446908</v>
      </c>
      <c r="S21" s="60"/>
      <c r="T21" s="60"/>
      <c r="U21" s="60"/>
      <c r="V21" s="60"/>
      <c r="W21" s="60">
        <v>2509273</v>
      </c>
      <c r="X21" s="60">
        <v>11524298</v>
      </c>
      <c r="Y21" s="60">
        <v>-9015025</v>
      </c>
      <c r="Z21" s="140">
        <v>-78.23</v>
      </c>
      <c r="AA21" s="62">
        <v>15365730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>
        <v>152144</v>
      </c>
      <c r="J22" s="159">
        <v>152144</v>
      </c>
      <c r="K22" s="159"/>
      <c r="L22" s="159"/>
      <c r="M22" s="159"/>
      <c r="N22" s="159"/>
      <c r="O22" s="159"/>
      <c r="P22" s="159"/>
      <c r="Q22" s="159">
        <v>45265</v>
      </c>
      <c r="R22" s="159">
        <v>45265</v>
      </c>
      <c r="S22" s="159"/>
      <c r="T22" s="159"/>
      <c r="U22" s="159"/>
      <c r="V22" s="159"/>
      <c r="W22" s="159">
        <v>197409</v>
      </c>
      <c r="X22" s="159"/>
      <c r="Y22" s="159">
        <v>197409</v>
      </c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1590075</v>
      </c>
      <c r="F23" s="60">
        <v>1590075</v>
      </c>
      <c r="G23" s="60"/>
      <c r="H23" s="60"/>
      <c r="I23" s="60">
        <v>83639</v>
      </c>
      <c r="J23" s="60">
        <v>83639</v>
      </c>
      <c r="K23" s="60"/>
      <c r="L23" s="60"/>
      <c r="M23" s="60"/>
      <c r="N23" s="60"/>
      <c r="O23" s="60"/>
      <c r="P23" s="60"/>
      <c r="Q23" s="60">
        <v>92944</v>
      </c>
      <c r="R23" s="60">
        <v>92944</v>
      </c>
      <c r="S23" s="60"/>
      <c r="T23" s="60"/>
      <c r="U23" s="60"/>
      <c r="V23" s="60"/>
      <c r="W23" s="60">
        <v>176583</v>
      </c>
      <c r="X23" s="60">
        <v>1192556</v>
      </c>
      <c r="Y23" s="60">
        <v>-1015973</v>
      </c>
      <c r="Z23" s="140">
        <v>-85.19</v>
      </c>
      <c r="AA23" s="62">
        <v>1590075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27512927</v>
      </c>
      <c r="D25" s="217">
        <f>+D5+D9+D15+D19+D24</f>
        <v>0</v>
      </c>
      <c r="E25" s="230">
        <f t="shared" si="4"/>
        <v>95524263</v>
      </c>
      <c r="F25" s="219">
        <f t="shared" si="4"/>
        <v>95524263</v>
      </c>
      <c r="G25" s="219">
        <f t="shared" si="4"/>
        <v>0</v>
      </c>
      <c r="H25" s="219">
        <f t="shared" si="4"/>
        <v>0</v>
      </c>
      <c r="I25" s="219">
        <f t="shared" si="4"/>
        <v>1445708</v>
      </c>
      <c r="J25" s="219">
        <f t="shared" si="4"/>
        <v>1445708</v>
      </c>
      <c r="K25" s="219">
        <f t="shared" si="4"/>
        <v>0</v>
      </c>
      <c r="L25" s="219">
        <f t="shared" si="4"/>
        <v>4571190</v>
      </c>
      <c r="M25" s="219">
        <f t="shared" si="4"/>
        <v>0</v>
      </c>
      <c r="N25" s="219">
        <f t="shared" si="4"/>
        <v>4571190</v>
      </c>
      <c r="O25" s="219">
        <f t="shared" si="4"/>
        <v>0</v>
      </c>
      <c r="P25" s="219">
        <f t="shared" si="4"/>
        <v>0</v>
      </c>
      <c r="Q25" s="219">
        <f t="shared" si="4"/>
        <v>2299105</v>
      </c>
      <c r="R25" s="219">
        <f t="shared" si="4"/>
        <v>2299105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8316003</v>
      </c>
      <c r="X25" s="219">
        <f t="shared" si="4"/>
        <v>71643198</v>
      </c>
      <c r="Y25" s="219">
        <f t="shared" si="4"/>
        <v>-63327195</v>
      </c>
      <c r="Z25" s="231">
        <f>+IF(X25&lt;&gt;0,+(Y25/X25)*100,0)</f>
        <v>-88.39247376980576</v>
      </c>
      <c r="AA25" s="232">
        <f>+AA5+AA9+AA15+AA19+AA24</f>
        <v>95524263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21132914</v>
      </c>
      <c r="D28" s="155"/>
      <c r="E28" s="156">
        <v>95524263</v>
      </c>
      <c r="F28" s="60">
        <v>95524263</v>
      </c>
      <c r="G28" s="60"/>
      <c r="H28" s="60"/>
      <c r="I28" s="60">
        <v>375</v>
      </c>
      <c r="J28" s="60">
        <v>375</v>
      </c>
      <c r="K28" s="60"/>
      <c r="L28" s="60">
        <v>4549723</v>
      </c>
      <c r="M28" s="60"/>
      <c r="N28" s="60">
        <v>4549723</v>
      </c>
      <c r="O28" s="60"/>
      <c r="P28" s="60"/>
      <c r="Q28" s="60">
        <v>81886</v>
      </c>
      <c r="R28" s="60">
        <v>81886</v>
      </c>
      <c r="S28" s="60"/>
      <c r="T28" s="60"/>
      <c r="U28" s="60"/>
      <c r="V28" s="60"/>
      <c r="W28" s="60">
        <v>4631984</v>
      </c>
      <c r="X28" s="60">
        <v>71643197</v>
      </c>
      <c r="Y28" s="60">
        <v>-67011213</v>
      </c>
      <c r="Z28" s="140">
        <v>-93.53</v>
      </c>
      <c r="AA28" s="155">
        <v>95524263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21132914</v>
      </c>
      <c r="D32" s="210">
        <f>SUM(D28:D31)</f>
        <v>0</v>
      </c>
      <c r="E32" s="211">
        <f t="shared" si="5"/>
        <v>95524263</v>
      </c>
      <c r="F32" s="77">
        <f t="shared" si="5"/>
        <v>95524263</v>
      </c>
      <c r="G32" s="77">
        <f t="shared" si="5"/>
        <v>0</v>
      </c>
      <c r="H32" s="77">
        <f t="shared" si="5"/>
        <v>0</v>
      </c>
      <c r="I32" s="77">
        <f t="shared" si="5"/>
        <v>375</v>
      </c>
      <c r="J32" s="77">
        <f t="shared" si="5"/>
        <v>375</v>
      </c>
      <c r="K32" s="77">
        <f t="shared" si="5"/>
        <v>0</v>
      </c>
      <c r="L32" s="77">
        <f t="shared" si="5"/>
        <v>4549723</v>
      </c>
      <c r="M32" s="77">
        <f t="shared" si="5"/>
        <v>0</v>
      </c>
      <c r="N32" s="77">
        <f t="shared" si="5"/>
        <v>4549723</v>
      </c>
      <c r="O32" s="77">
        <f t="shared" si="5"/>
        <v>0</v>
      </c>
      <c r="P32" s="77">
        <f t="shared" si="5"/>
        <v>0</v>
      </c>
      <c r="Q32" s="77">
        <f t="shared" si="5"/>
        <v>81886</v>
      </c>
      <c r="R32" s="77">
        <f t="shared" si="5"/>
        <v>81886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4631984</v>
      </c>
      <c r="X32" s="77">
        <f t="shared" si="5"/>
        <v>71643197</v>
      </c>
      <c r="Y32" s="77">
        <f t="shared" si="5"/>
        <v>-67011213</v>
      </c>
      <c r="Z32" s="212">
        <f>+IF(X32&lt;&gt;0,+(Y32/X32)*100,0)</f>
        <v>-93.53464921449554</v>
      </c>
      <c r="AA32" s="79">
        <f>SUM(AA28:AA31)</f>
        <v>95524263</v>
      </c>
    </row>
    <row r="33" spans="1:27" ht="13.5">
      <c r="A33" s="237" t="s">
        <v>51</v>
      </c>
      <c r="B33" s="136" t="s">
        <v>137</v>
      </c>
      <c r="C33" s="155">
        <v>6380013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>
        <v>23603</v>
      </c>
      <c r="J35" s="60">
        <v>23603</v>
      </c>
      <c r="K35" s="60"/>
      <c r="L35" s="60">
        <v>21468</v>
      </c>
      <c r="M35" s="60"/>
      <c r="N35" s="60">
        <v>21468</v>
      </c>
      <c r="O35" s="60"/>
      <c r="P35" s="60"/>
      <c r="Q35" s="60">
        <v>2217217</v>
      </c>
      <c r="R35" s="60">
        <v>2217217</v>
      </c>
      <c r="S35" s="60"/>
      <c r="T35" s="60"/>
      <c r="U35" s="60"/>
      <c r="V35" s="60"/>
      <c r="W35" s="60">
        <v>2262288</v>
      </c>
      <c r="X35" s="60"/>
      <c r="Y35" s="60">
        <v>2262288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27512927</v>
      </c>
      <c r="D36" s="222">
        <f>SUM(D32:D35)</f>
        <v>0</v>
      </c>
      <c r="E36" s="218">
        <f t="shared" si="6"/>
        <v>95524263</v>
      </c>
      <c r="F36" s="220">
        <f t="shared" si="6"/>
        <v>95524263</v>
      </c>
      <c r="G36" s="220">
        <f t="shared" si="6"/>
        <v>0</v>
      </c>
      <c r="H36" s="220">
        <f t="shared" si="6"/>
        <v>0</v>
      </c>
      <c r="I36" s="220">
        <f t="shared" si="6"/>
        <v>23978</v>
      </c>
      <c r="J36" s="220">
        <f t="shared" si="6"/>
        <v>23978</v>
      </c>
      <c r="K36" s="220">
        <f t="shared" si="6"/>
        <v>0</v>
      </c>
      <c r="L36" s="220">
        <f t="shared" si="6"/>
        <v>4571191</v>
      </c>
      <c r="M36" s="220">
        <f t="shared" si="6"/>
        <v>0</v>
      </c>
      <c r="N36" s="220">
        <f t="shared" si="6"/>
        <v>4571191</v>
      </c>
      <c r="O36" s="220">
        <f t="shared" si="6"/>
        <v>0</v>
      </c>
      <c r="P36" s="220">
        <f t="shared" si="6"/>
        <v>0</v>
      </c>
      <c r="Q36" s="220">
        <f t="shared" si="6"/>
        <v>2299103</v>
      </c>
      <c r="R36" s="220">
        <f t="shared" si="6"/>
        <v>2299103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6894272</v>
      </c>
      <c r="X36" s="220">
        <f t="shared" si="6"/>
        <v>71643197</v>
      </c>
      <c r="Y36" s="220">
        <f t="shared" si="6"/>
        <v>-64748925</v>
      </c>
      <c r="Z36" s="221">
        <f>+IF(X36&lt;&gt;0,+(Y36/X36)*100,0)</f>
        <v>-90.37693418399517</v>
      </c>
      <c r="AA36" s="239">
        <f>SUM(AA32:AA35)</f>
        <v>95524263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9591188</v>
      </c>
      <c r="D6" s="155"/>
      <c r="E6" s="59">
        <v>1690000</v>
      </c>
      <c r="F6" s="60">
        <v>1690000</v>
      </c>
      <c r="G6" s="60"/>
      <c r="H6" s="60">
        <v>17607309</v>
      </c>
      <c r="I6" s="60">
        <v>13424423</v>
      </c>
      <c r="J6" s="60">
        <v>13424423</v>
      </c>
      <c r="K6" s="60"/>
      <c r="L6" s="60">
        <v>25949172</v>
      </c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1267500</v>
      </c>
      <c r="Y6" s="60">
        <v>-1267500</v>
      </c>
      <c r="Z6" s="140">
        <v>-100</v>
      </c>
      <c r="AA6" s="62">
        <v>1690000</v>
      </c>
    </row>
    <row r="7" spans="1:27" ht="13.5">
      <c r="A7" s="249" t="s">
        <v>144</v>
      </c>
      <c r="B7" s="182"/>
      <c r="C7" s="155">
        <v>59912</v>
      </c>
      <c r="D7" s="155"/>
      <c r="E7" s="59">
        <v>2188000</v>
      </c>
      <c r="F7" s="60">
        <v>2188000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1641000</v>
      </c>
      <c r="Y7" s="60">
        <v>-1641000</v>
      </c>
      <c r="Z7" s="140">
        <v>-100</v>
      </c>
      <c r="AA7" s="62">
        <v>2188000</v>
      </c>
    </row>
    <row r="8" spans="1:27" ht="13.5">
      <c r="A8" s="249" t="s">
        <v>145</v>
      </c>
      <c r="B8" s="182"/>
      <c r="C8" s="155">
        <v>78247368</v>
      </c>
      <c r="D8" s="155"/>
      <c r="E8" s="59"/>
      <c r="F8" s="60"/>
      <c r="G8" s="60"/>
      <c r="H8" s="60">
        <v>24205901</v>
      </c>
      <c r="I8" s="60">
        <v>27099056</v>
      </c>
      <c r="J8" s="60">
        <v>27099056</v>
      </c>
      <c r="K8" s="60"/>
      <c r="L8" s="60">
        <v>21763620</v>
      </c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/>
      <c r="D9" s="155"/>
      <c r="E9" s="59">
        <v>55773000</v>
      </c>
      <c r="F9" s="60">
        <v>55773000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41829750</v>
      </c>
      <c r="Y9" s="60">
        <v>-41829750</v>
      </c>
      <c r="Z9" s="140">
        <v>-100</v>
      </c>
      <c r="AA9" s="62">
        <v>55773000</v>
      </c>
    </row>
    <row r="10" spans="1:27" ht="13.5">
      <c r="A10" s="249" t="s">
        <v>147</v>
      </c>
      <c r="B10" s="182"/>
      <c r="C10" s="155">
        <v>20088863</v>
      </c>
      <c r="D10" s="155"/>
      <c r="E10" s="59">
        <v>37882000</v>
      </c>
      <c r="F10" s="60">
        <v>37882000</v>
      </c>
      <c r="G10" s="159"/>
      <c r="H10" s="159">
        <v>-6841401</v>
      </c>
      <c r="I10" s="159">
        <v>-6841401</v>
      </c>
      <c r="J10" s="60">
        <v>-6841401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28411500</v>
      </c>
      <c r="Y10" s="159">
        <v>-28411500</v>
      </c>
      <c r="Z10" s="141">
        <v>-100</v>
      </c>
      <c r="AA10" s="225">
        <v>37882000</v>
      </c>
    </row>
    <row r="11" spans="1:27" ht="13.5">
      <c r="A11" s="249" t="s">
        <v>148</v>
      </c>
      <c r="B11" s="182"/>
      <c r="C11" s="155">
        <v>4912799</v>
      </c>
      <c r="D11" s="155"/>
      <c r="E11" s="59"/>
      <c r="F11" s="60"/>
      <c r="G11" s="60"/>
      <c r="H11" s="60">
        <v>23929</v>
      </c>
      <c r="I11" s="60">
        <v>23929</v>
      </c>
      <c r="J11" s="60">
        <v>23929</v>
      </c>
      <c r="K11" s="60"/>
      <c r="L11" s="60">
        <v>2050714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112900130</v>
      </c>
      <c r="D12" s="168">
        <f>SUM(D6:D11)</f>
        <v>0</v>
      </c>
      <c r="E12" s="72">
        <f t="shared" si="0"/>
        <v>97533000</v>
      </c>
      <c r="F12" s="73">
        <f t="shared" si="0"/>
        <v>97533000</v>
      </c>
      <c r="G12" s="73">
        <f t="shared" si="0"/>
        <v>0</v>
      </c>
      <c r="H12" s="73">
        <f t="shared" si="0"/>
        <v>34995738</v>
      </c>
      <c r="I12" s="73">
        <f t="shared" si="0"/>
        <v>33706007</v>
      </c>
      <c r="J12" s="73">
        <f t="shared" si="0"/>
        <v>33706007</v>
      </c>
      <c r="K12" s="73">
        <f t="shared" si="0"/>
        <v>0</v>
      </c>
      <c r="L12" s="73">
        <f t="shared" si="0"/>
        <v>49763506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73149750</v>
      </c>
      <c r="Y12" s="73">
        <f t="shared" si="0"/>
        <v>-73149750</v>
      </c>
      <c r="Z12" s="170">
        <f>+IF(X12&lt;&gt;0,+(Y12/X12)*100,0)</f>
        <v>-100</v>
      </c>
      <c r="AA12" s="74">
        <f>SUM(AA6:AA11)</f>
        <v>97533000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>
        <v>6314611</v>
      </c>
      <c r="I15" s="60">
        <v>6314611</v>
      </c>
      <c r="J15" s="60">
        <v>6314611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>
        <v>4051</v>
      </c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127204501</v>
      </c>
      <c r="D17" s="155"/>
      <c r="E17" s="59">
        <v>21880000</v>
      </c>
      <c r="F17" s="60">
        <v>21880000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16410000</v>
      </c>
      <c r="Y17" s="60">
        <v>-16410000</v>
      </c>
      <c r="Z17" s="140">
        <v>-100</v>
      </c>
      <c r="AA17" s="62">
        <v>21880000</v>
      </c>
    </row>
    <row r="18" spans="1:27" ht="13.5">
      <c r="A18" s="249" t="s">
        <v>153</v>
      </c>
      <c r="B18" s="182"/>
      <c r="C18" s="155">
        <v>279643</v>
      </c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2493059586</v>
      </c>
      <c r="D19" s="155"/>
      <c r="E19" s="59">
        <v>971089000</v>
      </c>
      <c r="F19" s="60">
        <v>971089000</v>
      </c>
      <c r="G19" s="60"/>
      <c r="H19" s="60">
        <v>616007</v>
      </c>
      <c r="I19" s="60">
        <v>616007</v>
      </c>
      <c r="J19" s="60">
        <v>616007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728316750</v>
      </c>
      <c r="Y19" s="60">
        <v>-728316750</v>
      </c>
      <c r="Z19" s="140">
        <v>-100</v>
      </c>
      <c r="AA19" s="62">
        <v>971089000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765442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17544</v>
      </c>
      <c r="D23" s="155"/>
      <c r="E23" s="59"/>
      <c r="F23" s="60"/>
      <c r="G23" s="159"/>
      <c r="H23" s="159">
        <v>3194746</v>
      </c>
      <c r="I23" s="159">
        <v>3194746</v>
      </c>
      <c r="J23" s="60">
        <v>3194746</v>
      </c>
      <c r="K23" s="159"/>
      <c r="L23" s="159">
        <v>48090816</v>
      </c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2621326716</v>
      </c>
      <c r="D24" s="168">
        <f>SUM(D15:D23)</f>
        <v>0</v>
      </c>
      <c r="E24" s="76">
        <f t="shared" si="1"/>
        <v>992969000</v>
      </c>
      <c r="F24" s="77">
        <f t="shared" si="1"/>
        <v>992969000</v>
      </c>
      <c r="G24" s="77">
        <f t="shared" si="1"/>
        <v>0</v>
      </c>
      <c r="H24" s="77">
        <f t="shared" si="1"/>
        <v>10125364</v>
      </c>
      <c r="I24" s="77">
        <f t="shared" si="1"/>
        <v>10125364</v>
      </c>
      <c r="J24" s="77">
        <f t="shared" si="1"/>
        <v>10125364</v>
      </c>
      <c r="K24" s="77">
        <f t="shared" si="1"/>
        <v>0</v>
      </c>
      <c r="L24" s="77">
        <f t="shared" si="1"/>
        <v>48094867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744726750</v>
      </c>
      <c r="Y24" s="77">
        <f t="shared" si="1"/>
        <v>-744726750</v>
      </c>
      <c r="Z24" s="212">
        <f>+IF(X24&lt;&gt;0,+(Y24/X24)*100,0)</f>
        <v>-100</v>
      </c>
      <c r="AA24" s="79">
        <f>SUM(AA15:AA23)</f>
        <v>992969000</v>
      </c>
    </row>
    <row r="25" spans="1:27" ht="13.5">
      <c r="A25" s="250" t="s">
        <v>159</v>
      </c>
      <c r="B25" s="251"/>
      <c r="C25" s="168">
        <f aca="true" t="shared" si="2" ref="C25:Y25">+C12+C24</f>
        <v>2734226846</v>
      </c>
      <c r="D25" s="168">
        <f>+D12+D24</f>
        <v>0</v>
      </c>
      <c r="E25" s="72">
        <f t="shared" si="2"/>
        <v>1090502000</v>
      </c>
      <c r="F25" s="73">
        <f t="shared" si="2"/>
        <v>1090502000</v>
      </c>
      <c r="G25" s="73">
        <f t="shared" si="2"/>
        <v>0</v>
      </c>
      <c r="H25" s="73">
        <f t="shared" si="2"/>
        <v>45121102</v>
      </c>
      <c r="I25" s="73">
        <f t="shared" si="2"/>
        <v>43831371</v>
      </c>
      <c r="J25" s="73">
        <f t="shared" si="2"/>
        <v>43831371</v>
      </c>
      <c r="K25" s="73">
        <f t="shared" si="2"/>
        <v>0</v>
      </c>
      <c r="L25" s="73">
        <f t="shared" si="2"/>
        <v>97858373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817876500</v>
      </c>
      <c r="Y25" s="73">
        <f t="shared" si="2"/>
        <v>-817876500</v>
      </c>
      <c r="Z25" s="170">
        <f>+IF(X25&lt;&gt;0,+(Y25/X25)*100,0)</f>
        <v>-100</v>
      </c>
      <c r="AA25" s="74">
        <f>+AA12+AA24</f>
        <v>1090502000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2100628</v>
      </c>
      <c r="D30" s="155"/>
      <c r="E30" s="59">
        <v>8668000</v>
      </c>
      <c r="F30" s="60">
        <v>8668000</v>
      </c>
      <c r="G30" s="60"/>
      <c r="H30" s="60">
        <v>2517000</v>
      </c>
      <c r="I30" s="60">
        <v>2517000</v>
      </c>
      <c r="J30" s="60">
        <v>2517000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6501000</v>
      </c>
      <c r="Y30" s="60">
        <v>-6501000</v>
      </c>
      <c r="Z30" s="140">
        <v>-100</v>
      </c>
      <c r="AA30" s="62">
        <v>8668000</v>
      </c>
    </row>
    <row r="31" spans="1:27" ht="13.5">
      <c r="A31" s="249" t="s">
        <v>163</v>
      </c>
      <c r="B31" s="182"/>
      <c r="C31" s="155">
        <v>8821409</v>
      </c>
      <c r="D31" s="155"/>
      <c r="E31" s="59"/>
      <c r="F31" s="60"/>
      <c r="G31" s="60"/>
      <c r="H31" s="60">
        <v>-58888</v>
      </c>
      <c r="I31" s="60">
        <v>8356865</v>
      </c>
      <c r="J31" s="60">
        <v>8356865</v>
      </c>
      <c r="K31" s="60"/>
      <c r="L31" s="60">
        <v>-205873</v>
      </c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150101143</v>
      </c>
      <c r="D32" s="155"/>
      <c r="E32" s="59">
        <v>79200000</v>
      </c>
      <c r="F32" s="60">
        <v>79200000</v>
      </c>
      <c r="G32" s="60"/>
      <c r="H32" s="60">
        <v>32529586</v>
      </c>
      <c r="I32" s="60">
        <v>22824102</v>
      </c>
      <c r="J32" s="60">
        <v>22824102</v>
      </c>
      <c r="K32" s="60"/>
      <c r="L32" s="60">
        <v>18173231</v>
      </c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59400000</v>
      </c>
      <c r="Y32" s="60">
        <v>-59400000</v>
      </c>
      <c r="Z32" s="140">
        <v>-100</v>
      </c>
      <c r="AA32" s="62">
        <v>79200000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>
        <v>1238</v>
      </c>
      <c r="I33" s="60">
        <v>1238</v>
      </c>
      <c r="J33" s="60">
        <v>1238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161023180</v>
      </c>
      <c r="D34" s="168">
        <f>SUM(D29:D33)</f>
        <v>0</v>
      </c>
      <c r="E34" s="72">
        <f t="shared" si="3"/>
        <v>87868000</v>
      </c>
      <c r="F34" s="73">
        <f t="shared" si="3"/>
        <v>87868000</v>
      </c>
      <c r="G34" s="73">
        <f t="shared" si="3"/>
        <v>0</v>
      </c>
      <c r="H34" s="73">
        <f t="shared" si="3"/>
        <v>34988936</v>
      </c>
      <c r="I34" s="73">
        <f t="shared" si="3"/>
        <v>33699205</v>
      </c>
      <c r="J34" s="73">
        <f t="shared" si="3"/>
        <v>33699205</v>
      </c>
      <c r="K34" s="73">
        <f t="shared" si="3"/>
        <v>0</v>
      </c>
      <c r="L34" s="73">
        <f t="shared" si="3"/>
        <v>17967358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65901000</v>
      </c>
      <c r="Y34" s="73">
        <f t="shared" si="3"/>
        <v>-65901000</v>
      </c>
      <c r="Z34" s="170">
        <f>+IF(X34&lt;&gt;0,+(Y34/X34)*100,0)</f>
        <v>-100</v>
      </c>
      <c r="AA34" s="74">
        <f>SUM(AA29:AA33)</f>
        <v>87868000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27155599</v>
      </c>
      <c r="D37" s="155"/>
      <c r="E37" s="59">
        <v>19931000</v>
      </c>
      <c r="F37" s="60">
        <v>19931000</v>
      </c>
      <c r="G37" s="60"/>
      <c r="H37" s="60">
        <v>2052126</v>
      </c>
      <c r="I37" s="60">
        <v>2052126</v>
      </c>
      <c r="J37" s="60">
        <v>2052126</v>
      </c>
      <c r="K37" s="60"/>
      <c r="L37" s="60">
        <v>1288500</v>
      </c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14948250</v>
      </c>
      <c r="Y37" s="60">
        <v>-14948250</v>
      </c>
      <c r="Z37" s="140">
        <v>-100</v>
      </c>
      <c r="AA37" s="62">
        <v>19931000</v>
      </c>
    </row>
    <row r="38" spans="1:27" ht="13.5">
      <c r="A38" s="249" t="s">
        <v>165</v>
      </c>
      <c r="B38" s="182"/>
      <c r="C38" s="155">
        <v>86838971</v>
      </c>
      <c r="D38" s="155"/>
      <c r="E38" s="59">
        <v>2203000</v>
      </c>
      <c r="F38" s="60">
        <v>2203000</v>
      </c>
      <c r="G38" s="60"/>
      <c r="H38" s="60">
        <v>597000</v>
      </c>
      <c r="I38" s="60">
        <v>597000</v>
      </c>
      <c r="J38" s="60">
        <v>597000</v>
      </c>
      <c r="K38" s="60"/>
      <c r="L38" s="60">
        <v>672533</v>
      </c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1652250</v>
      </c>
      <c r="Y38" s="60">
        <v>-1652250</v>
      </c>
      <c r="Z38" s="140">
        <v>-100</v>
      </c>
      <c r="AA38" s="62">
        <v>2203000</v>
      </c>
    </row>
    <row r="39" spans="1:27" ht="13.5">
      <c r="A39" s="250" t="s">
        <v>59</v>
      </c>
      <c r="B39" s="253"/>
      <c r="C39" s="168">
        <f aca="true" t="shared" si="4" ref="C39:Y39">SUM(C37:C38)</f>
        <v>113994570</v>
      </c>
      <c r="D39" s="168">
        <f>SUM(D37:D38)</f>
        <v>0</v>
      </c>
      <c r="E39" s="76">
        <f t="shared" si="4"/>
        <v>22134000</v>
      </c>
      <c r="F39" s="77">
        <f t="shared" si="4"/>
        <v>22134000</v>
      </c>
      <c r="G39" s="77">
        <f t="shared" si="4"/>
        <v>0</v>
      </c>
      <c r="H39" s="77">
        <f t="shared" si="4"/>
        <v>2649126</v>
      </c>
      <c r="I39" s="77">
        <f t="shared" si="4"/>
        <v>2649126</v>
      </c>
      <c r="J39" s="77">
        <f t="shared" si="4"/>
        <v>2649126</v>
      </c>
      <c r="K39" s="77">
        <f t="shared" si="4"/>
        <v>0</v>
      </c>
      <c r="L39" s="77">
        <f t="shared" si="4"/>
        <v>1961033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16600500</v>
      </c>
      <c r="Y39" s="77">
        <f t="shared" si="4"/>
        <v>-16600500</v>
      </c>
      <c r="Z39" s="212">
        <f>+IF(X39&lt;&gt;0,+(Y39/X39)*100,0)</f>
        <v>-100</v>
      </c>
      <c r="AA39" s="79">
        <f>SUM(AA37:AA38)</f>
        <v>22134000</v>
      </c>
    </row>
    <row r="40" spans="1:27" ht="13.5">
      <c r="A40" s="250" t="s">
        <v>167</v>
      </c>
      <c r="B40" s="251"/>
      <c r="C40" s="168">
        <f aca="true" t="shared" si="5" ref="C40:Y40">+C34+C39</f>
        <v>275017750</v>
      </c>
      <c r="D40" s="168">
        <f>+D34+D39</f>
        <v>0</v>
      </c>
      <c r="E40" s="72">
        <f t="shared" si="5"/>
        <v>110002000</v>
      </c>
      <c r="F40" s="73">
        <f t="shared" si="5"/>
        <v>110002000</v>
      </c>
      <c r="G40" s="73">
        <f t="shared" si="5"/>
        <v>0</v>
      </c>
      <c r="H40" s="73">
        <f t="shared" si="5"/>
        <v>37638062</v>
      </c>
      <c r="I40" s="73">
        <f t="shared" si="5"/>
        <v>36348331</v>
      </c>
      <c r="J40" s="73">
        <f t="shared" si="5"/>
        <v>36348331</v>
      </c>
      <c r="K40" s="73">
        <f t="shared" si="5"/>
        <v>0</v>
      </c>
      <c r="L40" s="73">
        <f t="shared" si="5"/>
        <v>19928391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82501500</v>
      </c>
      <c r="Y40" s="73">
        <f t="shared" si="5"/>
        <v>-82501500</v>
      </c>
      <c r="Z40" s="170">
        <f>+IF(X40&lt;&gt;0,+(Y40/X40)*100,0)</f>
        <v>-100</v>
      </c>
      <c r="AA40" s="74">
        <f>+AA34+AA39</f>
        <v>110002000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2459209096</v>
      </c>
      <c r="D42" s="257">
        <f>+D25-D40</f>
        <v>0</v>
      </c>
      <c r="E42" s="258">
        <f t="shared" si="6"/>
        <v>980500000</v>
      </c>
      <c r="F42" s="259">
        <f t="shared" si="6"/>
        <v>980500000</v>
      </c>
      <c r="G42" s="259">
        <f t="shared" si="6"/>
        <v>0</v>
      </c>
      <c r="H42" s="259">
        <f t="shared" si="6"/>
        <v>7483040</v>
      </c>
      <c r="I42" s="259">
        <f t="shared" si="6"/>
        <v>7483040</v>
      </c>
      <c r="J42" s="259">
        <f t="shared" si="6"/>
        <v>7483040</v>
      </c>
      <c r="K42" s="259">
        <f t="shared" si="6"/>
        <v>0</v>
      </c>
      <c r="L42" s="259">
        <f t="shared" si="6"/>
        <v>77929982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735375000</v>
      </c>
      <c r="Y42" s="259">
        <f t="shared" si="6"/>
        <v>-735375000</v>
      </c>
      <c r="Z42" s="260">
        <f>+IF(X42&lt;&gt;0,+(Y42/X42)*100,0)</f>
        <v>-100</v>
      </c>
      <c r="AA42" s="261">
        <f>+AA25-AA40</f>
        <v>980500000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2459209096</v>
      </c>
      <c r="D45" s="155"/>
      <c r="E45" s="59">
        <v>980500000</v>
      </c>
      <c r="F45" s="60">
        <v>980500000</v>
      </c>
      <c r="G45" s="60"/>
      <c r="H45" s="60">
        <v>7477875</v>
      </c>
      <c r="I45" s="60">
        <v>7477875</v>
      </c>
      <c r="J45" s="60">
        <v>7477875</v>
      </c>
      <c r="K45" s="60"/>
      <c r="L45" s="60">
        <v>77927707</v>
      </c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735375000</v>
      </c>
      <c r="Y45" s="60">
        <v>-735375000</v>
      </c>
      <c r="Z45" s="139">
        <v>-100</v>
      </c>
      <c r="AA45" s="62">
        <v>980500000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>
        <v>5165</v>
      </c>
      <c r="I46" s="60">
        <v>5165</v>
      </c>
      <c r="J46" s="60">
        <v>5165</v>
      </c>
      <c r="K46" s="60"/>
      <c r="L46" s="60">
        <v>2275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2459209096</v>
      </c>
      <c r="D48" s="217">
        <f>SUM(D45:D47)</f>
        <v>0</v>
      </c>
      <c r="E48" s="264">
        <f t="shared" si="7"/>
        <v>980500000</v>
      </c>
      <c r="F48" s="219">
        <f t="shared" si="7"/>
        <v>980500000</v>
      </c>
      <c r="G48" s="219">
        <f t="shared" si="7"/>
        <v>0</v>
      </c>
      <c r="H48" s="219">
        <f t="shared" si="7"/>
        <v>7483040</v>
      </c>
      <c r="I48" s="219">
        <f t="shared" si="7"/>
        <v>7483040</v>
      </c>
      <c r="J48" s="219">
        <f t="shared" si="7"/>
        <v>7483040</v>
      </c>
      <c r="K48" s="219">
        <f t="shared" si="7"/>
        <v>0</v>
      </c>
      <c r="L48" s="219">
        <f t="shared" si="7"/>
        <v>77929982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735375000</v>
      </c>
      <c r="Y48" s="219">
        <f t="shared" si="7"/>
        <v>-735375000</v>
      </c>
      <c r="Z48" s="265">
        <f>+IF(X48&lt;&gt;0,+(Y48/X48)*100,0)</f>
        <v>-100</v>
      </c>
      <c r="AA48" s="232">
        <f>SUM(AA45:AA47)</f>
        <v>980500000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361011613</v>
      </c>
      <c r="D6" s="155"/>
      <c r="E6" s="59">
        <v>326576000</v>
      </c>
      <c r="F6" s="60">
        <v>414466656</v>
      </c>
      <c r="G6" s="60">
        <v>32047269</v>
      </c>
      <c r="H6" s="60">
        <v>31510990</v>
      </c>
      <c r="I6" s="60">
        <v>30639654</v>
      </c>
      <c r="J6" s="60">
        <v>94197913</v>
      </c>
      <c r="K6" s="60">
        <v>31338097</v>
      </c>
      <c r="L6" s="60">
        <v>26351829</v>
      </c>
      <c r="M6" s="60">
        <v>29101219</v>
      </c>
      <c r="N6" s="60">
        <v>86791145</v>
      </c>
      <c r="O6" s="60">
        <v>26663952</v>
      </c>
      <c r="P6" s="60">
        <v>25735793</v>
      </c>
      <c r="Q6" s="60">
        <v>29118547</v>
      </c>
      <c r="R6" s="60">
        <v>81518292</v>
      </c>
      <c r="S6" s="60"/>
      <c r="T6" s="60"/>
      <c r="U6" s="60"/>
      <c r="V6" s="60"/>
      <c r="W6" s="60">
        <v>262507350</v>
      </c>
      <c r="X6" s="60">
        <v>310849992</v>
      </c>
      <c r="Y6" s="60">
        <v>-48342642</v>
      </c>
      <c r="Z6" s="140">
        <v>-15.55</v>
      </c>
      <c r="AA6" s="62">
        <v>414466656</v>
      </c>
    </row>
    <row r="7" spans="1:27" ht="13.5">
      <c r="A7" s="249" t="s">
        <v>178</v>
      </c>
      <c r="B7" s="182"/>
      <c r="C7" s="155">
        <v>231425502</v>
      </c>
      <c r="D7" s="155"/>
      <c r="E7" s="59">
        <v>167926000</v>
      </c>
      <c r="F7" s="60">
        <v>167926000</v>
      </c>
      <c r="G7" s="60">
        <v>65662000</v>
      </c>
      <c r="H7" s="60">
        <v>4890000</v>
      </c>
      <c r="I7" s="60"/>
      <c r="J7" s="60">
        <v>70552000</v>
      </c>
      <c r="K7" s="60"/>
      <c r="L7" s="60">
        <v>66908357</v>
      </c>
      <c r="M7" s="60"/>
      <c r="N7" s="60">
        <v>66908357</v>
      </c>
      <c r="O7" s="60"/>
      <c r="P7" s="60"/>
      <c r="Q7" s="60">
        <v>61121000</v>
      </c>
      <c r="R7" s="60">
        <v>61121000</v>
      </c>
      <c r="S7" s="60"/>
      <c r="T7" s="60"/>
      <c r="U7" s="60"/>
      <c r="V7" s="60"/>
      <c r="W7" s="60">
        <v>198581357</v>
      </c>
      <c r="X7" s="60">
        <v>167926000</v>
      </c>
      <c r="Y7" s="60">
        <v>30655357</v>
      </c>
      <c r="Z7" s="140">
        <v>18.26</v>
      </c>
      <c r="AA7" s="62">
        <v>167926000</v>
      </c>
    </row>
    <row r="8" spans="1:27" ht="13.5">
      <c r="A8" s="249" t="s">
        <v>179</v>
      </c>
      <c r="B8" s="182"/>
      <c r="C8" s="155">
        <v>-99948000</v>
      </c>
      <c r="D8" s="155"/>
      <c r="E8" s="59">
        <v>95524000</v>
      </c>
      <c r="F8" s="60">
        <v>95524000</v>
      </c>
      <c r="G8" s="60">
        <v>10521000</v>
      </c>
      <c r="H8" s="60">
        <v>2589109</v>
      </c>
      <c r="I8" s="60">
        <v>4000000</v>
      </c>
      <c r="J8" s="60">
        <v>17110109</v>
      </c>
      <c r="K8" s="60">
        <v>24516800</v>
      </c>
      <c r="L8" s="60"/>
      <c r="M8" s="60">
        <v>3656739</v>
      </c>
      <c r="N8" s="60">
        <v>28173539</v>
      </c>
      <c r="O8" s="60"/>
      <c r="P8" s="60">
        <v>3300000</v>
      </c>
      <c r="Q8" s="60">
        <v>13442390</v>
      </c>
      <c r="R8" s="60">
        <v>16742390</v>
      </c>
      <c r="S8" s="60"/>
      <c r="T8" s="60"/>
      <c r="U8" s="60"/>
      <c r="V8" s="60"/>
      <c r="W8" s="60">
        <v>62026038</v>
      </c>
      <c r="X8" s="60">
        <v>94569166</v>
      </c>
      <c r="Y8" s="60">
        <v>-32543128</v>
      </c>
      <c r="Z8" s="140">
        <v>-34.41</v>
      </c>
      <c r="AA8" s="62">
        <v>95524000</v>
      </c>
    </row>
    <row r="9" spans="1:27" ht="13.5">
      <c r="A9" s="249" t="s">
        <v>180</v>
      </c>
      <c r="B9" s="182"/>
      <c r="C9" s="155">
        <v>5770532</v>
      </c>
      <c r="D9" s="155"/>
      <c r="E9" s="59">
        <v>2499996</v>
      </c>
      <c r="F9" s="60">
        <v>5500008</v>
      </c>
      <c r="G9" s="60">
        <v>97966</v>
      </c>
      <c r="H9" s="60">
        <v>110219</v>
      </c>
      <c r="I9" s="60">
        <v>155137</v>
      </c>
      <c r="J9" s="60">
        <v>363322</v>
      </c>
      <c r="K9" s="60">
        <v>106061</v>
      </c>
      <c r="L9" s="60">
        <v>111156</v>
      </c>
      <c r="M9" s="60">
        <v>95529</v>
      </c>
      <c r="N9" s="60">
        <v>312746</v>
      </c>
      <c r="O9" s="60">
        <v>107904</v>
      </c>
      <c r="P9" s="60">
        <v>75896</v>
      </c>
      <c r="Q9" s="60">
        <v>108495</v>
      </c>
      <c r="R9" s="60">
        <v>292295</v>
      </c>
      <c r="S9" s="60"/>
      <c r="T9" s="60"/>
      <c r="U9" s="60"/>
      <c r="V9" s="60"/>
      <c r="W9" s="60">
        <v>968363</v>
      </c>
      <c r="X9" s="60">
        <v>4125006</v>
      </c>
      <c r="Y9" s="60">
        <v>-3156643</v>
      </c>
      <c r="Z9" s="140">
        <v>-76.52</v>
      </c>
      <c r="AA9" s="62">
        <v>5500008</v>
      </c>
    </row>
    <row r="10" spans="1:27" ht="13.5">
      <c r="A10" s="249" t="s">
        <v>181</v>
      </c>
      <c r="B10" s="182"/>
      <c r="C10" s="155">
        <v>8109</v>
      </c>
      <c r="D10" s="155"/>
      <c r="E10" s="59">
        <v>10000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-423185208</v>
      </c>
      <c r="D12" s="155"/>
      <c r="E12" s="59">
        <v>-580006000</v>
      </c>
      <c r="F12" s="60">
        <v>-493576848</v>
      </c>
      <c r="G12" s="60">
        <v>-74342174</v>
      </c>
      <c r="H12" s="60">
        <v>-38897443</v>
      </c>
      <c r="I12" s="60">
        <v>-34977676</v>
      </c>
      <c r="J12" s="60">
        <v>-148217293</v>
      </c>
      <c r="K12" s="60">
        <v>-38293307</v>
      </c>
      <c r="L12" s="60">
        <v>-44989233</v>
      </c>
      <c r="M12" s="60">
        <v>-62839973</v>
      </c>
      <c r="N12" s="60">
        <v>-146122513</v>
      </c>
      <c r="O12" s="60">
        <v>-44676475</v>
      </c>
      <c r="P12" s="60">
        <v>-28022703</v>
      </c>
      <c r="Q12" s="60">
        <v>-58477627</v>
      </c>
      <c r="R12" s="60">
        <v>-131176805</v>
      </c>
      <c r="S12" s="60"/>
      <c r="T12" s="60"/>
      <c r="U12" s="60"/>
      <c r="V12" s="60"/>
      <c r="W12" s="60">
        <v>-425516611</v>
      </c>
      <c r="X12" s="60">
        <v>-370182636</v>
      </c>
      <c r="Y12" s="60">
        <v>-55333975</v>
      </c>
      <c r="Z12" s="140">
        <v>14.95</v>
      </c>
      <c r="AA12" s="62">
        <v>-493576848</v>
      </c>
    </row>
    <row r="13" spans="1:27" ht="13.5">
      <c r="A13" s="249" t="s">
        <v>40</v>
      </c>
      <c r="B13" s="182"/>
      <c r="C13" s="155">
        <v>-6538585</v>
      </c>
      <c r="D13" s="155"/>
      <c r="E13" s="59">
        <v>-5726004</v>
      </c>
      <c r="F13" s="60">
        <v>-5274996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-3956247</v>
      </c>
      <c r="Y13" s="60">
        <v>3956247</v>
      </c>
      <c r="Z13" s="140">
        <v>-100</v>
      </c>
      <c r="AA13" s="62">
        <v>-5274996</v>
      </c>
    </row>
    <row r="14" spans="1:27" ht="13.5">
      <c r="A14" s="249" t="s">
        <v>42</v>
      </c>
      <c r="B14" s="182"/>
      <c r="C14" s="155">
        <v>-3000476</v>
      </c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65543487</v>
      </c>
      <c r="D15" s="168">
        <f>SUM(D6:D14)</f>
        <v>0</v>
      </c>
      <c r="E15" s="72">
        <f t="shared" si="0"/>
        <v>6803992</v>
      </c>
      <c r="F15" s="73">
        <f t="shared" si="0"/>
        <v>184564820</v>
      </c>
      <c r="G15" s="73">
        <f t="shared" si="0"/>
        <v>33986061</v>
      </c>
      <c r="H15" s="73">
        <f t="shared" si="0"/>
        <v>202875</v>
      </c>
      <c r="I15" s="73">
        <f t="shared" si="0"/>
        <v>-182885</v>
      </c>
      <c r="J15" s="73">
        <f t="shared" si="0"/>
        <v>34006051</v>
      </c>
      <c r="K15" s="73">
        <f t="shared" si="0"/>
        <v>17667651</v>
      </c>
      <c r="L15" s="73">
        <f t="shared" si="0"/>
        <v>48382109</v>
      </c>
      <c r="M15" s="73">
        <f t="shared" si="0"/>
        <v>-29986486</v>
      </c>
      <c r="N15" s="73">
        <f t="shared" si="0"/>
        <v>36063274</v>
      </c>
      <c r="O15" s="73">
        <f t="shared" si="0"/>
        <v>-17904619</v>
      </c>
      <c r="P15" s="73">
        <f t="shared" si="0"/>
        <v>1088986</v>
      </c>
      <c r="Q15" s="73">
        <f t="shared" si="0"/>
        <v>45312805</v>
      </c>
      <c r="R15" s="73">
        <f t="shared" si="0"/>
        <v>28497172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98566497</v>
      </c>
      <c r="X15" s="73">
        <f t="shared" si="0"/>
        <v>203331281</v>
      </c>
      <c r="Y15" s="73">
        <f t="shared" si="0"/>
        <v>-104764784</v>
      </c>
      <c r="Z15" s="170">
        <f>+IF(X15&lt;&gt;0,+(Y15/X15)*100,0)</f>
        <v>-51.5241843186932</v>
      </c>
      <c r="AA15" s="74">
        <f>SUM(AA6:AA14)</f>
        <v>184564820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-68495085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-23210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/>
      <c r="F24" s="60"/>
      <c r="G24" s="60">
        <v>-5213509</v>
      </c>
      <c r="H24" s="60">
        <v>-4855844</v>
      </c>
      <c r="I24" s="60"/>
      <c r="J24" s="60">
        <v>-10069353</v>
      </c>
      <c r="K24" s="60">
        <v>-3683503</v>
      </c>
      <c r="L24" s="60">
        <v>-8173743</v>
      </c>
      <c r="M24" s="60">
        <v>-5045118</v>
      </c>
      <c r="N24" s="60">
        <v>-16902364</v>
      </c>
      <c r="O24" s="60">
        <v>-1087313</v>
      </c>
      <c r="P24" s="60">
        <v>-83474</v>
      </c>
      <c r="Q24" s="60">
        <v>-11775239</v>
      </c>
      <c r="R24" s="60">
        <v>-12946026</v>
      </c>
      <c r="S24" s="60"/>
      <c r="T24" s="60"/>
      <c r="U24" s="60"/>
      <c r="V24" s="60"/>
      <c r="W24" s="60">
        <v>-39917743</v>
      </c>
      <c r="X24" s="60"/>
      <c r="Y24" s="60">
        <v>-39917743</v>
      </c>
      <c r="Z24" s="140"/>
      <c r="AA24" s="62"/>
    </row>
    <row r="25" spans="1:27" ht="13.5">
      <c r="A25" s="250" t="s">
        <v>191</v>
      </c>
      <c r="B25" s="251"/>
      <c r="C25" s="168">
        <f aca="true" t="shared" si="1" ref="C25:Y25">SUM(C19:C24)</f>
        <v>-68518295</v>
      </c>
      <c r="D25" s="168">
        <f>SUM(D19:D24)</f>
        <v>0</v>
      </c>
      <c r="E25" s="72">
        <f t="shared" si="1"/>
        <v>0</v>
      </c>
      <c r="F25" s="73">
        <f t="shared" si="1"/>
        <v>0</v>
      </c>
      <c r="G25" s="73">
        <f t="shared" si="1"/>
        <v>-5213509</v>
      </c>
      <c r="H25" s="73">
        <f t="shared" si="1"/>
        <v>-4855844</v>
      </c>
      <c r="I25" s="73">
        <f t="shared" si="1"/>
        <v>0</v>
      </c>
      <c r="J25" s="73">
        <f t="shared" si="1"/>
        <v>-10069353</v>
      </c>
      <c r="K25" s="73">
        <f t="shared" si="1"/>
        <v>-3683503</v>
      </c>
      <c r="L25" s="73">
        <f t="shared" si="1"/>
        <v>-8173743</v>
      </c>
      <c r="M25" s="73">
        <f t="shared" si="1"/>
        <v>-5045118</v>
      </c>
      <c r="N25" s="73">
        <f t="shared" si="1"/>
        <v>-16902364</v>
      </c>
      <c r="O25" s="73">
        <f t="shared" si="1"/>
        <v>-1087313</v>
      </c>
      <c r="P25" s="73">
        <f t="shared" si="1"/>
        <v>-83474</v>
      </c>
      <c r="Q25" s="73">
        <f t="shared" si="1"/>
        <v>-11775239</v>
      </c>
      <c r="R25" s="73">
        <f t="shared" si="1"/>
        <v>-12946026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-39917743</v>
      </c>
      <c r="X25" s="73">
        <f t="shared" si="1"/>
        <v>0</v>
      </c>
      <c r="Y25" s="73">
        <f t="shared" si="1"/>
        <v>-39917743</v>
      </c>
      <c r="Z25" s="170">
        <f>+IF(X25&lt;&gt;0,+(Y25/X25)*100,0)</f>
        <v>0</v>
      </c>
      <c r="AA25" s="74">
        <f>SUM(AA19:AA24)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-3180970</v>
      </c>
      <c r="D30" s="155"/>
      <c r="E30" s="59"/>
      <c r="F30" s="60"/>
      <c r="G30" s="60">
        <v>3000000</v>
      </c>
      <c r="H30" s="60"/>
      <c r="I30" s="60"/>
      <c r="J30" s="60">
        <v>3000000</v>
      </c>
      <c r="K30" s="60"/>
      <c r="L30" s="60"/>
      <c r="M30" s="60"/>
      <c r="N30" s="60"/>
      <c r="O30" s="60">
        <v>7733192</v>
      </c>
      <c r="P30" s="60">
        <v>2733192</v>
      </c>
      <c r="Q30" s="60"/>
      <c r="R30" s="60">
        <v>10466384</v>
      </c>
      <c r="S30" s="60"/>
      <c r="T30" s="60"/>
      <c r="U30" s="60"/>
      <c r="V30" s="60"/>
      <c r="W30" s="60">
        <v>13466384</v>
      </c>
      <c r="X30" s="60"/>
      <c r="Y30" s="60">
        <v>13466384</v>
      </c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-3900000</v>
      </c>
      <c r="F33" s="60"/>
      <c r="G33" s="60"/>
      <c r="H33" s="60">
        <v>-10521000</v>
      </c>
      <c r="I33" s="60">
        <v>-4000000</v>
      </c>
      <c r="J33" s="60">
        <v>-14521000</v>
      </c>
      <c r="K33" s="60"/>
      <c r="L33" s="60"/>
      <c r="M33" s="60">
        <v>-13000000</v>
      </c>
      <c r="N33" s="60">
        <v>-13000000</v>
      </c>
      <c r="O33" s="60"/>
      <c r="P33" s="60"/>
      <c r="Q33" s="60">
        <v>-23000000</v>
      </c>
      <c r="R33" s="60">
        <v>-23000000</v>
      </c>
      <c r="S33" s="60"/>
      <c r="T33" s="60"/>
      <c r="U33" s="60"/>
      <c r="V33" s="60"/>
      <c r="W33" s="60">
        <v>-50521000</v>
      </c>
      <c r="X33" s="60"/>
      <c r="Y33" s="60">
        <v>-50521000</v>
      </c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-3180970</v>
      </c>
      <c r="D34" s="168">
        <f>SUM(D29:D33)</f>
        <v>0</v>
      </c>
      <c r="E34" s="72">
        <f t="shared" si="2"/>
        <v>-3900000</v>
      </c>
      <c r="F34" s="73">
        <f t="shared" si="2"/>
        <v>0</v>
      </c>
      <c r="G34" s="73">
        <f t="shared" si="2"/>
        <v>3000000</v>
      </c>
      <c r="H34" s="73">
        <f t="shared" si="2"/>
        <v>-10521000</v>
      </c>
      <c r="I34" s="73">
        <f t="shared" si="2"/>
        <v>-4000000</v>
      </c>
      <c r="J34" s="73">
        <f t="shared" si="2"/>
        <v>-11521000</v>
      </c>
      <c r="K34" s="73">
        <f t="shared" si="2"/>
        <v>0</v>
      </c>
      <c r="L34" s="73">
        <f t="shared" si="2"/>
        <v>0</v>
      </c>
      <c r="M34" s="73">
        <f t="shared" si="2"/>
        <v>-13000000</v>
      </c>
      <c r="N34" s="73">
        <f t="shared" si="2"/>
        <v>-13000000</v>
      </c>
      <c r="O34" s="73">
        <f t="shared" si="2"/>
        <v>7733192</v>
      </c>
      <c r="P34" s="73">
        <f t="shared" si="2"/>
        <v>2733192</v>
      </c>
      <c r="Q34" s="73">
        <f t="shared" si="2"/>
        <v>-23000000</v>
      </c>
      <c r="R34" s="73">
        <f t="shared" si="2"/>
        <v>-12533616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-37054616</v>
      </c>
      <c r="X34" s="73">
        <f t="shared" si="2"/>
        <v>0</v>
      </c>
      <c r="Y34" s="73">
        <f t="shared" si="2"/>
        <v>-37054616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-6155778</v>
      </c>
      <c r="D36" s="153">
        <f>+D15+D25+D34</f>
        <v>0</v>
      </c>
      <c r="E36" s="99">
        <f t="shared" si="3"/>
        <v>2903992</v>
      </c>
      <c r="F36" s="100">
        <f t="shared" si="3"/>
        <v>184564820</v>
      </c>
      <c r="G36" s="100">
        <f t="shared" si="3"/>
        <v>31772552</v>
      </c>
      <c r="H36" s="100">
        <f t="shared" si="3"/>
        <v>-15173969</v>
      </c>
      <c r="I36" s="100">
        <f t="shared" si="3"/>
        <v>-4182885</v>
      </c>
      <c r="J36" s="100">
        <f t="shared" si="3"/>
        <v>12415698</v>
      </c>
      <c r="K36" s="100">
        <f t="shared" si="3"/>
        <v>13984148</v>
      </c>
      <c r="L36" s="100">
        <f t="shared" si="3"/>
        <v>40208366</v>
      </c>
      <c r="M36" s="100">
        <f t="shared" si="3"/>
        <v>-48031604</v>
      </c>
      <c r="N36" s="100">
        <f t="shared" si="3"/>
        <v>6160910</v>
      </c>
      <c r="O36" s="100">
        <f t="shared" si="3"/>
        <v>-11258740</v>
      </c>
      <c r="P36" s="100">
        <f t="shared" si="3"/>
        <v>3738704</v>
      </c>
      <c r="Q36" s="100">
        <f t="shared" si="3"/>
        <v>10537566</v>
      </c>
      <c r="R36" s="100">
        <f t="shared" si="3"/>
        <v>3017530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21594138</v>
      </c>
      <c r="X36" s="100">
        <f t="shared" si="3"/>
        <v>203331281</v>
      </c>
      <c r="Y36" s="100">
        <f t="shared" si="3"/>
        <v>-181737143</v>
      </c>
      <c r="Z36" s="137">
        <f>+IF(X36&lt;&gt;0,+(Y36/X36)*100,0)</f>
        <v>-89.37982493701989</v>
      </c>
      <c r="AA36" s="102">
        <f>+AA15+AA25+AA34</f>
        <v>184564820</v>
      </c>
    </row>
    <row r="37" spans="1:27" ht="13.5">
      <c r="A37" s="249" t="s">
        <v>199</v>
      </c>
      <c r="B37" s="182"/>
      <c r="C37" s="153">
        <v>15746966</v>
      </c>
      <c r="D37" s="153"/>
      <c r="E37" s="99"/>
      <c r="F37" s="100">
        <v>1008726</v>
      </c>
      <c r="G37" s="100">
        <v>1008726</v>
      </c>
      <c r="H37" s="100">
        <v>32781278</v>
      </c>
      <c r="I37" s="100">
        <v>17607309</v>
      </c>
      <c r="J37" s="100">
        <v>1008726</v>
      </c>
      <c r="K37" s="100">
        <v>13424424</v>
      </c>
      <c r="L37" s="100">
        <v>27408572</v>
      </c>
      <c r="M37" s="100">
        <v>67616938</v>
      </c>
      <c r="N37" s="100">
        <v>13424424</v>
      </c>
      <c r="O37" s="100">
        <v>19585334</v>
      </c>
      <c r="P37" s="100">
        <v>8326594</v>
      </c>
      <c r="Q37" s="100">
        <v>12065298</v>
      </c>
      <c r="R37" s="100">
        <v>19585334</v>
      </c>
      <c r="S37" s="100"/>
      <c r="T37" s="100"/>
      <c r="U37" s="100"/>
      <c r="V37" s="100"/>
      <c r="W37" s="100">
        <v>1008726</v>
      </c>
      <c r="X37" s="100">
        <v>1008726</v>
      </c>
      <c r="Y37" s="100"/>
      <c r="Z37" s="137"/>
      <c r="AA37" s="102">
        <v>1008726</v>
      </c>
    </row>
    <row r="38" spans="1:27" ht="13.5">
      <c r="A38" s="269" t="s">
        <v>200</v>
      </c>
      <c r="B38" s="256"/>
      <c r="C38" s="257">
        <v>9591188</v>
      </c>
      <c r="D38" s="257"/>
      <c r="E38" s="258">
        <v>2903992</v>
      </c>
      <c r="F38" s="259">
        <v>185573546</v>
      </c>
      <c r="G38" s="259">
        <v>32781278</v>
      </c>
      <c r="H38" s="259">
        <v>17607309</v>
      </c>
      <c r="I38" s="259">
        <v>13424424</v>
      </c>
      <c r="J38" s="259">
        <v>13424424</v>
      </c>
      <c r="K38" s="259">
        <v>27408572</v>
      </c>
      <c r="L38" s="259">
        <v>67616938</v>
      </c>
      <c r="M38" s="259">
        <v>19585334</v>
      </c>
      <c r="N38" s="259">
        <v>19585334</v>
      </c>
      <c r="O38" s="259">
        <v>8326594</v>
      </c>
      <c r="P38" s="259">
        <v>12065298</v>
      </c>
      <c r="Q38" s="259">
        <v>22602864</v>
      </c>
      <c r="R38" s="259">
        <v>22602864</v>
      </c>
      <c r="S38" s="259"/>
      <c r="T38" s="259"/>
      <c r="U38" s="259"/>
      <c r="V38" s="259"/>
      <c r="W38" s="259">
        <v>22602864</v>
      </c>
      <c r="X38" s="259">
        <v>204340007</v>
      </c>
      <c r="Y38" s="259">
        <v>-181737143</v>
      </c>
      <c r="Z38" s="260">
        <v>-88.94</v>
      </c>
      <c r="AA38" s="261">
        <v>185573546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779389</v>
      </c>
      <c r="D5" s="200">
        <f t="shared" si="0"/>
        <v>0</v>
      </c>
      <c r="E5" s="106">
        <f t="shared" si="0"/>
        <v>57745857</v>
      </c>
      <c r="F5" s="106">
        <f t="shared" si="0"/>
        <v>57745857</v>
      </c>
      <c r="G5" s="106">
        <f t="shared" si="0"/>
        <v>0</v>
      </c>
      <c r="H5" s="106">
        <f t="shared" si="0"/>
        <v>0</v>
      </c>
      <c r="I5" s="106">
        <f t="shared" si="0"/>
        <v>1445708</v>
      </c>
      <c r="J5" s="106">
        <f t="shared" si="0"/>
        <v>1445708</v>
      </c>
      <c r="K5" s="106">
        <f t="shared" si="0"/>
        <v>0</v>
      </c>
      <c r="L5" s="106">
        <f t="shared" si="0"/>
        <v>4571190</v>
      </c>
      <c r="M5" s="106">
        <f t="shared" si="0"/>
        <v>0</v>
      </c>
      <c r="N5" s="106">
        <f t="shared" si="0"/>
        <v>4571190</v>
      </c>
      <c r="O5" s="106">
        <f t="shared" si="0"/>
        <v>0</v>
      </c>
      <c r="P5" s="106">
        <f t="shared" si="0"/>
        <v>0</v>
      </c>
      <c r="Q5" s="106">
        <f t="shared" si="0"/>
        <v>2299105</v>
      </c>
      <c r="R5" s="106">
        <f t="shared" si="0"/>
        <v>2299105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8316003</v>
      </c>
      <c r="X5" s="106">
        <f t="shared" si="0"/>
        <v>43309394</v>
      </c>
      <c r="Y5" s="106">
        <f t="shared" si="0"/>
        <v>-34993391</v>
      </c>
      <c r="Z5" s="201">
        <f>+IF(X5&lt;&gt;0,+(Y5/X5)*100,0)</f>
        <v>-80.79861611547831</v>
      </c>
      <c r="AA5" s="199">
        <f>SUM(AA11:AA18)</f>
        <v>57745857</v>
      </c>
    </row>
    <row r="6" spans="1:27" ht="13.5">
      <c r="A6" s="291" t="s">
        <v>204</v>
      </c>
      <c r="B6" s="142"/>
      <c r="C6" s="62"/>
      <c r="D6" s="156"/>
      <c r="E6" s="60">
        <v>33505649</v>
      </c>
      <c r="F6" s="60">
        <v>33505649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>
        <v>301562</v>
      </c>
      <c r="R6" s="60">
        <v>301562</v>
      </c>
      <c r="S6" s="60"/>
      <c r="T6" s="60"/>
      <c r="U6" s="60"/>
      <c r="V6" s="60"/>
      <c r="W6" s="60">
        <v>301562</v>
      </c>
      <c r="X6" s="60">
        <v>25129237</v>
      </c>
      <c r="Y6" s="60">
        <v>-24827675</v>
      </c>
      <c r="Z6" s="140">
        <v>-98.8</v>
      </c>
      <c r="AA6" s="155">
        <v>33505649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>
        <v>118595</v>
      </c>
      <c r="J7" s="60">
        <v>118595</v>
      </c>
      <c r="K7" s="60"/>
      <c r="L7" s="60"/>
      <c r="M7" s="60"/>
      <c r="N7" s="60"/>
      <c r="O7" s="60"/>
      <c r="P7" s="60"/>
      <c r="Q7" s="60">
        <v>111197</v>
      </c>
      <c r="R7" s="60">
        <v>111197</v>
      </c>
      <c r="S7" s="60"/>
      <c r="T7" s="60"/>
      <c r="U7" s="60"/>
      <c r="V7" s="60"/>
      <c r="W7" s="60">
        <v>229792</v>
      </c>
      <c r="X7" s="60"/>
      <c r="Y7" s="60">
        <v>229792</v>
      </c>
      <c r="Z7" s="140"/>
      <c r="AA7" s="155"/>
    </row>
    <row r="8" spans="1:27" ht="13.5">
      <c r="A8" s="291" t="s">
        <v>206</v>
      </c>
      <c r="B8" s="142"/>
      <c r="C8" s="62"/>
      <c r="D8" s="156"/>
      <c r="E8" s="60">
        <v>11830186</v>
      </c>
      <c r="F8" s="60">
        <v>11830186</v>
      </c>
      <c r="G8" s="60"/>
      <c r="H8" s="60"/>
      <c r="I8" s="60">
        <v>714867</v>
      </c>
      <c r="J8" s="60">
        <v>714867</v>
      </c>
      <c r="K8" s="60"/>
      <c r="L8" s="60"/>
      <c r="M8" s="60"/>
      <c r="N8" s="60"/>
      <c r="O8" s="60"/>
      <c r="P8" s="60"/>
      <c r="Q8" s="60">
        <v>1336360</v>
      </c>
      <c r="R8" s="60">
        <v>1336360</v>
      </c>
      <c r="S8" s="60"/>
      <c r="T8" s="60"/>
      <c r="U8" s="60"/>
      <c r="V8" s="60"/>
      <c r="W8" s="60">
        <v>2051227</v>
      </c>
      <c r="X8" s="60">
        <v>8872640</v>
      </c>
      <c r="Y8" s="60">
        <v>-6821413</v>
      </c>
      <c r="Z8" s="140">
        <v>-76.88</v>
      </c>
      <c r="AA8" s="155">
        <v>11830186</v>
      </c>
    </row>
    <row r="9" spans="1:27" ht="13.5">
      <c r="A9" s="291" t="s">
        <v>207</v>
      </c>
      <c r="B9" s="142"/>
      <c r="C9" s="62"/>
      <c r="D9" s="156"/>
      <c r="E9" s="60">
        <v>187454</v>
      </c>
      <c r="F9" s="60">
        <v>187454</v>
      </c>
      <c r="G9" s="60"/>
      <c r="H9" s="60"/>
      <c r="I9" s="60">
        <v>101638</v>
      </c>
      <c r="J9" s="60">
        <v>101638</v>
      </c>
      <c r="K9" s="60"/>
      <c r="L9" s="60"/>
      <c r="M9" s="60"/>
      <c r="N9" s="60"/>
      <c r="O9" s="60"/>
      <c r="P9" s="60"/>
      <c r="Q9" s="60">
        <v>23429</v>
      </c>
      <c r="R9" s="60">
        <v>23429</v>
      </c>
      <c r="S9" s="60"/>
      <c r="T9" s="60"/>
      <c r="U9" s="60"/>
      <c r="V9" s="60"/>
      <c r="W9" s="60">
        <v>125067</v>
      </c>
      <c r="X9" s="60">
        <v>140591</v>
      </c>
      <c r="Y9" s="60">
        <v>-15524</v>
      </c>
      <c r="Z9" s="140">
        <v>-11.04</v>
      </c>
      <c r="AA9" s="155">
        <v>187454</v>
      </c>
    </row>
    <row r="10" spans="1:27" ht="13.5">
      <c r="A10" s="291" t="s">
        <v>208</v>
      </c>
      <c r="B10" s="142"/>
      <c r="C10" s="62"/>
      <c r="D10" s="156"/>
      <c r="E10" s="60">
        <v>8268967</v>
      </c>
      <c r="F10" s="60">
        <v>8268967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6201725</v>
      </c>
      <c r="Y10" s="60">
        <v>-6201725</v>
      </c>
      <c r="Z10" s="140">
        <v>-100</v>
      </c>
      <c r="AA10" s="155">
        <v>8268967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53792256</v>
      </c>
      <c r="F11" s="295">
        <f t="shared" si="1"/>
        <v>53792256</v>
      </c>
      <c r="G11" s="295">
        <f t="shared" si="1"/>
        <v>0</v>
      </c>
      <c r="H11" s="295">
        <f t="shared" si="1"/>
        <v>0</v>
      </c>
      <c r="I11" s="295">
        <f t="shared" si="1"/>
        <v>935100</v>
      </c>
      <c r="J11" s="295">
        <f t="shared" si="1"/>
        <v>935100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1772548</v>
      </c>
      <c r="R11" s="295">
        <f t="shared" si="1"/>
        <v>1772548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2707648</v>
      </c>
      <c r="X11" s="295">
        <f t="shared" si="1"/>
        <v>40344193</v>
      </c>
      <c r="Y11" s="295">
        <f t="shared" si="1"/>
        <v>-37636545</v>
      </c>
      <c r="Z11" s="296">
        <f>+IF(X11&lt;&gt;0,+(Y11/X11)*100,0)</f>
        <v>-93.28863016295801</v>
      </c>
      <c r="AA11" s="297">
        <f>SUM(AA6:AA10)</f>
        <v>53792256</v>
      </c>
    </row>
    <row r="12" spans="1:27" ht="13.5">
      <c r="A12" s="298" t="s">
        <v>210</v>
      </c>
      <c r="B12" s="136"/>
      <c r="C12" s="62">
        <v>7746</v>
      </c>
      <c r="D12" s="156"/>
      <c r="E12" s="60"/>
      <c r="F12" s="60"/>
      <c r="G12" s="60"/>
      <c r="H12" s="60"/>
      <c r="I12" s="60">
        <v>13476</v>
      </c>
      <c r="J12" s="60">
        <v>13476</v>
      </c>
      <c r="K12" s="60"/>
      <c r="L12" s="60">
        <v>27771</v>
      </c>
      <c r="M12" s="60"/>
      <c r="N12" s="60">
        <v>27771</v>
      </c>
      <c r="O12" s="60"/>
      <c r="P12" s="60"/>
      <c r="Q12" s="60">
        <v>580</v>
      </c>
      <c r="R12" s="60">
        <v>580</v>
      </c>
      <c r="S12" s="60"/>
      <c r="T12" s="60"/>
      <c r="U12" s="60"/>
      <c r="V12" s="60"/>
      <c r="W12" s="60">
        <v>41827</v>
      </c>
      <c r="X12" s="60"/>
      <c r="Y12" s="60">
        <v>41827</v>
      </c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771643</v>
      </c>
      <c r="D15" s="156"/>
      <c r="E15" s="60">
        <v>3953601</v>
      </c>
      <c r="F15" s="60">
        <v>3953601</v>
      </c>
      <c r="G15" s="60"/>
      <c r="H15" s="60"/>
      <c r="I15" s="60">
        <v>497132</v>
      </c>
      <c r="J15" s="60">
        <v>497132</v>
      </c>
      <c r="K15" s="60"/>
      <c r="L15" s="60">
        <v>4543419</v>
      </c>
      <c r="M15" s="60"/>
      <c r="N15" s="60">
        <v>4543419</v>
      </c>
      <c r="O15" s="60"/>
      <c r="P15" s="60"/>
      <c r="Q15" s="60">
        <v>525977</v>
      </c>
      <c r="R15" s="60">
        <v>525977</v>
      </c>
      <c r="S15" s="60"/>
      <c r="T15" s="60"/>
      <c r="U15" s="60"/>
      <c r="V15" s="60"/>
      <c r="W15" s="60">
        <v>5566528</v>
      </c>
      <c r="X15" s="60">
        <v>2965201</v>
      </c>
      <c r="Y15" s="60">
        <v>2601327</v>
      </c>
      <c r="Z15" s="140">
        <v>87.73</v>
      </c>
      <c r="AA15" s="155">
        <v>3953601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26733538</v>
      </c>
      <c r="D20" s="154">
        <f t="shared" si="2"/>
        <v>0</v>
      </c>
      <c r="E20" s="100">
        <f t="shared" si="2"/>
        <v>37778406</v>
      </c>
      <c r="F20" s="100">
        <f t="shared" si="2"/>
        <v>37778406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28333805</v>
      </c>
      <c r="Y20" s="100">
        <f t="shared" si="2"/>
        <v>-28333805</v>
      </c>
      <c r="Z20" s="137">
        <f>+IF(X20&lt;&gt;0,+(Y20/X20)*100,0)</f>
        <v>-100</v>
      </c>
      <c r="AA20" s="153">
        <f>SUM(AA26:AA33)</f>
        <v>37778406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>
        <v>3539122</v>
      </c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>
        <v>5171899</v>
      </c>
      <c r="D23" s="156"/>
      <c r="E23" s="60">
        <v>36375785</v>
      </c>
      <c r="F23" s="60">
        <v>36375785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27281839</v>
      </c>
      <c r="Y23" s="60">
        <v>-27281839</v>
      </c>
      <c r="Z23" s="140">
        <v>-100</v>
      </c>
      <c r="AA23" s="155">
        <v>36375785</v>
      </c>
    </row>
    <row r="24" spans="1:27" ht="13.5">
      <c r="A24" s="291" t="s">
        <v>207</v>
      </c>
      <c r="B24" s="142"/>
      <c r="C24" s="62">
        <v>503273</v>
      </c>
      <c r="D24" s="156"/>
      <c r="E24" s="60">
        <v>1402621</v>
      </c>
      <c r="F24" s="60">
        <v>1402621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1051966</v>
      </c>
      <c r="Y24" s="60">
        <v>-1051966</v>
      </c>
      <c r="Z24" s="140">
        <v>-100</v>
      </c>
      <c r="AA24" s="155">
        <v>1402621</v>
      </c>
    </row>
    <row r="25" spans="1:27" ht="13.5">
      <c r="A25" s="291" t="s">
        <v>208</v>
      </c>
      <c r="B25" s="142"/>
      <c r="C25" s="62">
        <v>11813893</v>
      </c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21028187</v>
      </c>
      <c r="D26" s="294">
        <f t="shared" si="3"/>
        <v>0</v>
      </c>
      <c r="E26" s="295">
        <f t="shared" si="3"/>
        <v>37778406</v>
      </c>
      <c r="F26" s="295">
        <f t="shared" si="3"/>
        <v>37778406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28333805</v>
      </c>
      <c r="Y26" s="295">
        <f t="shared" si="3"/>
        <v>-28333805</v>
      </c>
      <c r="Z26" s="296">
        <f>+IF(X26&lt;&gt;0,+(Y26/X26)*100,0)</f>
        <v>-100</v>
      </c>
      <c r="AA26" s="297">
        <f>SUM(AA21:AA25)</f>
        <v>37778406</v>
      </c>
    </row>
    <row r="27" spans="1:27" ht="13.5">
      <c r="A27" s="298" t="s">
        <v>210</v>
      </c>
      <c r="B27" s="147"/>
      <c r="C27" s="62">
        <v>1901784</v>
      </c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3803567</v>
      </c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33505649</v>
      </c>
      <c r="F36" s="60">
        <f t="shared" si="4"/>
        <v>33505649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301562</v>
      </c>
      <c r="R36" s="60">
        <f t="shared" si="4"/>
        <v>301562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301562</v>
      </c>
      <c r="X36" s="60">
        <f t="shared" si="4"/>
        <v>25129237</v>
      </c>
      <c r="Y36" s="60">
        <f t="shared" si="4"/>
        <v>-24827675</v>
      </c>
      <c r="Z36" s="140">
        <f aca="true" t="shared" si="5" ref="Z36:Z49">+IF(X36&lt;&gt;0,+(Y36/X36)*100,0)</f>
        <v>-98.7999556054965</v>
      </c>
      <c r="AA36" s="155">
        <f>AA6+AA21</f>
        <v>33505649</v>
      </c>
    </row>
    <row r="37" spans="1:27" ht="13.5">
      <c r="A37" s="291" t="s">
        <v>205</v>
      </c>
      <c r="B37" s="142"/>
      <c r="C37" s="62">
        <f t="shared" si="4"/>
        <v>3539122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118595</v>
      </c>
      <c r="J37" s="60">
        <f t="shared" si="4"/>
        <v>118595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111197</v>
      </c>
      <c r="R37" s="60">
        <f t="shared" si="4"/>
        <v>111197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229792</v>
      </c>
      <c r="X37" s="60">
        <f t="shared" si="4"/>
        <v>0</v>
      </c>
      <c r="Y37" s="60">
        <f t="shared" si="4"/>
        <v>229792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5171899</v>
      </c>
      <c r="D38" s="156">
        <f t="shared" si="4"/>
        <v>0</v>
      </c>
      <c r="E38" s="60">
        <f t="shared" si="4"/>
        <v>48205971</v>
      </c>
      <c r="F38" s="60">
        <f t="shared" si="4"/>
        <v>48205971</v>
      </c>
      <c r="G38" s="60">
        <f t="shared" si="4"/>
        <v>0</v>
      </c>
      <c r="H38" s="60">
        <f t="shared" si="4"/>
        <v>0</v>
      </c>
      <c r="I38" s="60">
        <f t="shared" si="4"/>
        <v>714867</v>
      </c>
      <c r="J38" s="60">
        <f t="shared" si="4"/>
        <v>714867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1336360</v>
      </c>
      <c r="R38" s="60">
        <f t="shared" si="4"/>
        <v>1336360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2051227</v>
      </c>
      <c r="X38" s="60">
        <f t="shared" si="4"/>
        <v>36154479</v>
      </c>
      <c r="Y38" s="60">
        <f t="shared" si="4"/>
        <v>-34103252</v>
      </c>
      <c r="Z38" s="140">
        <f t="shared" si="5"/>
        <v>-94.32649271477538</v>
      </c>
      <c r="AA38" s="155">
        <f>AA8+AA23</f>
        <v>48205971</v>
      </c>
    </row>
    <row r="39" spans="1:27" ht="13.5">
      <c r="A39" s="291" t="s">
        <v>207</v>
      </c>
      <c r="B39" s="142"/>
      <c r="C39" s="62">
        <f t="shared" si="4"/>
        <v>503273</v>
      </c>
      <c r="D39" s="156">
        <f t="shared" si="4"/>
        <v>0</v>
      </c>
      <c r="E39" s="60">
        <f t="shared" si="4"/>
        <v>1590075</v>
      </c>
      <c r="F39" s="60">
        <f t="shared" si="4"/>
        <v>1590075</v>
      </c>
      <c r="G39" s="60">
        <f t="shared" si="4"/>
        <v>0</v>
      </c>
      <c r="H39" s="60">
        <f t="shared" si="4"/>
        <v>0</v>
      </c>
      <c r="I39" s="60">
        <f t="shared" si="4"/>
        <v>101638</v>
      </c>
      <c r="J39" s="60">
        <f t="shared" si="4"/>
        <v>101638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23429</v>
      </c>
      <c r="R39" s="60">
        <f t="shared" si="4"/>
        <v>23429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125067</v>
      </c>
      <c r="X39" s="60">
        <f t="shared" si="4"/>
        <v>1192557</v>
      </c>
      <c r="Y39" s="60">
        <f t="shared" si="4"/>
        <v>-1067490</v>
      </c>
      <c r="Z39" s="140">
        <f t="shared" si="5"/>
        <v>-89.51270253748878</v>
      </c>
      <c r="AA39" s="155">
        <f>AA9+AA24</f>
        <v>1590075</v>
      </c>
    </row>
    <row r="40" spans="1:27" ht="13.5">
      <c r="A40" s="291" t="s">
        <v>208</v>
      </c>
      <c r="B40" s="142"/>
      <c r="C40" s="62">
        <f t="shared" si="4"/>
        <v>11813893</v>
      </c>
      <c r="D40" s="156">
        <f t="shared" si="4"/>
        <v>0</v>
      </c>
      <c r="E40" s="60">
        <f t="shared" si="4"/>
        <v>8268967</v>
      </c>
      <c r="F40" s="60">
        <f t="shared" si="4"/>
        <v>8268967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6201725</v>
      </c>
      <c r="Y40" s="60">
        <f t="shared" si="4"/>
        <v>-6201725</v>
      </c>
      <c r="Z40" s="140">
        <f t="shared" si="5"/>
        <v>-100</v>
      </c>
      <c r="AA40" s="155">
        <f>AA10+AA25</f>
        <v>8268967</v>
      </c>
    </row>
    <row r="41" spans="1:27" ht="13.5">
      <c r="A41" s="292" t="s">
        <v>209</v>
      </c>
      <c r="B41" s="142"/>
      <c r="C41" s="293">
        <f aca="true" t="shared" si="6" ref="C41:Y41">SUM(C36:C40)</f>
        <v>21028187</v>
      </c>
      <c r="D41" s="294">
        <f t="shared" si="6"/>
        <v>0</v>
      </c>
      <c r="E41" s="295">
        <f t="shared" si="6"/>
        <v>91570662</v>
      </c>
      <c r="F41" s="295">
        <f t="shared" si="6"/>
        <v>91570662</v>
      </c>
      <c r="G41" s="295">
        <f t="shared" si="6"/>
        <v>0</v>
      </c>
      <c r="H41" s="295">
        <f t="shared" si="6"/>
        <v>0</v>
      </c>
      <c r="I41" s="295">
        <f t="shared" si="6"/>
        <v>935100</v>
      </c>
      <c r="J41" s="295">
        <f t="shared" si="6"/>
        <v>935100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1772548</v>
      </c>
      <c r="R41" s="295">
        <f t="shared" si="6"/>
        <v>1772548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2707648</v>
      </c>
      <c r="X41" s="295">
        <f t="shared" si="6"/>
        <v>68677998</v>
      </c>
      <c r="Y41" s="295">
        <f t="shared" si="6"/>
        <v>-65970350</v>
      </c>
      <c r="Z41" s="296">
        <f t="shared" si="5"/>
        <v>-96.05747389433222</v>
      </c>
      <c r="AA41" s="297">
        <f>SUM(AA36:AA40)</f>
        <v>91570662</v>
      </c>
    </row>
    <row r="42" spans="1:27" ht="13.5">
      <c r="A42" s="298" t="s">
        <v>210</v>
      </c>
      <c r="B42" s="136"/>
      <c r="C42" s="95">
        <f aca="true" t="shared" si="7" ref="C42:Y48">C12+C27</f>
        <v>1909530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13476</v>
      </c>
      <c r="J42" s="54">
        <f t="shared" si="7"/>
        <v>13476</v>
      </c>
      <c r="K42" s="54">
        <f t="shared" si="7"/>
        <v>0</v>
      </c>
      <c r="L42" s="54">
        <f t="shared" si="7"/>
        <v>27771</v>
      </c>
      <c r="M42" s="54">
        <f t="shared" si="7"/>
        <v>0</v>
      </c>
      <c r="N42" s="54">
        <f t="shared" si="7"/>
        <v>27771</v>
      </c>
      <c r="O42" s="54">
        <f t="shared" si="7"/>
        <v>0</v>
      </c>
      <c r="P42" s="54">
        <f t="shared" si="7"/>
        <v>0</v>
      </c>
      <c r="Q42" s="54">
        <f t="shared" si="7"/>
        <v>580</v>
      </c>
      <c r="R42" s="54">
        <f t="shared" si="7"/>
        <v>580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41827</v>
      </c>
      <c r="X42" s="54">
        <f t="shared" si="7"/>
        <v>0</v>
      </c>
      <c r="Y42" s="54">
        <f t="shared" si="7"/>
        <v>41827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4575210</v>
      </c>
      <c r="D45" s="129">
        <f t="shared" si="7"/>
        <v>0</v>
      </c>
      <c r="E45" s="54">
        <f t="shared" si="7"/>
        <v>3953601</v>
      </c>
      <c r="F45" s="54">
        <f t="shared" si="7"/>
        <v>3953601</v>
      </c>
      <c r="G45" s="54">
        <f t="shared" si="7"/>
        <v>0</v>
      </c>
      <c r="H45" s="54">
        <f t="shared" si="7"/>
        <v>0</v>
      </c>
      <c r="I45" s="54">
        <f t="shared" si="7"/>
        <v>497132</v>
      </c>
      <c r="J45" s="54">
        <f t="shared" si="7"/>
        <v>497132</v>
      </c>
      <c r="K45" s="54">
        <f t="shared" si="7"/>
        <v>0</v>
      </c>
      <c r="L45" s="54">
        <f t="shared" si="7"/>
        <v>4543419</v>
      </c>
      <c r="M45" s="54">
        <f t="shared" si="7"/>
        <v>0</v>
      </c>
      <c r="N45" s="54">
        <f t="shared" si="7"/>
        <v>4543419</v>
      </c>
      <c r="O45" s="54">
        <f t="shared" si="7"/>
        <v>0</v>
      </c>
      <c r="P45" s="54">
        <f t="shared" si="7"/>
        <v>0</v>
      </c>
      <c r="Q45" s="54">
        <f t="shared" si="7"/>
        <v>525977</v>
      </c>
      <c r="R45" s="54">
        <f t="shared" si="7"/>
        <v>525977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5566528</v>
      </c>
      <c r="X45" s="54">
        <f t="shared" si="7"/>
        <v>2965201</v>
      </c>
      <c r="Y45" s="54">
        <f t="shared" si="7"/>
        <v>2601327</v>
      </c>
      <c r="Z45" s="184">
        <f t="shared" si="5"/>
        <v>87.72852160781007</v>
      </c>
      <c r="AA45" s="130">
        <f t="shared" si="8"/>
        <v>3953601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27512927</v>
      </c>
      <c r="D49" s="218">
        <f t="shared" si="9"/>
        <v>0</v>
      </c>
      <c r="E49" s="220">
        <f t="shared" si="9"/>
        <v>95524263</v>
      </c>
      <c r="F49" s="220">
        <f t="shared" si="9"/>
        <v>95524263</v>
      </c>
      <c r="G49" s="220">
        <f t="shared" si="9"/>
        <v>0</v>
      </c>
      <c r="H49" s="220">
        <f t="shared" si="9"/>
        <v>0</v>
      </c>
      <c r="I49" s="220">
        <f t="shared" si="9"/>
        <v>1445708</v>
      </c>
      <c r="J49" s="220">
        <f t="shared" si="9"/>
        <v>1445708</v>
      </c>
      <c r="K49" s="220">
        <f t="shared" si="9"/>
        <v>0</v>
      </c>
      <c r="L49" s="220">
        <f t="shared" si="9"/>
        <v>4571190</v>
      </c>
      <c r="M49" s="220">
        <f t="shared" si="9"/>
        <v>0</v>
      </c>
      <c r="N49" s="220">
        <f t="shared" si="9"/>
        <v>4571190</v>
      </c>
      <c r="O49" s="220">
        <f t="shared" si="9"/>
        <v>0</v>
      </c>
      <c r="P49" s="220">
        <f t="shared" si="9"/>
        <v>0</v>
      </c>
      <c r="Q49" s="220">
        <f t="shared" si="9"/>
        <v>2299105</v>
      </c>
      <c r="R49" s="220">
        <f t="shared" si="9"/>
        <v>2299105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8316003</v>
      </c>
      <c r="X49" s="220">
        <f t="shared" si="9"/>
        <v>71643199</v>
      </c>
      <c r="Y49" s="220">
        <f t="shared" si="9"/>
        <v>-63327196</v>
      </c>
      <c r="Z49" s="221">
        <f t="shared" si="5"/>
        <v>-88.39247393182428</v>
      </c>
      <c r="AA49" s="222">
        <f>SUM(AA41:AA48)</f>
        <v>95524263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40982155</v>
      </c>
      <c r="D51" s="129">
        <f t="shared" si="10"/>
        <v>0</v>
      </c>
      <c r="E51" s="54">
        <f t="shared" si="10"/>
        <v>660000</v>
      </c>
      <c r="F51" s="54">
        <f t="shared" si="10"/>
        <v>660000</v>
      </c>
      <c r="G51" s="54">
        <f t="shared" si="10"/>
        <v>0</v>
      </c>
      <c r="H51" s="54">
        <f t="shared" si="10"/>
        <v>0</v>
      </c>
      <c r="I51" s="54">
        <f t="shared" si="10"/>
        <v>4144</v>
      </c>
      <c r="J51" s="54">
        <f t="shared" si="10"/>
        <v>4144</v>
      </c>
      <c r="K51" s="54">
        <f t="shared" si="10"/>
        <v>0</v>
      </c>
      <c r="L51" s="54">
        <f t="shared" si="10"/>
        <v>2131611</v>
      </c>
      <c r="M51" s="54">
        <f t="shared" si="10"/>
        <v>0</v>
      </c>
      <c r="N51" s="54">
        <f t="shared" si="10"/>
        <v>2131611</v>
      </c>
      <c r="O51" s="54">
        <f t="shared" si="10"/>
        <v>0</v>
      </c>
      <c r="P51" s="54">
        <f t="shared" si="10"/>
        <v>0</v>
      </c>
      <c r="Q51" s="54">
        <f t="shared" si="10"/>
        <v>10618</v>
      </c>
      <c r="R51" s="54">
        <f t="shared" si="10"/>
        <v>10618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2146373</v>
      </c>
      <c r="X51" s="54">
        <f t="shared" si="10"/>
        <v>495000</v>
      </c>
      <c r="Y51" s="54">
        <f t="shared" si="10"/>
        <v>1651373</v>
      </c>
      <c r="Z51" s="184">
        <f>+IF(X51&lt;&gt;0,+(Y51/X51)*100,0)</f>
        <v>333.61070707070706</v>
      </c>
      <c r="AA51" s="130">
        <f>SUM(AA57:AA61)</f>
        <v>660000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>
        <v>314460</v>
      </c>
      <c r="M52" s="60"/>
      <c r="N52" s="60">
        <v>314460</v>
      </c>
      <c r="O52" s="60"/>
      <c r="P52" s="60"/>
      <c r="Q52" s="60"/>
      <c r="R52" s="60"/>
      <c r="S52" s="60"/>
      <c r="T52" s="60"/>
      <c r="U52" s="60"/>
      <c r="V52" s="60"/>
      <c r="W52" s="60">
        <v>314460</v>
      </c>
      <c r="X52" s="60"/>
      <c r="Y52" s="60">
        <v>314460</v>
      </c>
      <c r="Z52" s="140"/>
      <c r="AA52" s="155"/>
    </row>
    <row r="53" spans="1:27" ht="13.5">
      <c r="A53" s="310" t="s">
        <v>205</v>
      </c>
      <c r="B53" s="142"/>
      <c r="C53" s="62">
        <v>23343752</v>
      </c>
      <c r="D53" s="156"/>
      <c r="E53" s="60"/>
      <c r="F53" s="60"/>
      <c r="G53" s="60"/>
      <c r="H53" s="60"/>
      <c r="I53" s="60"/>
      <c r="J53" s="60"/>
      <c r="K53" s="60"/>
      <c r="L53" s="60">
        <v>348078</v>
      </c>
      <c r="M53" s="60"/>
      <c r="N53" s="60">
        <v>348078</v>
      </c>
      <c r="O53" s="60"/>
      <c r="P53" s="60"/>
      <c r="Q53" s="60"/>
      <c r="R53" s="60"/>
      <c r="S53" s="60"/>
      <c r="T53" s="60"/>
      <c r="U53" s="60"/>
      <c r="V53" s="60"/>
      <c r="W53" s="60">
        <v>348078</v>
      </c>
      <c r="X53" s="60"/>
      <c r="Y53" s="60">
        <v>348078</v>
      </c>
      <c r="Z53" s="140"/>
      <c r="AA53" s="155"/>
    </row>
    <row r="54" spans="1:27" ht="13.5">
      <c r="A54" s="310" t="s">
        <v>206</v>
      </c>
      <c r="B54" s="142"/>
      <c r="C54" s="62">
        <v>17638403</v>
      </c>
      <c r="D54" s="156"/>
      <c r="E54" s="60"/>
      <c r="F54" s="60"/>
      <c r="G54" s="60"/>
      <c r="H54" s="60"/>
      <c r="I54" s="60"/>
      <c r="J54" s="60"/>
      <c r="K54" s="60"/>
      <c r="L54" s="60">
        <v>832358</v>
      </c>
      <c r="M54" s="60"/>
      <c r="N54" s="60">
        <v>832358</v>
      </c>
      <c r="O54" s="60"/>
      <c r="P54" s="60"/>
      <c r="Q54" s="60"/>
      <c r="R54" s="60"/>
      <c r="S54" s="60"/>
      <c r="T54" s="60"/>
      <c r="U54" s="60"/>
      <c r="V54" s="60"/>
      <c r="W54" s="60">
        <v>832358</v>
      </c>
      <c r="X54" s="60"/>
      <c r="Y54" s="60">
        <v>832358</v>
      </c>
      <c r="Z54" s="140"/>
      <c r="AA54" s="155"/>
    </row>
    <row r="55" spans="1:27" ht="13.5">
      <c r="A55" s="310" t="s">
        <v>207</v>
      </c>
      <c r="B55" s="142"/>
      <c r="C55" s="62"/>
      <c r="D55" s="156"/>
      <c r="E55" s="60">
        <v>300000</v>
      </c>
      <c r="F55" s="60">
        <v>300000</v>
      </c>
      <c r="G55" s="60"/>
      <c r="H55" s="60"/>
      <c r="I55" s="60"/>
      <c r="J55" s="60"/>
      <c r="K55" s="60"/>
      <c r="L55" s="60">
        <v>62078</v>
      </c>
      <c r="M55" s="60"/>
      <c r="N55" s="60">
        <v>62078</v>
      </c>
      <c r="O55" s="60"/>
      <c r="P55" s="60"/>
      <c r="Q55" s="60"/>
      <c r="R55" s="60"/>
      <c r="S55" s="60"/>
      <c r="T55" s="60"/>
      <c r="U55" s="60"/>
      <c r="V55" s="60"/>
      <c r="W55" s="60">
        <v>62078</v>
      </c>
      <c r="X55" s="60">
        <v>225000</v>
      </c>
      <c r="Y55" s="60">
        <v>-162922</v>
      </c>
      <c r="Z55" s="140">
        <v>-72.41</v>
      </c>
      <c r="AA55" s="155">
        <v>300000</v>
      </c>
    </row>
    <row r="56" spans="1:27" ht="13.5">
      <c r="A56" s="310" t="s">
        <v>208</v>
      </c>
      <c r="B56" s="142"/>
      <c r="C56" s="62"/>
      <c r="D56" s="156"/>
      <c r="E56" s="60">
        <v>60000</v>
      </c>
      <c r="F56" s="60">
        <v>60000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45000</v>
      </c>
      <c r="Y56" s="60">
        <v>-45000</v>
      </c>
      <c r="Z56" s="140">
        <v>-100</v>
      </c>
      <c r="AA56" s="155">
        <v>60000</v>
      </c>
    </row>
    <row r="57" spans="1:27" ht="13.5">
      <c r="A57" s="138" t="s">
        <v>209</v>
      </c>
      <c r="B57" s="142"/>
      <c r="C57" s="293">
        <f aca="true" t="shared" si="11" ref="C57:Y57">SUM(C52:C56)</f>
        <v>40982155</v>
      </c>
      <c r="D57" s="294">
        <f t="shared" si="11"/>
        <v>0</v>
      </c>
      <c r="E57" s="295">
        <f t="shared" si="11"/>
        <v>360000</v>
      </c>
      <c r="F57" s="295">
        <f t="shared" si="11"/>
        <v>360000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1556974</v>
      </c>
      <c r="M57" s="295">
        <f t="shared" si="11"/>
        <v>0</v>
      </c>
      <c r="N57" s="295">
        <f t="shared" si="11"/>
        <v>1556974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1556974</v>
      </c>
      <c r="X57" s="295">
        <f t="shared" si="11"/>
        <v>270000</v>
      </c>
      <c r="Y57" s="295">
        <f t="shared" si="11"/>
        <v>1286974</v>
      </c>
      <c r="Z57" s="296">
        <f>+IF(X57&lt;&gt;0,+(Y57/X57)*100,0)</f>
        <v>476.65703703703707</v>
      </c>
      <c r="AA57" s="297">
        <f>SUM(AA52:AA56)</f>
        <v>360000</v>
      </c>
    </row>
    <row r="58" spans="1:27" ht="13.5">
      <c r="A58" s="311" t="s">
        <v>210</v>
      </c>
      <c r="B58" s="136"/>
      <c r="C58" s="62"/>
      <c r="D58" s="156"/>
      <c r="E58" s="60">
        <v>300000</v>
      </c>
      <c r="F58" s="60">
        <v>300000</v>
      </c>
      <c r="G58" s="60"/>
      <c r="H58" s="60"/>
      <c r="I58" s="60">
        <v>987</v>
      </c>
      <c r="J58" s="60">
        <v>987</v>
      </c>
      <c r="K58" s="60"/>
      <c r="L58" s="60">
        <v>1261</v>
      </c>
      <c r="M58" s="60"/>
      <c r="N58" s="60">
        <v>1261</v>
      </c>
      <c r="O58" s="60"/>
      <c r="P58" s="60"/>
      <c r="Q58" s="60"/>
      <c r="R58" s="60"/>
      <c r="S58" s="60"/>
      <c r="T58" s="60"/>
      <c r="U58" s="60"/>
      <c r="V58" s="60"/>
      <c r="W58" s="60">
        <v>2248</v>
      </c>
      <c r="X58" s="60">
        <v>225000</v>
      </c>
      <c r="Y58" s="60">
        <v>-222752</v>
      </c>
      <c r="Z58" s="140">
        <v>-99</v>
      </c>
      <c r="AA58" s="155">
        <v>300000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>
        <v>3157</v>
      </c>
      <c r="J61" s="60">
        <v>3157</v>
      </c>
      <c r="K61" s="60"/>
      <c r="L61" s="60">
        <v>573376</v>
      </c>
      <c r="M61" s="60"/>
      <c r="N61" s="60">
        <v>573376</v>
      </c>
      <c r="O61" s="60"/>
      <c r="P61" s="60"/>
      <c r="Q61" s="60">
        <v>10618</v>
      </c>
      <c r="R61" s="60">
        <v>10618</v>
      </c>
      <c r="S61" s="60"/>
      <c r="T61" s="60"/>
      <c r="U61" s="60"/>
      <c r="V61" s="60"/>
      <c r="W61" s="60">
        <v>587151</v>
      </c>
      <c r="X61" s="60"/>
      <c r="Y61" s="60">
        <v>587151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692403</v>
      </c>
      <c r="H68" s="60">
        <v>1531204</v>
      </c>
      <c r="I68" s="60">
        <v>1425872</v>
      </c>
      <c r="J68" s="60">
        <v>3649479</v>
      </c>
      <c r="K68" s="60">
        <v>3300422</v>
      </c>
      <c r="L68" s="60">
        <v>2131611</v>
      </c>
      <c r="M68" s="60"/>
      <c r="N68" s="60">
        <v>5432033</v>
      </c>
      <c r="O68" s="60"/>
      <c r="P68" s="60">
        <v>2203905</v>
      </c>
      <c r="Q68" s="60">
        <v>4559637</v>
      </c>
      <c r="R68" s="60">
        <v>6763542</v>
      </c>
      <c r="S68" s="60"/>
      <c r="T68" s="60"/>
      <c r="U68" s="60"/>
      <c r="V68" s="60"/>
      <c r="W68" s="60">
        <v>15845054</v>
      </c>
      <c r="X68" s="60"/>
      <c r="Y68" s="60">
        <v>15845054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692403</v>
      </c>
      <c r="H69" s="220">
        <f t="shared" si="12"/>
        <v>1531204</v>
      </c>
      <c r="I69" s="220">
        <f t="shared" si="12"/>
        <v>1425872</v>
      </c>
      <c r="J69" s="220">
        <f t="shared" si="12"/>
        <v>3649479</v>
      </c>
      <c r="K69" s="220">
        <f t="shared" si="12"/>
        <v>3300422</v>
      </c>
      <c r="L69" s="220">
        <f t="shared" si="12"/>
        <v>2131611</v>
      </c>
      <c r="M69" s="220">
        <f t="shared" si="12"/>
        <v>0</v>
      </c>
      <c r="N69" s="220">
        <f t="shared" si="12"/>
        <v>5432033</v>
      </c>
      <c r="O69" s="220">
        <f t="shared" si="12"/>
        <v>0</v>
      </c>
      <c r="P69" s="220">
        <f t="shared" si="12"/>
        <v>2203905</v>
      </c>
      <c r="Q69" s="220">
        <f t="shared" si="12"/>
        <v>4559637</v>
      </c>
      <c r="R69" s="220">
        <f t="shared" si="12"/>
        <v>6763542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15845054</v>
      </c>
      <c r="X69" s="220">
        <f t="shared" si="12"/>
        <v>0</v>
      </c>
      <c r="Y69" s="220">
        <f t="shared" si="12"/>
        <v>15845054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53792256</v>
      </c>
      <c r="F5" s="358">
        <f t="shared" si="0"/>
        <v>53792256</v>
      </c>
      <c r="G5" s="358">
        <f t="shared" si="0"/>
        <v>0</v>
      </c>
      <c r="H5" s="356">
        <f t="shared" si="0"/>
        <v>0</v>
      </c>
      <c r="I5" s="356">
        <f t="shared" si="0"/>
        <v>935100</v>
      </c>
      <c r="J5" s="358">
        <f t="shared" si="0"/>
        <v>935100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1772548</v>
      </c>
      <c r="R5" s="358">
        <f t="shared" si="0"/>
        <v>1772548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2707648</v>
      </c>
      <c r="X5" s="356">
        <f t="shared" si="0"/>
        <v>40344193</v>
      </c>
      <c r="Y5" s="358">
        <f t="shared" si="0"/>
        <v>-37636545</v>
      </c>
      <c r="Z5" s="359">
        <f>+IF(X5&lt;&gt;0,+(Y5/X5)*100,0)</f>
        <v>-93.28863016295801</v>
      </c>
      <c r="AA5" s="360">
        <f>+AA6+AA8+AA11+AA13+AA15</f>
        <v>53792256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33505649</v>
      </c>
      <c r="F6" s="59">
        <f t="shared" si="1"/>
        <v>33505649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301562</v>
      </c>
      <c r="R6" s="59">
        <f t="shared" si="1"/>
        <v>301562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301562</v>
      </c>
      <c r="X6" s="60">
        <f t="shared" si="1"/>
        <v>25129237</v>
      </c>
      <c r="Y6" s="59">
        <f t="shared" si="1"/>
        <v>-24827675</v>
      </c>
      <c r="Z6" s="61">
        <f>+IF(X6&lt;&gt;0,+(Y6/X6)*100,0)</f>
        <v>-98.7999556054965</v>
      </c>
      <c r="AA6" s="62">
        <f t="shared" si="1"/>
        <v>33505649</v>
      </c>
    </row>
    <row r="7" spans="1:27" ht="13.5">
      <c r="A7" s="291" t="s">
        <v>228</v>
      </c>
      <c r="B7" s="142"/>
      <c r="C7" s="60"/>
      <c r="D7" s="340"/>
      <c r="E7" s="60">
        <v>33505649</v>
      </c>
      <c r="F7" s="59">
        <v>33505649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>
        <v>301562</v>
      </c>
      <c r="R7" s="59">
        <v>301562</v>
      </c>
      <c r="S7" s="59"/>
      <c r="T7" s="60"/>
      <c r="U7" s="60"/>
      <c r="V7" s="59"/>
      <c r="W7" s="59">
        <v>301562</v>
      </c>
      <c r="X7" s="60">
        <v>25129237</v>
      </c>
      <c r="Y7" s="59">
        <v>-24827675</v>
      </c>
      <c r="Z7" s="61">
        <v>-98.8</v>
      </c>
      <c r="AA7" s="62">
        <v>33505649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118595</v>
      </c>
      <c r="J8" s="59">
        <f t="shared" si="2"/>
        <v>118595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111197</v>
      </c>
      <c r="R8" s="59">
        <f t="shared" si="2"/>
        <v>111197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229792</v>
      </c>
      <c r="X8" s="60">
        <f t="shared" si="2"/>
        <v>0</v>
      </c>
      <c r="Y8" s="59">
        <f t="shared" si="2"/>
        <v>229792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>
        <v>112686</v>
      </c>
      <c r="J9" s="59">
        <v>112686</v>
      </c>
      <c r="K9" s="59"/>
      <c r="L9" s="60"/>
      <c r="M9" s="60"/>
      <c r="N9" s="59"/>
      <c r="O9" s="59"/>
      <c r="P9" s="60"/>
      <c r="Q9" s="60">
        <v>94280</v>
      </c>
      <c r="R9" s="59">
        <v>94280</v>
      </c>
      <c r="S9" s="59"/>
      <c r="T9" s="60"/>
      <c r="U9" s="60"/>
      <c r="V9" s="59"/>
      <c r="W9" s="59">
        <v>206966</v>
      </c>
      <c r="X9" s="60"/>
      <c r="Y9" s="59">
        <v>206966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>
        <v>5909</v>
      </c>
      <c r="J10" s="59">
        <v>5909</v>
      </c>
      <c r="K10" s="59"/>
      <c r="L10" s="60"/>
      <c r="M10" s="60"/>
      <c r="N10" s="59"/>
      <c r="O10" s="59"/>
      <c r="P10" s="60"/>
      <c r="Q10" s="60">
        <v>16917</v>
      </c>
      <c r="R10" s="59">
        <v>16917</v>
      </c>
      <c r="S10" s="59"/>
      <c r="T10" s="60"/>
      <c r="U10" s="60"/>
      <c r="V10" s="59"/>
      <c r="W10" s="59">
        <v>22826</v>
      </c>
      <c r="X10" s="60"/>
      <c r="Y10" s="59">
        <v>22826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11830186</v>
      </c>
      <c r="F11" s="364">
        <f t="shared" si="3"/>
        <v>11830186</v>
      </c>
      <c r="G11" s="364">
        <f t="shared" si="3"/>
        <v>0</v>
      </c>
      <c r="H11" s="362">
        <f t="shared" si="3"/>
        <v>0</v>
      </c>
      <c r="I11" s="362">
        <f t="shared" si="3"/>
        <v>714867</v>
      </c>
      <c r="J11" s="364">
        <f t="shared" si="3"/>
        <v>714867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1336360</v>
      </c>
      <c r="R11" s="364">
        <f t="shared" si="3"/>
        <v>1336360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2051227</v>
      </c>
      <c r="X11" s="362">
        <f t="shared" si="3"/>
        <v>8872640</v>
      </c>
      <c r="Y11" s="364">
        <f t="shared" si="3"/>
        <v>-6821413</v>
      </c>
      <c r="Z11" s="365">
        <f>+IF(X11&lt;&gt;0,+(Y11/X11)*100,0)</f>
        <v>-76.88143551411981</v>
      </c>
      <c r="AA11" s="366">
        <f t="shared" si="3"/>
        <v>11830186</v>
      </c>
    </row>
    <row r="12" spans="1:27" ht="13.5">
      <c r="A12" s="291" t="s">
        <v>231</v>
      </c>
      <c r="B12" s="136"/>
      <c r="C12" s="60"/>
      <c r="D12" s="340"/>
      <c r="E12" s="60">
        <v>11830186</v>
      </c>
      <c r="F12" s="59">
        <v>11830186</v>
      </c>
      <c r="G12" s="59"/>
      <c r="H12" s="60"/>
      <c r="I12" s="60">
        <v>714867</v>
      </c>
      <c r="J12" s="59">
        <v>714867</v>
      </c>
      <c r="K12" s="59"/>
      <c r="L12" s="60"/>
      <c r="M12" s="60"/>
      <c r="N12" s="59"/>
      <c r="O12" s="59"/>
      <c r="P12" s="60"/>
      <c r="Q12" s="60">
        <v>1336360</v>
      </c>
      <c r="R12" s="59">
        <v>1336360</v>
      </c>
      <c r="S12" s="59"/>
      <c r="T12" s="60"/>
      <c r="U12" s="60"/>
      <c r="V12" s="59"/>
      <c r="W12" s="59">
        <v>2051227</v>
      </c>
      <c r="X12" s="60">
        <v>8872640</v>
      </c>
      <c r="Y12" s="59">
        <v>-6821413</v>
      </c>
      <c r="Z12" s="61">
        <v>-76.88</v>
      </c>
      <c r="AA12" s="62">
        <v>11830186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187454</v>
      </c>
      <c r="F13" s="342">
        <f t="shared" si="4"/>
        <v>187454</v>
      </c>
      <c r="G13" s="342">
        <f t="shared" si="4"/>
        <v>0</v>
      </c>
      <c r="H13" s="275">
        <f t="shared" si="4"/>
        <v>0</v>
      </c>
      <c r="I13" s="275">
        <f t="shared" si="4"/>
        <v>101638</v>
      </c>
      <c r="J13" s="342">
        <f t="shared" si="4"/>
        <v>101638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23429</v>
      </c>
      <c r="R13" s="342">
        <f t="shared" si="4"/>
        <v>23429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125067</v>
      </c>
      <c r="X13" s="275">
        <f t="shared" si="4"/>
        <v>140591</v>
      </c>
      <c r="Y13" s="342">
        <f t="shared" si="4"/>
        <v>-15524</v>
      </c>
      <c r="Z13" s="335">
        <f>+IF(X13&lt;&gt;0,+(Y13/X13)*100,0)</f>
        <v>-11.041958589098876</v>
      </c>
      <c r="AA13" s="273">
        <f t="shared" si="4"/>
        <v>187454</v>
      </c>
    </row>
    <row r="14" spans="1:27" ht="13.5">
      <c r="A14" s="291" t="s">
        <v>232</v>
      </c>
      <c r="B14" s="136"/>
      <c r="C14" s="60"/>
      <c r="D14" s="340"/>
      <c r="E14" s="60">
        <v>187454</v>
      </c>
      <c r="F14" s="59">
        <v>187454</v>
      </c>
      <c r="G14" s="59"/>
      <c r="H14" s="60"/>
      <c r="I14" s="60">
        <v>101638</v>
      </c>
      <c r="J14" s="59">
        <v>101638</v>
      </c>
      <c r="K14" s="59"/>
      <c r="L14" s="60"/>
      <c r="M14" s="60"/>
      <c r="N14" s="59"/>
      <c r="O14" s="59"/>
      <c r="P14" s="60"/>
      <c r="Q14" s="60">
        <v>23429</v>
      </c>
      <c r="R14" s="59">
        <v>23429</v>
      </c>
      <c r="S14" s="59"/>
      <c r="T14" s="60"/>
      <c r="U14" s="60"/>
      <c r="V14" s="59"/>
      <c r="W14" s="59">
        <v>125067</v>
      </c>
      <c r="X14" s="60">
        <v>140591</v>
      </c>
      <c r="Y14" s="59">
        <v>-15524</v>
      </c>
      <c r="Z14" s="61">
        <v>-11.04</v>
      </c>
      <c r="AA14" s="62">
        <v>187454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8268967</v>
      </c>
      <c r="F15" s="59">
        <f t="shared" si="5"/>
        <v>8268967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6201725</v>
      </c>
      <c r="Y15" s="59">
        <f t="shared" si="5"/>
        <v>-6201725</v>
      </c>
      <c r="Z15" s="61">
        <f>+IF(X15&lt;&gt;0,+(Y15/X15)*100,0)</f>
        <v>-100</v>
      </c>
      <c r="AA15" s="62">
        <f>SUM(AA16:AA20)</f>
        <v>8268967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8268967</v>
      </c>
      <c r="F20" s="59">
        <v>8268967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6201725</v>
      </c>
      <c r="Y20" s="59">
        <v>-6201725</v>
      </c>
      <c r="Z20" s="61">
        <v>-100</v>
      </c>
      <c r="AA20" s="62">
        <v>8268967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7746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13476</v>
      </c>
      <c r="J22" s="345">
        <f t="shared" si="6"/>
        <v>13476</v>
      </c>
      <c r="K22" s="345">
        <f t="shared" si="6"/>
        <v>0</v>
      </c>
      <c r="L22" s="343">
        <f t="shared" si="6"/>
        <v>27771</v>
      </c>
      <c r="M22" s="343">
        <f t="shared" si="6"/>
        <v>0</v>
      </c>
      <c r="N22" s="345">
        <f t="shared" si="6"/>
        <v>27771</v>
      </c>
      <c r="O22" s="345">
        <f t="shared" si="6"/>
        <v>0</v>
      </c>
      <c r="P22" s="343">
        <f t="shared" si="6"/>
        <v>0</v>
      </c>
      <c r="Q22" s="343">
        <f t="shared" si="6"/>
        <v>580</v>
      </c>
      <c r="R22" s="345">
        <f t="shared" si="6"/>
        <v>580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41827</v>
      </c>
      <c r="X22" s="343">
        <f t="shared" si="6"/>
        <v>0</v>
      </c>
      <c r="Y22" s="345">
        <f t="shared" si="6"/>
        <v>41827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>
        <v>7442</v>
      </c>
      <c r="J27" s="59">
        <v>7442</v>
      </c>
      <c r="K27" s="59"/>
      <c r="L27" s="60">
        <v>27771</v>
      </c>
      <c r="M27" s="60"/>
      <c r="N27" s="59">
        <v>27771</v>
      </c>
      <c r="O27" s="59"/>
      <c r="P27" s="60"/>
      <c r="Q27" s="60"/>
      <c r="R27" s="59"/>
      <c r="S27" s="59"/>
      <c r="T27" s="60"/>
      <c r="U27" s="60"/>
      <c r="V27" s="59"/>
      <c r="W27" s="59">
        <v>35213</v>
      </c>
      <c r="X27" s="60"/>
      <c r="Y27" s="59">
        <v>35213</v>
      </c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>
        <v>6034</v>
      </c>
      <c r="J28" s="342">
        <v>6034</v>
      </c>
      <c r="K28" s="342"/>
      <c r="L28" s="275"/>
      <c r="M28" s="275"/>
      <c r="N28" s="342"/>
      <c r="O28" s="342"/>
      <c r="P28" s="275"/>
      <c r="Q28" s="275">
        <v>580</v>
      </c>
      <c r="R28" s="342">
        <v>580</v>
      </c>
      <c r="S28" s="342"/>
      <c r="T28" s="275"/>
      <c r="U28" s="275"/>
      <c r="V28" s="342"/>
      <c r="W28" s="342">
        <v>6614</v>
      </c>
      <c r="X28" s="275"/>
      <c r="Y28" s="342">
        <v>6614</v>
      </c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7746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771643</v>
      </c>
      <c r="D40" s="344">
        <f t="shared" si="9"/>
        <v>0</v>
      </c>
      <c r="E40" s="343">
        <f t="shared" si="9"/>
        <v>3953601</v>
      </c>
      <c r="F40" s="345">
        <f t="shared" si="9"/>
        <v>3953601</v>
      </c>
      <c r="G40" s="345">
        <f t="shared" si="9"/>
        <v>0</v>
      </c>
      <c r="H40" s="343">
        <f t="shared" si="9"/>
        <v>0</v>
      </c>
      <c r="I40" s="343">
        <f t="shared" si="9"/>
        <v>497132</v>
      </c>
      <c r="J40" s="345">
        <f t="shared" si="9"/>
        <v>497132</v>
      </c>
      <c r="K40" s="345">
        <f t="shared" si="9"/>
        <v>0</v>
      </c>
      <c r="L40" s="343">
        <f t="shared" si="9"/>
        <v>4543419</v>
      </c>
      <c r="M40" s="343">
        <f t="shared" si="9"/>
        <v>0</v>
      </c>
      <c r="N40" s="345">
        <f t="shared" si="9"/>
        <v>4543419</v>
      </c>
      <c r="O40" s="345">
        <f t="shared" si="9"/>
        <v>0</v>
      </c>
      <c r="P40" s="343">
        <f t="shared" si="9"/>
        <v>0</v>
      </c>
      <c r="Q40" s="343">
        <f t="shared" si="9"/>
        <v>525977</v>
      </c>
      <c r="R40" s="345">
        <f t="shared" si="9"/>
        <v>525977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5566528</v>
      </c>
      <c r="X40" s="343">
        <f t="shared" si="9"/>
        <v>2965201</v>
      </c>
      <c r="Y40" s="345">
        <f t="shared" si="9"/>
        <v>2601327</v>
      </c>
      <c r="Z40" s="336">
        <f>+IF(X40&lt;&gt;0,+(Y40/X40)*100,0)</f>
        <v>87.72852160781007</v>
      </c>
      <c r="AA40" s="350">
        <f>SUM(AA41:AA49)</f>
        <v>3953601</v>
      </c>
    </row>
    <row r="41" spans="1:27" ht="13.5">
      <c r="A41" s="361" t="s">
        <v>247</v>
      </c>
      <c r="B41" s="142"/>
      <c r="C41" s="362">
        <v>46000</v>
      </c>
      <c r="D41" s="363"/>
      <c r="E41" s="362">
        <v>2790909</v>
      </c>
      <c r="F41" s="364">
        <v>2790909</v>
      </c>
      <c r="G41" s="364"/>
      <c r="H41" s="362"/>
      <c r="I41" s="362">
        <v>314226</v>
      </c>
      <c r="J41" s="364">
        <v>314226</v>
      </c>
      <c r="K41" s="364"/>
      <c r="L41" s="362">
        <v>3576</v>
      </c>
      <c r="M41" s="362"/>
      <c r="N41" s="364">
        <v>3576</v>
      </c>
      <c r="O41" s="364"/>
      <c r="P41" s="362"/>
      <c r="Q41" s="362">
        <v>99875</v>
      </c>
      <c r="R41" s="364">
        <v>99875</v>
      </c>
      <c r="S41" s="364"/>
      <c r="T41" s="362"/>
      <c r="U41" s="362"/>
      <c r="V41" s="364"/>
      <c r="W41" s="364">
        <v>417677</v>
      </c>
      <c r="X41" s="362">
        <v>2093182</v>
      </c>
      <c r="Y41" s="364">
        <v>-1675505</v>
      </c>
      <c r="Z41" s="365">
        <v>-80.05</v>
      </c>
      <c r="AA41" s="366">
        <v>2790909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528939</v>
      </c>
      <c r="D43" s="369"/>
      <c r="E43" s="305"/>
      <c r="F43" s="370"/>
      <c r="G43" s="370"/>
      <c r="H43" s="305"/>
      <c r="I43" s="305">
        <v>63153</v>
      </c>
      <c r="J43" s="370">
        <v>63153</v>
      </c>
      <c r="K43" s="370"/>
      <c r="L43" s="305">
        <v>9983</v>
      </c>
      <c r="M43" s="305"/>
      <c r="N43" s="370">
        <v>9983</v>
      </c>
      <c r="O43" s="370"/>
      <c r="P43" s="305"/>
      <c r="Q43" s="305">
        <v>123936</v>
      </c>
      <c r="R43" s="370">
        <v>123936</v>
      </c>
      <c r="S43" s="370"/>
      <c r="T43" s="305"/>
      <c r="U43" s="305"/>
      <c r="V43" s="370"/>
      <c r="W43" s="370">
        <v>197072</v>
      </c>
      <c r="X43" s="305"/>
      <c r="Y43" s="370">
        <v>197072</v>
      </c>
      <c r="Z43" s="371"/>
      <c r="AA43" s="303"/>
    </row>
    <row r="44" spans="1:27" ht="13.5">
      <c r="A44" s="361" t="s">
        <v>250</v>
      </c>
      <c r="B44" s="136"/>
      <c r="C44" s="60">
        <v>56914</v>
      </c>
      <c r="D44" s="368"/>
      <c r="E44" s="54"/>
      <c r="F44" s="53"/>
      <c r="G44" s="53"/>
      <c r="H44" s="54"/>
      <c r="I44" s="54">
        <v>77004</v>
      </c>
      <c r="J44" s="53">
        <v>77004</v>
      </c>
      <c r="K44" s="53"/>
      <c r="L44" s="54">
        <v>9458</v>
      </c>
      <c r="M44" s="54"/>
      <c r="N44" s="53">
        <v>9458</v>
      </c>
      <c r="O44" s="53"/>
      <c r="P44" s="54"/>
      <c r="Q44" s="54">
        <v>118304</v>
      </c>
      <c r="R44" s="53">
        <v>118304</v>
      </c>
      <c r="S44" s="53"/>
      <c r="T44" s="54"/>
      <c r="U44" s="54"/>
      <c r="V44" s="53"/>
      <c r="W44" s="53">
        <v>204766</v>
      </c>
      <c r="X44" s="54"/>
      <c r="Y44" s="53">
        <v>204766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>
        <v>13912</v>
      </c>
      <c r="J47" s="53">
        <v>13912</v>
      </c>
      <c r="K47" s="53"/>
      <c r="L47" s="54">
        <v>1768</v>
      </c>
      <c r="M47" s="54"/>
      <c r="N47" s="53">
        <v>1768</v>
      </c>
      <c r="O47" s="53"/>
      <c r="P47" s="54"/>
      <c r="Q47" s="54">
        <v>101436</v>
      </c>
      <c r="R47" s="53">
        <v>101436</v>
      </c>
      <c r="S47" s="53"/>
      <c r="T47" s="54"/>
      <c r="U47" s="54"/>
      <c r="V47" s="53"/>
      <c r="W47" s="53">
        <v>117116</v>
      </c>
      <c r="X47" s="54"/>
      <c r="Y47" s="53">
        <v>117116</v>
      </c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139790</v>
      </c>
      <c r="D49" s="368"/>
      <c r="E49" s="54">
        <v>1162692</v>
      </c>
      <c r="F49" s="53">
        <v>1162692</v>
      </c>
      <c r="G49" s="53"/>
      <c r="H49" s="54"/>
      <c r="I49" s="54">
        <v>28837</v>
      </c>
      <c r="J49" s="53">
        <v>28837</v>
      </c>
      <c r="K49" s="53"/>
      <c r="L49" s="54">
        <v>4518634</v>
      </c>
      <c r="M49" s="54"/>
      <c r="N49" s="53">
        <v>4518634</v>
      </c>
      <c r="O49" s="53"/>
      <c r="P49" s="54"/>
      <c r="Q49" s="54">
        <v>82426</v>
      </c>
      <c r="R49" s="53">
        <v>82426</v>
      </c>
      <c r="S49" s="53"/>
      <c r="T49" s="54"/>
      <c r="U49" s="54"/>
      <c r="V49" s="53"/>
      <c r="W49" s="53">
        <v>4629897</v>
      </c>
      <c r="X49" s="54">
        <v>872019</v>
      </c>
      <c r="Y49" s="53">
        <v>3757878</v>
      </c>
      <c r="Z49" s="94">
        <v>430.94</v>
      </c>
      <c r="AA49" s="95">
        <v>1162692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779389</v>
      </c>
      <c r="D60" s="346">
        <f t="shared" si="14"/>
        <v>0</v>
      </c>
      <c r="E60" s="219">
        <f t="shared" si="14"/>
        <v>57745857</v>
      </c>
      <c r="F60" s="264">
        <f t="shared" si="14"/>
        <v>57745857</v>
      </c>
      <c r="G60" s="264">
        <f t="shared" si="14"/>
        <v>0</v>
      </c>
      <c r="H60" s="219">
        <f t="shared" si="14"/>
        <v>0</v>
      </c>
      <c r="I60" s="219">
        <f t="shared" si="14"/>
        <v>1445708</v>
      </c>
      <c r="J60" s="264">
        <f t="shared" si="14"/>
        <v>1445708</v>
      </c>
      <c r="K60" s="264">
        <f t="shared" si="14"/>
        <v>0</v>
      </c>
      <c r="L60" s="219">
        <f t="shared" si="14"/>
        <v>4571190</v>
      </c>
      <c r="M60" s="219">
        <f t="shared" si="14"/>
        <v>0</v>
      </c>
      <c r="N60" s="264">
        <f t="shared" si="14"/>
        <v>4571190</v>
      </c>
      <c r="O60" s="264">
        <f t="shared" si="14"/>
        <v>0</v>
      </c>
      <c r="P60" s="219">
        <f t="shared" si="14"/>
        <v>0</v>
      </c>
      <c r="Q60" s="219">
        <f t="shared" si="14"/>
        <v>2299105</v>
      </c>
      <c r="R60" s="264">
        <f t="shared" si="14"/>
        <v>2299105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8316003</v>
      </c>
      <c r="X60" s="219">
        <f t="shared" si="14"/>
        <v>43309394</v>
      </c>
      <c r="Y60" s="264">
        <f t="shared" si="14"/>
        <v>-34993391</v>
      </c>
      <c r="Z60" s="337">
        <f>+IF(X60&lt;&gt;0,+(Y60/X60)*100,0)</f>
        <v>-80.79861611547831</v>
      </c>
      <c r="AA60" s="232">
        <f>+AA57+AA54+AA51+AA40+AA37+AA34+AA22+AA5</f>
        <v>57745857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21028187</v>
      </c>
      <c r="D5" s="357">
        <f t="shared" si="0"/>
        <v>0</v>
      </c>
      <c r="E5" s="356">
        <f t="shared" si="0"/>
        <v>37778406</v>
      </c>
      <c r="F5" s="358">
        <f t="shared" si="0"/>
        <v>37778406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28333805</v>
      </c>
      <c r="Y5" s="358">
        <f t="shared" si="0"/>
        <v>-28333805</v>
      </c>
      <c r="Z5" s="359">
        <f>+IF(X5&lt;&gt;0,+(Y5/X5)*100,0)</f>
        <v>-100</v>
      </c>
      <c r="AA5" s="360">
        <f>+AA6+AA8+AA11+AA13+AA15</f>
        <v>37778406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3539122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>
        <v>3539122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5171899</v>
      </c>
      <c r="D11" s="363">
        <f aca="true" t="shared" si="3" ref="D11:AA11">+D12</f>
        <v>0</v>
      </c>
      <c r="E11" s="362">
        <f t="shared" si="3"/>
        <v>36375785</v>
      </c>
      <c r="F11" s="364">
        <f t="shared" si="3"/>
        <v>36375785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27281839</v>
      </c>
      <c r="Y11" s="364">
        <f t="shared" si="3"/>
        <v>-27281839</v>
      </c>
      <c r="Z11" s="365">
        <f>+IF(X11&lt;&gt;0,+(Y11/X11)*100,0)</f>
        <v>-100</v>
      </c>
      <c r="AA11" s="366">
        <f t="shared" si="3"/>
        <v>36375785</v>
      </c>
    </row>
    <row r="12" spans="1:27" ht="13.5">
      <c r="A12" s="291" t="s">
        <v>231</v>
      </c>
      <c r="B12" s="136"/>
      <c r="C12" s="60">
        <v>5171899</v>
      </c>
      <c r="D12" s="340"/>
      <c r="E12" s="60">
        <v>36375785</v>
      </c>
      <c r="F12" s="59">
        <v>36375785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27281839</v>
      </c>
      <c r="Y12" s="59">
        <v>-27281839</v>
      </c>
      <c r="Z12" s="61">
        <v>-100</v>
      </c>
      <c r="AA12" s="62">
        <v>36375785</v>
      </c>
    </row>
    <row r="13" spans="1:27" ht="13.5">
      <c r="A13" s="361" t="s">
        <v>207</v>
      </c>
      <c r="B13" s="136"/>
      <c r="C13" s="275">
        <f>+C14</f>
        <v>503273</v>
      </c>
      <c r="D13" s="341">
        <f aca="true" t="shared" si="4" ref="D13:AA13">+D14</f>
        <v>0</v>
      </c>
      <c r="E13" s="275">
        <f t="shared" si="4"/>
        <v>1402621</v>
      </c>
      <c r="F13" s="342">
        <f t="shared" si="4"/>
        <v>1402621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1051966</v>
      </c>
      <c r="Y13" s="342">
        <f t="shared" si="4"/>
        <v>-1051966</v>
      </c>
      <c r="Z13" s="335">
        <f>+IF(X13&lt;&gt;0,+(Y13/X13)*100,0)</f>
        <v>-100</v>
      </c>
      <c r="AA13" s="273">
        <f t="shared" si="4"/>
        <v>1402621</v>
      </c>
    </row>
    <row r="14" spans="1:27" ht="13.5">
      <c r="A14" s="291" t="s">
        <v>232</v>
      </c>
      <c r="B14" s="136"/>
      <c r="C14" s="60">
        <v>503273</v>
      </c>
      <c r="D14" s="340"/>
      <c r="E14" s="60">
        <v>1402621</v>
      </c>
      <c r="F14" s="59">
        <v>1402621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1051966</v>
      </c>
      <c r="Y14" s="59">
        <v>-1051966</v>
      </c>
      <c r="Z14" s="61">
        <v>-100</v>
      </c>
      <c r="AA14" s="62">
        <v>1402621</v>
      </c>
    </row>
    <row r="15" spans="1:27" ht="13.5">
      <c r="A15" s="361" t="s">
        <v>208</v>
      </c>
      <c r="B15" s="136"/>
      <c r="C15" s="60">
        <f aca="true" t="shared" si="5" ref="C15:Y15">SUM(C16:C20)</f>
        <v>11813893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>
        <v>850000</v>
      </c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>
        <v>10963893</v>
      </c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1901784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1901784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3803567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3803567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26733538</v>
      </c>
      <c r="D60" s="346">
        <f t="shared" si="14"/>
        <v>0</v>
      </c>
      <c r="E60" s="219">
        <f t="shared" si="14"/>
        <v>37778406</v>
      </c>
      <c r="F60" s="264">
        <f t="shared" si="14"/>
        <v>37778406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28333805</v>
      </c>
      <c r="Y60" s="264">
        <f t="shared" si="14"/>
        <v>-28333805</v>
      </c>
      <c r="Z60" s="337">
        <f>+IF(X60&lt;&gt;0,+(Y60/X60)*100,0)</f>
        <v>-100</v>
      </c>
      <c r="AA60" s="232">
        <f>+AA57+AA54+AA51+AA40+AA37+AA34+AA22+AA5</f>
        <v>37778406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2014-05-13T07:21:59Z</dcterms:created>
  <dcterms:modified xsi:type="dcterms:W3CDTF">2014-05-13T07:22:02Z</dcterms:modified>
  <cp:category/>
  <cp:version/>
  <cp:contentType/>
  <cp:contentStatus/>
</cp:coreProperties>
</file>