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<sst xmlns="http://schemas.openxmlformats.org/spreadsheetml/2006/main" count="855" uniqueCount="302">
  <si>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Metsimaholo(FS204)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</si>
  <si>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</si>
  <si>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</si>
  <si>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</si>
  <si>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</si>
  <si>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</si>
  <si>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</si>
  <si>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</si>
  <si>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</si>
  <si>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</si>
  <si>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</si>
  <si>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</si>
  <si>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</si>
  <si>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</si>
  <si>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</si>
  <si>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</si>
  <si>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</si>
  <si>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</si>
  <si>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</si>
  <si>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</si>
  <si>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</si>
  <si>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</si>
  <si>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</si>
  <si>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</si>
  <si>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</si>
  <si>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</si>
  <si>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</si>
  <si>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</si>
  <si>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</si>
  <si>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</si>
  <si>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</si>
  <si>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</si>
  <si>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</si>
  <si>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</si>
  <si>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</si>
  <si>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</si>
  <si>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</si>
  <si>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</si>
  <si>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</si>
  <si>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</si>
  <si>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</si>
  <si>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</si>
  <si>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</si>
  <si>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</si>
  <si>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</si>
  <si>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</si>
  <si>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</si>
  <si>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</si>
  <si>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</si>
  <si>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</si>
  <si>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</si>
  <si>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</si>
  <si>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</si>
  <si>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</si>
  <si>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</si>
  <si>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</si>
  <si>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</si>
  <si>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</si>
  <si>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</si>
  <si>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</si>
  <si>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</si>
  <si>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</si>
  <si>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</si>
  <si>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</si>
  <si>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</si>
  <si>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</si>
  <si>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</si>
  <si>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</si>
  <si>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</si>
  <si>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</si>
  <si>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Metsimaholo(FS204)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</si>
  <si>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</si>
  <si>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</si>
  <si>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</si>
  <si>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</si>
  <si>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</si>
  <si>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</si>
  <si>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</si>
  <si>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</si>
  <si>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</si>
  <si>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</si>
  <si>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</si>
  <si>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</si>
  <si>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</si>
  <si>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</si>
  <si>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</si>
  <si>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</si>
  <si>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</si>
  <si>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</si>
  <si>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</si>
  <si>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</si>
  <si>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</si>
  <si>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</si>
  <si>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</si>
  <si>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</si>
  <si>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</si>
  <si>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</si>
  <si>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</si>
  <si>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</si>
  <si>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</si>
  <si>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Metsimaholo(FS204)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</si>
  <si>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</si>
  <si>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</si>
  <si>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</si>
  <si>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</si>
  <si>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</si>
  <si>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</si>
  <si>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</si>
  <si>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</si>
  <si>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</si>
  <si>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</si>
  <si>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</si>
  <si>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</si>
  <si>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</si>
  <si>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</si>
  <si>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</si>
  <si>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</si>
  <si>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</si>
  <si>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</si>
  <si>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</si>
  <si>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</si>
  <si>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</si>
  <si>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</si>
  <si>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</si>
  <si>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</si>
  <si>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</si>
  <si>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</si>
  <si>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</si>
  <si>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</si>
  <si>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Metsimaholo(FS204)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</si>
  <si>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</si>
  <si>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</si>
  <si>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</si>
  <si>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</si>
  <si>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</si>
  <si>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</si>
  <si>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</si>
  <si>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</si>
  <si>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</si>
  <si>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</si>
  <si>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Metsimaholo(FS204)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</si>
  <si>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</si>
  <si>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</si>
  <si>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</si>
  <si>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</si>
  <si>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</si>
  <si>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</si>
  <si>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</si>
  <si>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</si>
  <si>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</si>
  <si>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</si>
  <si>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</si>
  <si>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</si>
  <si>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</si>
  <si>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</si>
  <si>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</si>
  <si>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</si>
  <si>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</si>
  <si>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</si>
  <si>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</si>
  <si>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</si>
  <si>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</si>
  <si>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</si>
  <si>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</si>
  <si>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</si>
  <si>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</si>
  <si>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</si>
  <si>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</si>
  <si>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</si>
  <si>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</si>
  <si>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</si>
  <si>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</si>
  <si>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</si>
  <si>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</si>
  <si>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Metsimaholo(FS204)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</si>
  <si>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</si>
  <si>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</si>
  <si>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</si>
  <si>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</si>
  <si>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</si>
  <si>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</si>
  <si>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</si>
  <si>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</si>
  <si>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</si>
  <si>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</si>
  <si>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</si>
  <si>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</si>
  <si>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</si>
  <si>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</si>
  <si>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</si>
  <si>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</si>
  <si>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</si>
  <si>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</si>
  <si>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</si>
  <si>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</si>
  <si>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</si>
  <si>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</si>
  <si>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</si>
  <si>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</si>
  <si>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</si>
  <si>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</si>
  <si>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Metsimaholo(FS204)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</si>
  <si>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</si>
  <si>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</si>
  <si>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</si>
  <si>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</si>
  <si>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</si>
  <si>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</si>
  <si>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</si>
  <si>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</si>
  <si>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</si>
  <si>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</si>
  <si>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</si>
  <si>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</si>
  <si>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</si>
  <si>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</si>
  <si>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</si>
  <si>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</si>
  <si>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</si>
  <si>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</si>
  <si>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</si>
  <si>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</si>
  <si>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</si>
  <si>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</si>
  <si>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</si>
  <si>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</si>
  <si>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Metsimaholo(FS204)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</si>
  <si>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</si>
  <si>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</si>
  <si>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</si>
  <si>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</si>
  <si>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</si>
  <si>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</si>
  <si>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</si>
  <si>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</si>
  <si>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</si>
  <si>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</si>
  <si>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</si>
  <si>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</si>
  <si>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</si>
  <si>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</si>
  <si>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</si>
  <si>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</si>
  <si>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</si>
  <si>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</si>
  <si>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</si>
  <si>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</si>
  <si>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</si>
  <si>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</si>
  <si>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</si>
  <si>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</si>
  <si>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</si>
  <si>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</si>
  <si>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</si>
  <si>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</si>
  <si>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</si>
  <si>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</si>
  <si>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</si>
  <si>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</si>
  <si>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</si>
  <si>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</si>
  <si>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</si>
  <si>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Metsimaholo(FS204)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</si>
  <si>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</si>
  <si>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</si>
  <si>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Free State: Metsimaholo(FS204)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</si>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</sst>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92485486</v>
      </c>
      <c r="C5" s="19">
        <v>0</v>
      </c>
      <c r="D5" s="59">
        <v>93932380</v>
      </c>
      <c r="E5" s="60">
        <v>95432380</v>
      </c>
      <c r="F5" s="60">
        <v>15886568</v>
      </c>
      <c r="G5" s="60">
        <v>8087310</v>
      </c>
      <c r="H5" s="60">
        <v>7857025</v>
      </c>
      <c r="I5" s="60">
        <v>31830903</v>
      </c>
      <c r="J5" s="60">
        <v>8633560</v>
      </c>
      <c r="K5" s="60">
        <v>8077291</v>
      </c>
      <c r="L5" s="60">
        <v>8092954</v>
      </c>
      <c r="M5" s="60">
        <v>24803805</v>
      </c>
      <c r="N5" s="60">
        <v>7815632</v>
      </c>
      <c r="O5" s="60">
        <v>8134732</v>
      </c>
      <c r="P5" s="60">
        <v>8348921</v>
      </c>
      <c r="Q5" s="60">
        <v>24299285</v>
      </c>
      <c r="R5" s="60">
        <v>0</v>
      </c>
      <c r="S5" s="60">
        <v>0</v>
      </c>
      <c r="T5" s="60">
        <v>0</v>
      </c>
      <c r="U5" s="60">
        <v>0</v>
      </c>
      <c r="V5" s="60">
        <v>80933993</v>
      </c>
      <c r="W5" s="60">
        <v>71574285</v>
      </c>
      <c r="X5" s="60">
        <v>9359708</v>
      </c>
      <c r="Y5" s="61">
        <v>13.08</v>
      </c>
      <c r="Z5" s="62">
        <v>95432380</v>
      </c>
    </row>
    <row r="6" spans="1:26" ht="13.5">
      <c r="A6" s="58" t="s">
        <v>32</v>
      </c>
      <c r="B6" s="19">
        <v>370646920</v>
      </c>
      <c r="C6" s="19">
        <v>0</v>
      </c>
      <c r="D6" s="59">
        <v>473796460</v>
      </c>
      <c r="E6" s="60">
        <v>445121460</v>
      </c>
      <c r="F6" s="60">
        <v>27215203</v>
      </c>
      <c r="G6" s="60">
        <v>40933957</v>
      </c>
      <c r="H6" s="60">
        <v>32896349</v>
      </c>
      <c r="I6" s="60">
        <v>101045509</v>
      </c>
      <c r="J6" s="60">
        <v>35501281</v>
      </c>
      <c r="K6" s="60">
        <v>36455052</v>
      </c>
      <c r="L6" s="60">
        <v>31757791</v>
      </c>
      <c r="M6" s="60">
        <v>103714124</v>
      </c>
      <c r="N6" s="60">
        <v>36834646</v>
      </c>
      <c r="O6" s="60">
        <v>33876129</v>
      </c>
      <c r="P6" s="60">
        <v>30700831</v>
      </c>
      <c r="Q6" s="60">
        <v>101411606</v>
      </c>
      <c r="R6" s="60">
        <v>0</v>
      </c>
      <c r="S6" s="60">
        <v>0</v>
      </c>
      <c r="T6" s="60">
        <v>0</v>
      </c>
      <c r="U6" s="60">
        <v>0</v>
      </c>
      <c r="V6" s="60">
        <v>306171239</v>
      </c>
      <c r="W6" s="60">
        <v>333841095</v>
      </c>
      <c r="X6" s="60">
        <v>-27669856</v>
      </c>
      <c r="Y6" s="61">
        <v>-8.29</v>
      </c>
      <c r="Z6" s="62">
        <v>445121460</v>
      </c>
    </row>
    <row r="7" spans="1:26" ht="13.5">
      <c r="A7" s="58" t="s">
        <v>33</v>
      </c>
      <c r="B7" s="19">
        <v>2057359</v>
      </c>
      <c r="C7" s="19">
        <v>0</v>
      </c>
      <c r="D7" s="59">
        <v>2400000</v>
      </c>
      <c r="E7" s="60">
        <v>1700000</v>
      </c>
      <c r="F7" s="60">
        <v>21958</v>
      </c>
      <c r="G7" s="60">
        <v>1725</v>
      </c>
      <c r="H7" s="60">
        <v>0</v>
      </c>
      <c r="I7" s="60">
        <v>23683</v>
      </c>
      <c r="J7" s="60">
        <v>17631</v>
      </c>
      <c r="K7" s="60">
        <v>461282</v>
      </c>
      <c r="L7" s="60">
        <v>215615</v>
      </c>
      <c r="M7" s="60">
        <v>694528</v>
      </c>
      <c r="N7" s="60">
        <v>208493</v>
      </c>
      <c r="O7" s="60">
        <v>125249</v>
      </c>
      <c r="P7" s="60">
        <v>105220</v>
      </c>
      <c r="Q7" s="60">
        <v>438962</v>
      </c>
      <c r="R7" s="60">
        <v>0</v>
      </c>
      <c r="S7" s="60">
        <v>0</v>
      </c>
      <c r="T7" s="60">
        <v>0</v>
      </c>
      <c r="U7" s="60">
        <v>0</v>
      </c>
      <c r="V7" s="60">
        <v>1157173</v>
      </c>
      <c r="W7" s="60">
        <v>1275000</v>
      </c>
      <c r="X7" s="60">
        <v>-117827</v>
      </c>
      <c r="Y7" s="61">
        <v>-9.24</v>
      </c>
      <c r="Z7" s="62">
        <v>1700000</v>
      </c>
    </row>
    <row r="8" spans="1:26" ht="13.5">
      <c r="A8" s="58" t="s">
        <v>34</v>
      </c>
      <c r="B8" s="19">
        <v>99870188</v>
      </c>
      <c r="C8" s="19">
        <v>0</v>
      </c>
      <c r="D8" s="59">
        <v>107886700</v>
      </c>
      <c r="E8" s="60">
        <v>107386700</v>
      </c>
      <c r="F8" s="60">
        <v>43099477</v>
      </c>
      <c r="G8" s="60">
        <v>298000</v>
      </c>
      <c r="H8" s="60">
        <v>153175</v>
      </c>
      <c r="I8" s="60">
        <v>43550652</v>
      </c>
      <c r="J8" s="60">
        <v>2203263</v>
      </c>
      <c r="K8" s="60">
        <v>992470</v>
      </c>
      <c r="L8" s="60">
        <v>34036266</v>
      </c>
      <c r="M8" s="60">
        <v>37231999</v>
      </c>
      <c r="N8" s="60">
        <v>113880</v>
      </c>
      <c r="O8" s="60">
        <v>1620652</v>
      </c>
      <c r="P8" s="60">
        <v>26465628</v>
      </c>
      <c r="Q8" s="60">
        <v>28200160</v>
      </c>
      <c r="R8" s="60">
        <v>0</v>
      </c>
      <c r="S8" s="60">
        <v>0</v>
      </c>
      <c r="T8" s="60">
        <v>0</v>
      </c>
      <c r="U8" s="60">
        <v>0</v>
      </c>
      <c r="V8" s="60">
        <v>108982811</v>
      </c>
      <c r="W8" s="60">
        <v>80540025</v>
      </c>
      <c r="X8" s="60">
        <v>28442786</v>
      </c>
      <c r="Y8" s="61">
        <v>35.32</v>
      </c>
      <c r="Z8" s="62">
        <v>107386700</v>
      </c>
    </row>
    <row r="9" spans="1:26" ht="13.5">
      <c r="A9" s="58" t="s">
        <v>35</v>
      </c>
      <c r="B9" s="19">
        <v>39223772</v>
      </c>
      <c r="C9" s="19">
        <v>0</v>
      </c>
      <c r="D9" s="59">
        <v>61227440</v>
      </c>
      <c r="E9" s="60">
        <v>48260440</v>
      </c>
      <c r="F9" s="60">
        <v>2739573</v>
      </c>
      <c r="G9" s="60">
        <v>3094795</v>
      </c>
      <c r="H9" s="60">
        <v>2528429</v>
      </c>
      <c r="I9" s="60">
        <v>8362797</v>
      </c>
      <c r="J9" s="60">
        <v>3950029</v>
      </c>
      <c r="K9" s="60">
        <v>4265437</v>
      </c>
      <c r="L9" s="60">
        <v>2793586</v>
      </c>
      <c r="M9" s="60">
        <v>11009052</v>
      </c>
      <c r="N9" s="60">
        <v>3105226</v>
      </c>
      <c r="O9" s="60">
        <v>3021937</v>
      </c>
      <c r="P9" s="60">
        <v>6362625</v>
      </c>
      <c r="Q9" s="60">
        <v>12489788</v>
      </c>
      <c r="R9" s="60">
        <v>0</v>
      </c>
      <c r="S9" s="60">
        <v>0</v>
      </c>
      <c r="T9" s="60">
        <v>0</v>
      </c>
      <c r="U9" s="60">
        <v>0</v>
      </c>
      <c r="V9" s="60">
        <v>31861637</v>
      </c>
      <c r="W9" s="60">
        <v>36195330</v>
      </c>
      <c r="X9" s="60">
        <v>-4333693</v>
      </c>
      <c r="Y9" s="61">
        <v>-11.97</v>
      </c>
      <c r="Z9" s="62">
        <v>48260440</v>
      </c>
    </row>
    <row r="10" spans="1:26" ht="25.5">
      <c r="A10" s="63" t="s">
        <v>277</v>
      </c>
      <c r="B10" s="64">
        <f>SUM(B5:B9)</f>
        <v>604283725</v>
      </c>
      <c r="C10" s="64">
        <f>SUM(C5:C9)</f>
        <v>0</v>
      </c>
      <c r="D10" s="65">
        <f aca="true" t="shared" si="0" ref="D10:Z10">SUM(D5:D9)</f>
        <v>739242980</v>
      </c>
      <c r="E10" s="66">
        <f t="shared" si="0"/>
        <v>697900980</v>
      </c>
      <c r="F10" s="66">
        <f t="shared" si="0"/>
        <v>88962779</v>
      </c>
      <c r="G10" s="66">
        <f t="shared" si="0"/>
        <v>52415787</v>
      </c>
      <c r="H10" s="66">
        <f t="shared" si="0"/>
        <v>43434978</v>
      </c>
      <c r="I10" s="66">
        <f t="shared" si="0"/>
        <v>184813544</v>
      </c>
      <c r="J10" s="66">
        <f t="shared" si="0"/>
        <v>50305764</v>
      </c>
      <c r="K10" s="66">
        <f t="shared" si="0"/>
        <v>50251532</v>
      </c>
      <c r="L10" s="66">
        <f t="shared" si="0"/>
        <v>76896212</v>
      </c>
      <c r="M10" s="66">
        <f t="shared" si="0"/>
        <v>177453508</v>
      </c>
      <c r="N10" s="66">
        <f t="shared" si="0"/>
        <v>48077877</v>
      </c>
      <c r="O10" s="66">
        <f t="shared" si="0"/>
        <v>46778699</v>
      </c>
      <c r="P10" s="66">
        <f t="shared" si="0"/>
        <v>71983225</v>
      </c>
      <c r="Q10" s="66">
        <f t="shared" si="0"/>
        <v>166839801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529106853</v>
      </c>
      <c r="W10" s="66">
        <f t="shared" si="0"/>
        <v>523425735</v>
      </c>
      <c r="X10" s="66">
        <f t="shared" si="0"/>
        <v>5681118</v>
      </c>
      <c r="Y10" s="67">
        <f>+IF(W10&lt;&gt;0,(X10/W10)*100,0)</f>
        <v>1.0853723116995766</v>
      </c>
      <c r="Z10" s="68">
        <f t="shared" si="0"/>
        <v>697900980</v>
      </c>
    </row>
    <row r="11" spans="1:26" ht="13.5">
      <c r="A11" s="58" t="s">
        <v>37</v>
      </c>
      <c r="B11" s="19">
        <v>166680191</v>
      </c>
      <c r="C11" s="19">
        <v>0</v>
      </c>
      <c r="D11" s="59">
        <v>188559540</v>
      </c>
      <c r="E11" s="60">
        <v>188943040</v>
      </c>
      <c r="F11" s="60">
        <v>14974960</v>
      </c>
      <c r="G11" s="60">
        <v>15371713</v>
      </c>
      <c r="H11" s="60">
        <v>16710030</v>
      </c>
      <c r="I11" s="60">
        <v>47056703</v>
      </c>
      <c r="J11" s="60">
        <v>15546836</v>
      </c>
      <c r="K11" s="60">
        <v>15531006</v>
      </c>
      <c r="L11" s="60">
        <v>16389951</v>
      </c>
      <c r="M11" s="60">
        <v>47467793</v>
      </c>
      <c r="N11" s="60">
        <v>16425861</v>
      </c>
      <c r="O11" s="60">
        <v>15784138</v>
      </c>
      <c r="P11" s="60">
        <v>14934362</v>
      </c>
      <c r="Q11" s="60">
        <v>47144361</v>
      </c>
      <c r="R11" s="60">
        <v>0</v>
      </c>
      <c r="S11" s="60">
        <v>0</v>
      </c>
      <c r="T11" s="60">
        <v>0</v>
      </c>
      <c r="U11" s="60">
        <v>0</v>
      </c>
      <c r="V11" s="60">
        <v>141668857</v>
      </c>
      <c r="W11" s="60">
        <v>141707280</v>
      </c>
      <c r="X11" s="60">
        <v>-38423</v>
      </c>
      <c r="Y11" s="61">
        <v>-0.03</v>
      </c>
      <c r="Z11" s="62">
        <v>188943040</v>
      </c>
    </row>
    <row r="12" spans="1:26" ht="13.5">
      <c r="A12" s="58" t="s">
        <v>38</v>
      </c>
      <c r="B12" s="19">
        <v>12101915</v>
      </c>
      <c r="C12" s="19">
        <v>0</v>
      </c>
      <c r="D12" s="59">
        <v>13174340</v>
      </c>
      <c r="E12" s="60">
        <v>13174340</v>
      </c>
      <c r="F12" s="60">
        <v>990668</v>
      </c>
      <c r="G12" s="60">
        <v>1012204</v>
      </c>
      <c r="H12" s="60">
        <v>997170</v>
      </c>
      <c r="I12" s="60">
        <v>3000042</v>
      </c>
      <c r="J12" s="60">
        <v>958796</v>
      </c>
      <c r="K12" s="60">
        <v>1038811</v>
      </c>
      <c r="L12" s="60">
        <v>1016155</v>
      </c>
      <c r="M12" s="60">
        <v>3013762</v>
      </c>
      <c r="N12" s="60">
        <v>997750</v>
      </c>
      <c r="O12" s="60">
        <v>1009288</v>
      </c>
      <c r="P12" s="60">
        <v>1086781</v>
      </c>
      <c r="Q12" s="60">
        <v>3093819</v>
      </c>
      <c r="R12" s="60">
        <v>0</v>
      </c>
      <c r="S12" s="60">
        <v>0</v>
      </c>
      <c r="T12" s="60">
        <v>0</v>
      </c>
      <c r="U12" s="60">
        <v>0</v>
      </c>
      <c r="V12" s="60">
        <v>9107623</v>
      </c>
      <c r="W12" s="60">
        <v>9880755</v>
      </c>
      <c r="X12" s="60">
        <v>-773132</v>
      </c>
      <c r="Y12" s="61">
        <v>-7.82</v>
      </c>
      <c r="Z12" s="62">
        <v>13174340</v>
      </c>
    </row>
    <row r="13" spans="1:26" ht="13.5">
      <c r="A13" s="58" t="s">
        <v>278</v>
      </c>
      <c r="B13" s="19">
        <v>43308890</v>
      </c>
      <c r="C13" s="19">
        <v>0</v>
      </c>
      <c r="D13" s="59">
        <v>46687120</v>
      </c>
      <c r="E13" s="60">
        <v>58008020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43506015</v>
      </c>
      <c r="X13" s="60">
        <v>-43506015</v>
      </c>
      <c r="Y13" s="61">
        <v>-100</v>
      </c>
      <c r="Z13" s="62">
        <v>58008020</v>
      </c>
    </row>
    <row r="14" spans="1:26" ht="13.5">
      <c r="A14" s="58" t="s">
        <v>40</v>
      </c>
      <c r="B14" s="19">
        <v>0</v>
      </c>
      <c r="C14" s="19">
        <v>0</v>
      </c>
      <c r="D14" s="59">
        <v>8141890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258725707</v>
      </c>
      <c r="C15" s="19">
        <v>0</v>
      </c>
      <c r="D15" s="59">
        <v>351707490</v>
      </c>
      <c r="E15" s="60">
        <v>339947490</v>
      </c>
      <c r="F15" s="60">
        <v>56010</v>
      </c>
      <c r="G15" s="60">
        <v>27014078</v>
      </c>
      <c r="H15" s="60">
        <v>27470916</v>
      </c>
      <c r="I15" s="60">
        <v>54541004</v>
      </c>
      <c r="J15" s="60">
        <v>13118190</v>
      </c>
      <c r="K15" s="60">
        <v>13746481</v>
      </c>
      <c r="L15" s="60">
        <v>28156859</v>
      </c>
      <c r="M15" s="60">
        <v>55021530</v>
      </c>
      <c r="N15" s="60">
        <v>25099172</v>
      </c>
      <c r="O15" s="60">
        <v>19662747</v>
      </c>
      <c r="P15" s="60">
        <v>19861287</v>
      </c>
      <c r="Q15" s="60">
        <v>64623206</v>
      </c>
      <c r="R15" s="60">
        <v>0</v>
      </c>
      <c r="S15" s="60">
        <v>0</v>
      </c>
      <c r="T15" s="60">
        <v>0</v>
      </c>
      <c r="U15" s="60">
        <v>0</v>
      </c>
      <c r="V15" s="60">
        <v>174185740</v>
      </c>
      <c r="W15" s="60">
        <v>254960618</v>
      </c>
      <c r="X15" s="60">
        <v>-80774878</v>
      </c>
      <c r="Y15" s="61">
        <v>-31.68</v>
      </c>
      <c r="Z15" s="62">
        <v>339947490</v>
      </c>
    </row>
    <row r="16" spans="1:26" ht="13.5">
      <c r="A16" s="69" t="s">
        <v>42</v>
      </c>
      <c r="B16" s="19">
        <v>0</v>
      </c>
      <c r="C16" s="19">
        <v>0</v>
      </c>
      <c r="D16" s="59">
        <v>47192230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187833187</v>
      </c>
      <c r="C17" s="19">
        <v>0</v>
      </c>
      <c r="D17" s="59">
        <v>177475360</v>
      </c>
      <c r="E17" s="60">
        <v>202550930</v>
      </c>
      <c r="F17" s="60">
        <v>7733383</v>
      </c>
      <c r="G17" s="60">
        <v>7993792</v>
      </c>
      <c r="H17" s="60">
        <v>14616934</v>
      </c>
      <c r="I17" s="60">
        <v>30344109</v>
      </c>
      <c r="J17" s="60">
        <v>13764809</v>
      </c>
      <c r="K17" s="60">
        <v>12513620</v>
      </c>
      <c r="L17" s="60">
        <v>16484486</v>
      </c>
      <c r="M17" s="60">
        <v>42762915</v>
      </c>
      <c r="N17" s="60">
        <v>9193859</v>
      </c>
      <c r="O17" s="60">
        <v>15516966</v>
      </c>
      <c r="P17" s="60">
        <v>12333995</v>
      </c>
      <c r="Q17" s="60">
        <v>37044820</v>
      </c>
      <c r="R17" s="60">
        <v>0</v>
      </c>
      <c r="S17" s="60">
        <v>0</v>
      </c>
      <c r="T17" s="60">
        <v>0</v>
      </c>
      <c r="U17" s="60">
        <v>0</v>
      </c>
      <c r="V17" s="60">
        <v>110151844</v>
      </c>
      <c r="W17" s="60">
        <v>151913198</v>
      </c>
      <c r="X17" s="60">
        <v>-41761354</v>
      </c>
      <c r="Y17" s="61">
        <v>-27.49</v>
      </c>
      <c r="Z17" s="62">
        <v>202550930</v>
      </c>
    </row>
    <row r="18" spans="1:26" ht="13.5">
      <c r="A18" s="70" t="s">
        <v>44</v>
      </c>
      <c r="B18" s="71">
        <f>SUM(B11:B17)</f>
        <v>668649890</v>
      </c>
      <c r="C18" s="71">
        <f>SUM(C11:C17)</f>
        <v>0</v>
      </c>
      <c r="D18" s="72">
        <f aca="true" t="shared" si="1" ref="D18:Z18">SUM(D11:D17)</f>
        <v>832937970</v>
      </c>
      <c r="E18" s="73">
        <f t="shared" si="1"/>
        <v>802623820</v>
      </c>
      <c r="F18" s="73">
        <f t="shared" si="1"/>
        <v>23755021</v>
      </c>
      <c r="G18" s="73">
        <f t="shared" si="1"/>
        <v>51391787</v>
      </c>
      <c r="H18" s="73">
        <f t="shared" si="1"/>
        <v>59795050</v>
      </c>
      <c r="I18" s="73">
        <f t="shared" si="1"/>
        <v>134941858</v>
      </c>
      <c r="J18" s="73">
        <f t="shared" si="1"/>
        <v>43388631</v>
      </c>
      <c r="K18" s="73">
        <f t="shared" si="1"/>
        <v>42829918</v>
      </c>
      <c r="L18" s="73">
        <f t="shared" si="1"/>
        <v>62047451</v>
      </c>
      <c r="M18" s="73">
        <f t="shared" si="1"/>
        <v>148266000</v>
      </c>
      <c r="N18" s="73">
        <f t="shared" si="1"/>
        <v>51716642</v>
      </c>
      <c r="O18" s="73">
        <f t="shared" si="1"/>
        <v>51973139</v>
      </c>
      <c r="P18" s="73">
        <f t="shared" si="1"/>
        <v>48216425</v>
      </c>
      <c r="Q18" s="73">
        <f t="shared" si="1"/>
        <v>151906206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435114064</v>
      </c>
      <c r="W18" s="73">
        <f t="shared" si="1"/>
        <v>601967866</v>
      </c>
      <c r="X18" s="73">
        <f t="shared" si="1"/>
        <v>-166853802</v>
      </c>
      <c r="Y18" s="67">
        <f>+IF(W18&lt;&gt;0,(X18/W18)*100,0)</f>
        <v>-27.718057960256637</v>
      </c>
      <c r="Z18" s="74">
        <f t="shared" si="1"/>
        <v>802623820</v>
      </c>
    </row>
    <row r="19" spans="1:26" ht="13.5">
      <c r="A19" s="70" t="s">
        <v>45</v>
      </c>
      <c r="B19" s="75">
        <f>+B10-B18</f>
        <v>-64366165</v>
      </c>
      <c r="C19" s="75">
        <f>+C10-C18</f>
        <v>0</v>
      </c>
      <c r="D19" s="76">
        <f aca="true" t="shared" si="2" ref="D19:Z19">+D10-D18</f>
        <v>-93694990</v>
      </c>
      <c r="E19" s="77">
        <f t="shared" si="2"/>
        <v>-104722840</v>
      </c>
      <c r="F19" s="77">
        <f t="shared" si="2"/>
        <v>65207758</v>
      </c>
      <c r="G19" s="77">
        <f t="shared" si="2"/>
        <v>1024000</v>
      </c>
      <c r="H19" s="77">
        <f t="shared" si="2"/>
        <v>-16360072</v>
      </c>
      <c r="I19" s="77">
        <f t="shared" si="2"/>
        <v>49871686</v>
      </c>
      <c r="J19" s="77">
        <f t="shared" si="2"/>
        <v>6917133</v>
      </c>
      <c r="K19" s="77">
        <f t="shared" si="2"/>
        <v>7421614</v>
      </c>
      <c r="L19" s="77">
        <f t="shared" si="2"/>
        <v>14848761</v>
      </c>
      <c r="M19" s="77">
        <f t="shared" si="2"/>
        <v>29187508</v>
      </c>
      <c r="N19" s="77">
        <f t="shared" si="2"/>
        <v>-3638765</v>
      </c>
      <c r="O19" s="77">
        <f t="shared" si="2"/>
        <v>-5194440</v>
      </c>
      <c r="P19" s="77">
        <f t="shared" si="2"/>
        <v>23766800</v>
      </c>
      <c r="Q19" s="77">
        <f t="shared" si="2"/>
        <v>14933595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93992789</v>
      </c>
      <c r="W19" s="77">
        <f>IF(E10=E18,0,W10-W18)</f>
        <v>-78542131</v>
      </c>
      <c r="X19" s="77">
        <f t="shared" si="2"/>
        <v>172534920</v>
      </c>
      <c r="Y19" s="78">
        <f>+IF(W19&lt;&gt;0,(X19/W19)*100,0)</f>
        <v>-219.67180900655725</v>
      </c>
      <c r="Z19" s="79">
        <f t="shared" si="2"/>
        <v>-104722840</v>
      </c>
    </row>
    <row r="20" spans="1:26" ht="13.5">
      <c r="A20" s="58" t="s">
        <v>46</v>
      </c>
      <c r="B20" s="19">
        <v>65364261</v>
      </c>
      <c r="C20" s="19">
        <v>0</v>
      </c>
      <c r="D20" s="59">
        <v>93697300</v>
      </c>
      <c r="E20" s="60">
        <v>94197300</v>
      </c>
      <c r="F20" s="60">
        <v>0</v>
      </c>
      <c r="G20" s="60">
        <v>3831000</v>
      </c>
      <c r="H20" s="60">
        <v>0</v>
      </c>
      <c r="I20" s="60">
        <v>3831000</v>
      </c>
      <c r="J20" s="60">
        <v>0</v>
      </c>
      <c r="K20" s="60">
        <v>0</v>
      </c>
      <c r="L20" s="60">
        <v>500250</v>
      </c>
      <c r="M20" s="60">
        <v>500250</v>
      </c>
      <c r="N20" s="60">
        <v>0</v>
      </c>
      <c r="O20" s="60">
        <v>166750</v>
      </c>
      <c r="P20" s="60">
        <v>0</v>
      </c>
      <c r="Q20" s="60">
        <v>166750</v>
      </c>
      <c r="R20" s="60">
        <v>0</v>
      </c>
      <c r="S20" s="60">
        <v>0</v>
      </c>
      <c r="T20" s="60">
        <v>0</v>
      </c>
      <c r="U20" s="60">
        <v>0</v>
      </c>
      <c r="V20" s="60">
        <v>4498000</v>
      </c>
      <c r="W20" s="60">
        <v>70647975</v>
      </c>
      <c r="X20" s="60">
        <v>-66149975</v>
      </c>
      <c r="Y20" s="61">
        <v>-93.63</v>
      </c>
      <c r="Z20" s="62">
        <v>94197300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998096</v>
      </c>
      <c r="C22" s="86">
        <f>SUM(C19:C21)</f>
        <v>0</v>
      </c>
      <c r="D22" s="87">
        <f aca="true" t="shared" si="3" ref="D22:Z22">SUM(D19:D21)</f>
        <v>2310</v>
      </c>
      <c r="E22" s="88">
        <f t="shared" si="3"/>
        <v>-10525540</v>
      </c>
      <c r="F22" s="88">
        <f t="shared" si="3"/>
        <v>65207758</v>
      </c>
      <c r="G22" s="88">
        <f t="shared" si="3"/>
        <v>4855000</v>
      </c>
      <c r="H22" s="88">
        <f t="shared" si="3"/>
        <v>-16360072</v>
      </c>
      <c r="I22" s="88">
        <f t="shared" si="3"/>
        <v>53702686</v>
      </c>
      <c r="J22" s="88">
        <f t="shared" si="3"/>
        <v>6917133</v>
      </c>
      <c r="K22" s="88">
        <f t="shared" si="3"/>
        <v>7421614</v>
      </c>
      <c r="L22" s="88">
        <f t="shared" si="3"/>
        <v>15349011</v>
      </c>
      <c r="M22" s="88">
        <f t="shared" si="3"/>
        <v>29687758</v>
      </c>
      <c r="N22" s="88">
        <f t="shared" si="3"/>
        <v>-3638765</v>
      </c>
      <c r="O22" s="88">
        <f t="shared" si="3"/>
        <v>-5027690</v>
      </c>
      <c r="P22" s="88">
        <f t="shared" si="3"/>
        <v>23766800</v>
      </c>
      <c r="Q22" s="88">
        <f t="shared" si="3"/>
        <v>15100345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98490789</v>
      </c>
      <c r="W22" s="88">
        <f t="shared" si="3"/>
        <v>-7894156</v>
      </c>
      <c r="X22" s="88">
        <f t="shared" si="3"/>
        <v>106384945</v>
      </c>
      <c r="Y22" s="89">
        <f>+IF(W22&lt;&gt;0,(X22/W22)*100,0)</f>
        <v>-1347.6417871650876</v>
      </c>
      <c r="Z22" s="90">
        <f t="shared" si="3"/>
        <v>-10525540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998096</v>
      </c>
      <c r="C24" s="75">
        <f>SUM(C22:C23)</f>
        <v>0</v>
      </c>
      <c r="D24" s="76">
        <f aca="true" t="shared" si="4" ref="D24:Z24">SUM(D22:D23)</f>
        <v>2310</v>
      </c>
      <c r="E24" s="77">
        <f t="shared" si="4"/>
        <v>-10525540</v>
      </c>
      <c r="F24" s="77">
        <f t="shared" si="4"/>
        <v>65207758</v>
      </c>
      <c r="G24" s="77">
        <f t="shared" si="4"/>
        <v>4855000</v>
      </c>
      <c r="H24" s="77">
        <f t="shared" si="4"/>
        <v>-16360072</v>
      </c>
      <c r="I24" s="77">
        <f t="shared" si="4"/>
        <v>53702686</v>
      </c>
      <c r="J24" s="77">
        <f t="shared" si="4"/>
        <v>6917133</v>
      </c>
      <c r="K24" s="77">
        <f t="shared" si="4"/>
        <v>7421614</v>
      </c>
      <c r="L24" s="77">
        <f t="shared" si="4"/>
        <v>15349011</v>
      </c>
      <c r="M24" s="77">
        <f t="shared" si="4"/>
        <v>29687758</v>
      </c>
      <c r="N24" s="77">
        <f t="shared" si="4"/>
        <v>-3638765</v>
      </c>
      <c r="O24" s="77">
        <f t="shared" si="4"/>
        <v>-5027690</v>
      </c>
      <c r="P24" s="77">
        <f t="shared" si="4"/>
        <v>23766800</v>
      </c>
      <c r="Q24" s="77">
        <f t="shared" si="4"/>
        <v>15100345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98490789</v>
      </c>
      <c r="W24" s="77">
        <f t="shared" si="4"/>
        <v>-7894156</v>
      </c>
      <c r="X24" s="77">
        <f t="shared" si="4"/>
        <v>106384945</v>
      </c>
      <c r="Y24" s="78">
        <f>+IF(W24&lt;&gt;0,(X24/W24)*100,0)</f>
        <v>-1347.6417871650876</v>
      </c>
      <c r="Z24" s="79">
        <f t="shared" si="4"/>
        <v>-10525540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78113454</v>
      </c>
      <c r="C27" s="22">
        <v>0</v>
      </c>
      <c r="D27" s="99">
        <v>163587530</v>
      </c>
      <c r="E27" s="100">
        <v>126197300</v>
      </c>
      <c r="F27" s="100">
        <v>0</v>
      </c>
      <c r="G27" s="100">
        <v>5908512</v>
      </c>
      <c r="H27" s="100">
        <v>875547</v>
      </c>
      <c r="I27" s="100">
        <v>6784059</v>
      </c>
      <c r="J27" s="100">
        <v>3786204</v>
      </c>
      <c r="K27" s="100">
        <v>2406845</v>
      </c>
      <c r="L27" s="100">
        <v>2372730</v>
      </c>
      <c r="M27" s="100">
        <v>8565779</v>
      </c>
      <c r="N27" s="100">
        <v>5011606</v>
      </c>
      <c r="O27" s="100">
        <v>4204772</v>
      </c>
      <c r="P27" s="100">
        <v>5519773</v>
      </c>
      <c r="Q27" s="100">
        <v>14736151</v>
      </c>
      <c r="R27" s="100">
        <v>0</v>
      </c>
      <c r="S27" s="100">
        <v>0</v>
      </c>
      <c r="T27" s="100">
        <v>0</v>
      </c>
      <c r="U27" s="100">
        <v>0</v>
      </c>
      <c r="V27" s="100">
        <v>30085989</v>
      </c>
      <c r="W27" s="100">
        <v>94647975</v>
      </c>
      <c r="X27" s="100">
        <v>-64561986</v>
      </c>
      <c r="Y27" s="101">
        <v>-68.21</v>
      </c>
      <c r="Z27" s="102">
        <v>126197300</v>
      </c>
    </row>
    <row r="28" spans="1:26" ht="13.5">
      <c r="A28" s="103" t="s">
        <v>46</v>
      </c>
      <c r="B28" s="19">
        <v>64639320</v>
      </c>
      <c r="C28" s="19">
        <v>0</v>
      </c>
      <c r="D28" s="59">
        <v>93697300</v>
      </c>
      <c r="E28" s="60">
        <v>93697300</v>
      </c>
      <c r="F28" s="60">
        <v>0</v>
      </c>
      <c r="G28" s="60">
        <v>5908512</v>
      </c>
      <c r="H28" s="60">
        <v>875547</v>
      </c>
      <c r="I28" s="60">
        <v>6784059</v>
      </c>
      <c r="J28" s="60">
        <v>3684507</v>
      </c>
      <c r="K28" s="60">
        <v>2406845</v>
      </c>
      <c r="L28" s="60">
        <v>2213642</v>
      </c>
      <c r="M28" s="60">
        <v>8304994</v>
      </c>
      <c r="N28" s="60">
        <v>4969656</v>
      </c>
      <c r="O28" s="60">
        <v>4142452</v>
      </c>
      <c r="P28" s="60">
        <v>5519773</v>
      </c>
      <c r="Q28" s="60">
        <v>14631881</v>
      </c>
      <c r="R28" s="60">
        <v>0</v>
      </c>
      <c r="S28" s="60">
        <v>0</v>
      </c>
      <c r="T28" s="60">
        <v>0</v>
      </c>
      <c r="U28" s="60">
        <v>0</v>
      </c>
      <c r="V28" s="60">
        <v>29720934</v>
      </c>
      <c r="W28" s="60">
        <v>70272975</v>
      </c>
      <c r="X28" s="60">
        <v>-40552041</v>
      </c>
      <c r="Y28" s="61">
        <v>-57.71</v>
      </c>
      <c r="Z28" s="62">
        <v>93697300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8999600</v>
      </c>
      <c r="C30" s="19">
        <v>0</v>
      </c>
      <c r="D30" s="59">
        <v>27500000</v>
      </c>
      <c r="E30" s="60">
        <v>27500000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20625000</v>
      </c>
      <c r="X30" s="60">
        <v>-20625000</v>
      </c>
      <c r="Y30" s="61">
        <v>-100</v>
      </c>
      <c r="Z30" s="62">
        <v>27500000</v>
      </c>
    </row>
    <row r="31" spans="1:26" ht="13.5">
      <c r="A31" s="58" t="s">
        <v>53</v>
      </c>
      <c r="B31" s="19">
        <v>4474535</v>
      </c>
      <c r="C31" s="19">
        <v>0</v>
      </c>
      <c r="D31" s="59">
        <v>42390230</v>
      </c>
      <c r="E31" s="60">
        <v>5000000</v>
      </c>
      <c r="F31" s="60">
        <v>0</v>
      </c>
      <c r="G31" s="60">
        <v>0</v>
      </c>
      <c r="H31" s="60">
        <v>0</v>
      </c>
      <c r="I31" s="60">
        <v>0</v>
      </c>
      <c r="J31" s="60">
        <v>101697</v>
      </c>
      <c r="K31" s="60">
        <v>0</v>
      </c>
      <c r="L31" s="60">
        <v>159088</v>
      </c>
      <c r="M31" s="60">
        <v>260785</v>
      </c>
      <c r="N31" s="60">
        <v>41950</v>
      </c>
      <c r="O31" s="60">
        <v>62320</v>
      </c>
      <c r="P31" s="60">
        <v>0</v>
      </c>
      <c r="Q31" s="60">
        <v>104270</v>
      </c>
      <c r="R31" s="60">
        <v>0</v>
      </c>
      <c r="S31" s="60">
        <v>0</v>
      </c>
      <c r="T31" s="60">
        <v>0</v>
      </c>
      <c r="U31" s="60">
        <v>0</v>
      </c>
      <c r="V31" s="60">
        <v>365055</v>
      </c>
      <c r="W31" s="60">
        <v>3750000</v>
      </c>
      <c r="X31" s="60">
        <v>-3384945</v>
      </c>
      <c r="Y31" s="61">
        <v>-90.27</v>
      </c>
      <c r="Z31" s="62">
        <v>5000000</v>
      </c>
    </row>
    <row r="32" spans="1:26" ht="13.5">
      <c r="A32" s="70" t="s">
        <v>54</v>
      </c>
      <c r="B32" s="22">
        <f>SUM(B28:B31)</f>
        <v>78113455</v>
      </c>
      <c r="C32" s="22">
        <f>SUM(C28:C31)</f>
        <v>0</v>
      </c>
      <c r="D32" s="99">
        <f aca="true" t="shared" si="5" ref="D32:Z32">SUM(D28:D31)</f>
        <v>163587530</v>
      </c>
      <c r="E32" s="100">
        <f t="shared" si="5"/>
        <v>126197300</v>
      </c>
      <c r="F32" s="100">
        <f t="shared" si="5"/>
        <v>0</v>
      </c>
      <c r="G32" s="100">
        <f t="shared" si="5"/>
        <v>5908512</v>
      </c>
      <c r="H32" s="100">
        <f t="shared" si="5"/>
        <v>875547</v>
      </c>
      <c r="I32" s="100">
        <f t="shared" si="5"/>
        <v>6784059</v>
      </c>
      <c r="J32" s="100">
        <f t="shared" si="5"/>
        <v>3786204</v>
      </c>
      <c r="K32" s="100">
        <f t="shared" si="5"/>
        <v>2406845</v>
      </c>
      <c r="L32" s="100">
        <f t="shared" si="5"/>
        <v>2372730</v>
      </c>
      <c r="M32" s="100">
        <f t="shared" si="5"/>
        <v>8565779</v>
      </c>
      <c r="N32" s="100">
        <f t="shared" si="5"/>
        <v>5011606</v>
      </c>
      <c r="O32" s="100">
        <f t="shared" si="5"/>
        <v>4204772</v>
      </c>
      <c r="P32" s="100">
        <f t="shared" si="5"/>
        <v>5519773</v>
      </c>
      <c r="Q32" s="100">
        <f t="shared" si="5"/>
        <v>14736151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30085989</v>
      </c>
      <c r="W32" s="100">
        <f t="shared" si="5"/>
        <v>94647975</v>
      </c>
      <c r="X32" s="100">
        <f t="shared" si="5"/>
        <v>-64561986</v>
      </c>
      <c r="Y32" s="101">
        <f>+IF(W32&lt;&gt;0,(X32/W32)*100,0)</f>
        <v>-68.21274940113615</v>
      </c>
      <c r="Z32" s="102">
        <f t="shared" si="5"/>
        <v>126197300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155493383</v>
      </c>
      <c r="C35" s="19">
        <v>0</v>
      </c>
      <c r="D35" s="59">
        <v>179497000</v>
      </c>
      <c r="E35" s="60">
        <v>194910000</v>
      </c>
      <c r="F35" s="60">
        <v>99357478</v>
      </c>
      <c r="G35" s="60">
        <v>5729116</v>
      </c>
      <c r="H35" s="60">
        <v>2046034</v>
      </c>
      <c r="I35" s="60">
        <v>2046034</v>
      </c>
      <c r="J35" s="60">
        <v>-26816457</v>
      </c>
      <c r="K35" s="60">
        <v>-2252473</v>
      </c>
      <c r="L35" s="60">
        <v>16382916</v>
      </c>
      <c r="M35" s="60">
        <v>16382916</v>
      </c>
      <c r="N35" s="60">
        <v>-35004163</v>
      </c>
      <c r="O35" s="60">
        <v>2873483</v>
      </c>
      <c r="P35" s="60">
        <v>47873826</v>
      </c>
      <c r="Q35" s="60">
        <v>47873826</v>
      </c>
      <c r="R35" s="60">
        <v>0</v>
      </c>
      <c r="S35" s="60">
        <v>0</v>
      </c>
      <c r="T35" s="60">
        <v>0</v>
      </c>
      <c r="U35" s="60">
        <v>0</v>
      </c>
      <c r="V35" s="60">
        <v>47873826</v>
      </c>
      <c r="W35" s="60">
        <v>146182500</v>
      </c>
      <c r="X35" s="60">
        <v>-98308674</v>
      </c>
      <c r="Y35" s="61">
        <v>-67.25</v>
      </c>
      <c r="Z35" s="62">
        <v>194910000</v>
      </c>
    </row>
    <row r="36" spans="1:26" ht="13.5">
      <c r="A36" s="58" t="s">
        <v>57</v>
      </c>
      <c r="B36" s="19">
        <v>944985967</v>
      </c>
      <c r="C36" s="19">
        <v>0</v>
      </c>
      <c r="D36" s="59">
        <v>1008989000</v>
      </c>
      <c r="E36" s="60">
        <v>996036000</v>
      </c>
      <c r="F36" s="60">
        <v>0</v>
      </c>
      <c r="G36" s="60">
        <v>5908511</v>
      </c>
      <c r="H36" s="60">
        <v>875547</v>
      </c>
      <c r="I36" s="60">
        <v>875547</v>
      </c>
      <c r="J36" s="60">
        <v>3786204</v>
      </c>
      <c r="K36" s="60">
        <v>2406845</v>
      </c>
      <c r="L36" s="60">
        <v>2372731</v>
      </c>
      <c r="M36" s="60">
        <v>2372731</v>
      </c>
      <c r="N36" s="60">
        <v>5011606</v>
      </c>
      <c r="O36" s="60">
        <v>4204772</v>
      </c>
      <c r="P36" s="60">
        <v>5519772</v>
      </c>
      <c r="Q36" s="60">
        <v>5519772</v>
      </c>
      <c r="R36" s="60">
        <v>0</v>
      </c>
      <c r="S36" s="60">
        <v>0</v>
      </c>
      <c r="T36" s="60">
        <v>0</v>
      </c>
      <c r="U36" s="60">
        <v>0</v>
      </c>
      <c r="V36" s="60">
        <v>5519772</v>
      </c>
      <c r="W36" s="60">
        <v>747027000</v>
      </c>
      <c r="X36" s="60">
        <v>-741507228</v>
      </c>
      <c r="Y36" s="61">
        <v>-99.26</v>
      </c>
      <c r="Z36" s="62">
        <v>996036000</v>
      </c>
    </row>
    <row r="37" spans="1:26" ht="13.5">
      <c r="A37" s="58" t="s">
        <v>58</v>
      </c>
      <c r="B37" s="19">
        <v>170611222</v>
      </c>
      <c r="C37" s="19">
        <v>0</v>
      </c>
      <c r="D37" s="59">
        <v>195072000</v>
      </c>
      <c r="E37" s="60">
        <v>166267000</v>
      </c>
      <c r="F37" s="60">
        <v>32122178</v>
      </c>
      <c r="G37" s="60">
        <v>958953</v>
      </c>
      <c r="H37" s="60">
        <v>17211689</v>
      </c>
      <c r="I37" s="60">
        <v>17211689</v>
      </c>
      <c r="J37" s="60">
        <v>-32455222</v>
      </c>
      <c r="K37" s="60">
        <v>-9123154</v>
      </c>
      <c r="L37" s="60">
        <v>-1869571</v>
      </c>
      <c r="M37" s="60">
        <v>-1869571</v>
      </c>
      <c r="N37" s="60">
        <v>-30818424</v>
      </c>
      <c r="O37" s="60">
        <v>5100878</v>
      </c>
      <c r="P37" s="60">
        <v>19481659</v>
      </c>
      <c r="Q37" s="60">
        <v>19481659</v>
      </c>
      <c r="R37" s="60">
        <v>0</v>
      </c>
      <c r="S37" s="60">
        <v>0</v>
      </c>
      <c r="T37" s="60">
        <v>0</v>
      </c>
      <c r="U37" s="60">
        <v>0</v>
      </c>
      <c r="V37" s="60">
        <v>19481659</v>
      </c>
      <c r="W37" s="60">
        <v>124700250</v>
      </c>
      <c r="X37" s="60">
        <v>-105218591</v>
      </c>
      <c r="Y37" s="61">
        <v>-84.38</v>
      </c>
      <c r="Z37" s="62">
        <v>166267000</v>
      </c>
    </row>
    <row r="38" spans="1:26" ht="13.5">
      <c r="A38" s="58" t="s">
        <v>59</v>
      </c>
      <c r="B38" s="19">
        <v>85130780</v>
      </c>
      <c r="C38" s="19">
        <v>0</v>
      </c>
      <c r="D38" s="59">
        <v>77274000</v>
      </c>
      <c r="E38" s="60">
        <v>102013000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76509750</v>
      </c>
      <c r="X38" s="60">
        <v>-76509750</v>
      </c>
      <c r="Y38" s="61">
        <v>-100</v>
      </c>
      <c r="Z38" s="62">
        <v>102013000</v>
      </c>
    </row>
    <row r="39" spans="1:26" ht="13.5">
      <c r="A39" s="58" t="s">
        <v>60</v>
      </c>
      <c r="B39" s="19">
        <v>844737348</v>
      </c>
      <c r="C39" s="19">
        <v>0</v>
      </c>
      <c r="D39" s="59">
        <v>916140000</v>
      </c>
      <c r="E39" s="60">
        <v>922666000</v>
      </c>
      <c r="F39" s="60">
        <v>67235300</v>
      </c>
      <c r="G39" s="60">
        <v>10678674</v>
      </c>
      <c r="H39" s="60">
        <v>-14290108</v>
      </c>
      <c r="I39" s="60">
        <v>-14290108</v>
      </c>
      <c r="J39" s="60">
        <v>9424969</v>
      </c>
      <c r="K39" s="60">
        <v>9277526</v>
      </c>
      <c r="L39" s="60">
        <v>20625218</v>
      </c>
      <c r="M39" s="60">
        <v>20625218</v>
      </c>
      <c r="N39" s="60">
        <v>825867</v>
      </c>
      <c r="O39" s="60">
        <v>1977377</v>
      </c>
      <c r="P39" s="60">
        <v>33911939</v>
      </c>
      <c r="Q39" s="60">
        <v>33911939</v>
      </c>
      <c r="R39" s="60">
        <v>0</v>
      </c>
      <c r="S39" s="60">
        <v>0</v>
      </c>
      <c r="T39" s="60">
        <v>0</v>
      </c>
      <c r="U39" s="60">
        <v>0</v>
      </c>
      <c r="V39" s="60">
        <v>33911939</v>
      </c>
      <c r="W39" s="60">
        <v>691999500</v>
      </c>
      <c r="X39" s="60">
        <v>-658087561</v>
      </c>
      <c r="Y39" s="61">
        <v>-95.1</v>
      </c>
      <c r="Z39" s="62">
        <v>922666000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65707685</v>
      </c>
      <c r="C42" s="19">
        <v>0</v>
      </c>
      <c r="D42" s="59">
        <v>102436775</v>
      </c>
      <c r="E42" s="60">
        <v>77419000</v>
      </c>
      <c r="F42" s="60">
        <v>8365215</v>
      </c>
      <c r="G42" s="60">
        <v>8548269</v>
      </c>
      <c r="H42" s="60">
        <v>-29384019</v>
      </c>
      <c r="I42" s="60">
        <v>-12470535</v>
      </c>
      <c r="J42" s="60">
        <v>12635201</v>
      </c>
      <c r="K42" s="60">
        <v>27729328</v>
      </c>
      <c r="L42" s="60">
        <v>-29662601</v>
      </c>
      <c r="M42" s="60">
        <v>10701928</v>
      </c>
      <c r="N42" s="60">
        <v>-23038448</v>
      </c>
      <c r="O42" s="60">
        <v>-1613186</v>
      </c>
      <c r="P42" s="60">
        <v>23612196</v>
      </c>
      <c r="Q42" s="60">
        <v>-1039438</v>
      </c>
      <c r="R42" s="60">
        <v>0</v>
      </c>
      <c r="S42" s="60">
        <v>0</v>
      </c>
      <c r="T42" s="60">
        <v>0</v>
      </c>
      <c r="U42" s="60">
        <v>0</v>
      </c>
      <c r="V42" s="60">
        <v>-2808045</v>
      </c>
      <c r="W42" s="60">
        <v>63285393</v>
      </c>
      <c r="X42" s="60">
        <v>-66093438</v>
      </c>
      <c r="Y42" s="61">
        <v>-104.44</v>
      </c>
      <c r="Z42" s="62">
        <v>77419000</v>
      </c>
    </row>
    <row r="43" spans="1:26" ht="13.5">
      <c r="A43" s="58" t="s">
        <v>63</v>
      </c>
      <c r="B43" s="19">
        <v>-75523603</v>
      </c>
      <c r="C43" s="19">
        <v>0</v>
      </c>
      <c r="D43" s="59">
        <v>-131304000</v>
      </c>
      <c r="E43" s="60">
        <v>-98697000</v>
      </c>
      <c r="F43" s="60">
        <v>0</v>
      </c>
      <c r="G43" s="60">
        <v>-5908511</v>
      </c>
      <c r="H43" s="60">
        <v>-875547</v>
      </c>
      <c r="I43" s="60">
        <v>-6784058</v>
      </c>
      <c r="J43" s="60">
        <v>-3786204</v>
      </c>
      <c r="K43" s="60">
        <v>-2406845</v>
      </c>
      <c r="L43" s="60">
        <v>-2372731</v>
      </c>
      <c r="M43" s="60">
        <v>-8565780</v>
      </c>
      <c r="N43" s="60">
        <v>-5011606</v>
      </c>
      <c r="O43" s="60">
        <v>-4204772</v>
      </c>
      <c r="P43" s="60">
        <v>-5519772</v>
      </c>
      <c r="Q43" s="60">
        <v>-14736150</v>
      </c>
      <c r="R43" s="60">
        <v>0</v>
      </c>
      <c r="S43" s="60">
        <v>0</v>
      </c>
      <c r="T43" s="60">
        <v>0</v>
      </c>
      <c r="U43" s="60">
        <v>0</v>
      </c>
      <c r="V43" s="60">
        <v>-30085988</v>
      </c>
      <c r="W43" s="60">
        <v>-45081838</v>
      </c>
      <c r="X43" s="60">
        <v>14995850</v>
      </c>
      <c r="Y43" s="61">
        <v>-33.26</v>
      </c>
      <c r="Z43" s="62">
        <v>-98697000</v>
      </c>
    </row>
    <row r="44" spans="1:26" ht="13.5">
      <c r="A44" s="58" t="s">
        <v>64</v>
      </c>
      <c r="B44" s="19">
        <v>11324311</v>
      </c>
      <c r="C44" s="19">
        <v>0</v>
      </c>
      <c r="D44" s="59">
        <v>11959000</v>
      </c>
      <c r="E44" s="60">
        <v>-20832000</v>
      </c>
      <c r="F44" s="60">
        <v>220625</v>
      </c>
      <c r="G44" s="60">
        <v>278282</v>
      </c>
      <c r="H44" s="60">
        <v>214893</v>
      </c>
      <c r="I44" s="60">
        <v>713800</v>
      </c>
      <c r="J44" s="60">
        <v>180408</v>
      </c>
      <c r="K44" s="60">
        <v>66396</v>
      </c>
      <c r="L44" s="60">
        <v>77251</v>
      </c>
      <c r="M44" s="60">
        <v>324055</v>
      </c>
      <c r="N44" s="60">
        <v>67512</v>
      </c>
      <c r="O44" s="60">
        <v>-1100770</v>
      </c>
      <c r="P44" s="60">
        <v>-1697120</v>
      </c>
      <c r="Q44" s="60">
        <v>-2730378</v>
      </c>
      <c r="R44" s="60">
        <v>0</v>
      </c>
      <c r="S44" s="60">
        <v>0</v>
      </c>
      <c r="T44" s="60">
        <v>0</v>
      </c>
      <c r="U44" s="60">
        <v>0</v>
      </c>
      <c r="V44" s="60">
        <v>-1692523</v>
      </c>
      <c r="W44" s="60">
        <v>-9495145</v>
      </c>
      <c r="X44" s="60">
        <v>7802622</v>
      </c>
      <c r="Y44" s="61">
        <v>-82.17</v>
      </c>
      <c r="Z44" s="62">
        <v>-20832000</v>
      </c>
    </row>
    <row r="45" spans="1:26" ht="13.5">
      <c r="A45" s="70" t="s">
        <v>65</v>
      </c>
      <c r="B45" s="22">
        <v>9184281</v>
      </c>
      <c r="C45" s="22">
        <v>0</v>
      </c>
      <c r="D45" s="99">
        <v>2018775</v>
      </c>
      <c r="E45" s="100">
        <v>-32925719</v>
      </c>
      <c r="F45" s="100">
        <v>13589120</v>
      </c>
      <c r="G45" s="100">
        <v>16507160</v>
      </c>
      <c r="H45" s="100">
        <v>-13537513</v>
      </c>
      <c r="I45" s="100">
        <v>-13537513</v>
      </c>
      <c r="J45" s="100">
        <v>-4508108</v>
      </c>
      <c r="K45" s="100">
        <v>20880771</v>
      </c>
      <c r="L45" s="100">
        <v>-11077310</v>
      </c>
      <c r="M45" s="100">
        <v>-11077310</v>
      </c>
      <c r="N45" s="100">
        <v>-39059852</v>
      </c>
      <c r="O45" s="100">
        <v>-45978580</v>
      </c>
      <c r="P45" s="100">
        <v>-29583276</v>
      </c>
      <c r="Q45" s="100">
        <v>-29583276</v>
      </c>
      <c r="R45" s="100">
        <v>0</v>
      </c>
      <c r="S45" s="100">
        <v>0</v>
      </c>
      <c r="T45" s="100">
        <v>0</v>
      </c>
      <c r="U45" s="100">
        <v>0</v>
      </c>
      <c r="V45" s="100">
        <v>-29583276</v>
      </c>
      <c r="W45" s="100">
        <v>17892691</v>
      </c>
      <c r="X45" s="100">
        <v>-47475967</v>
      </c>
      <c r="Y45" s="101">
        <v>-265.34</v>
      </c>
      <c r="Z45" s="102">
        <v>-32925719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45306511</v>
      </c>
      <c r="C49" s="52">
        <v>0</v>
      </c>
      <c r="D49" s="129">
        <v>31076314</v>
      </c>
      <c r="E49" s="54">
        <v>20452607</v>
      </c>
      <c r="F49" s="54">
        <v>0</v>
      </c>
      <c r="G49" s="54">
        <v>0</v>
      </c>
      <c r="H49" s="54">
        <v>0</v>
      </c>
      <c r="I49" s="54">
        <v>515633262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2122294</v>
      </c>
      <c r="X49" s="54">
        <v>614590988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9869375</v>
      </c>
      <c r="C51" s="52">
        <v>0</v>
      </c>
      <c r="D51" s="129">
        <v>1060698</v>
      </c>
      <c r="E51" s="54">
        <v>2464783</v>
      </c>
      <c r="F51" s="54">
        <v>0</v>
      </c>
      <c r="G51" s="54">
        <v>0</v>
      </c>
      <c r="H51" s="54">
        <v>0</v>
      </c>
      <c r="I51" s="54">
        <v>11913195</v>
      </c>
      <c r="J51" s="54">
        <v>0</v>
      </c>
      <c r="K51" s="54">
        <v>0</v>
      </c>
      <c r="L51" s="54">
        <v>0</v>
      </c>
      <c r="M51" s="54">
        <v>735303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26043354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84.93091117025837</v>
      </c>
      <c r="C58" s="5">
        <f>IF(C67=0,0,+(C76/C67)*100)</f>
        <v>0</v>
      </c>
      <c r="D58" s="6">
        <f aca="true" t="shared" si="6" ref="D58:Z58">IF(D67=0,0,+(D76/D67)*100)</f>
        <v>92.89412728392212</v>
      </c>
      <c r="E58" s="7">
        <f t="shared" si="6"/>
        <v>70.76345249378373</v>
      </c>
      <c r="F58" s="7">
        <f t="shared" si="6"/>
        <v>79.9000523056217</v>
      </c>
      <c r="G58" s="7">
        <f t="shared" si="6"/>
        <v>77.67095752506815</v>
      </c>
      <c r="H58" s="7">
        <f t="shared" si="6"/>
        <v>79.23824806685495</v>
      </c>
      <c r="I58" s="7">
        <f t="shared" si="6"/>
        <v>78.87531470149828</v>
      </c>
      <c r="J58" s="7">
        <f t="shared" si="6"/>
        <v>90.2788647067294</v>
      </c>
      <c r="K58" s="7">
        <f t="shared" si="6"/>
        <v>68.8372768851196</v>
      </c>
      <c r="L58" s="7">
        <f t="shared" si="6"/>
        <v>88.94134985615584</v>
      </c>
      <c r="M58" s="7">
        <f t="shared" si="6"/>
        <v>82.44841602304815</v>
      </c>
      <c r="N58" s="7">
        <f t="shared" si="6"/>
        <v>92.7266700584707</v>
      </c>
      <c r="O58" s="7">
        <f t="shared" si="6"/>
        <v>81.89665508333752</v>
      </c>
      <c r="P58" s="7">
        <f t="shared" si="6"/>
        <v>80.53951093325263</v>
      </c>
      <c r="Q58" s="7">
        <f t="shared" si="6"/>
        <v>85.31442948594541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82.16082021130065</v>
      </c>
      <c r="W58" s="7">
        <f t="shared" si="6"/>
        <v>72.63437607980656</v>
      </c>
      <c r="X58" s="7">
        <f t="shared" si="6"/>
        <v>0</v>
      </c>
      <c r="Y58" s="7">
        <f t="shared" si="6"/>
        <v>0</v>
      </c>
      <c r="Z58" s="8">
        <f t="shared" si="6"/>
        <v>70.76345249378373</v>
      </c>
    </row>
    <row r="59" spans="1:26" ht="13.5">
      <c r="A59" s="37" t="s">
        <v>31</v>
      </c>
      <c r="B59" s="9">
        <f aca="true" t="shared" si="7" ref="B59:Z66">IF(B68=0,0,+(B77/B68)*100)</f>
        <v>99.99896199929144</v>
      </c>
      <c r="C59" s="9">
        <f t="shared" si="7"/>
        <v>0</v>
      </c>
      <c r="D59" s="2">
        <f t="shared" si="7"/>
        <v>90.86962344614285</v>
      </c>
      <c r="E59" s="10">
        <f t="shared" si="7"/>
        <v>71.5993879645462</v>
      </c>
      <c r="F59" s="10">
        <f t="shared" si="7"/>
        <v>44.00981382511314</v>
      </c>
      <c r="G59" s="10">
        <f t="shared" si="7"/>
        <v>95.36446605855346</v>
      </c>
      <c r="H59" s="10">
        <f t="shared" si="7"/>
        <v>88.89962803987514</v>
      </c>
      <c r="I59" s="10">
        <f t="shared" si="7"/>
        <v>68.1379821364163</v>
      </c>
      <c r="J59" s="10">
        <f t="shared" si="7"/>
        <v>94.63110234943638</v>
      </c>
      <c r="K59" s="10">
        <f t="shared" si="7"/>
        <v>67.96339267707452</v>
      </c>
      <c r="L59" s="10">
        <f t="shared" si="7"/>
        <v>82.38368832937887</v>
      </c>
      <c r="M59" s="10">
        <f t="shared" si="7"/>
        <v>81.9507652152563</v>
      </c>
      <c r="N59" s="10">
        <f t="shared" si="7"/>
        <v>90.13878852023738</v>
      </c>
      <c r="O59" s="10">
        <f t="shared" si="7"/>
        <v>85.16221554686744</v>
      </c>
      <c r="P59" s="10">
        <f t="shared" si="7"/>
        <v>81.02744055189886</v>
      </c>
      <c r="Q59" s="10">
        <f t="shared" si="7"/>
        <v>85.34222714783584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77.53651052407608</v>
      </c>
      <c r="W59" s="10">
        <f t="shared" si="7"/>
        <v>77.08193382581467</v>
      </c>
      <c r="X59" s="10">
        <f t="shared" si="7"/>
        <v>0</v>
      </c>
      <c r="Y59" s="10">
        <f t="shared" si="7"/>
        <v>0</v>
      </c>
      <c r="Z59" s="11">
        <f t="shared" si="7"/>
        <v>71.5993879645462</v>
      </c>
    </row>
    <row r="60" spans="1:26" ht="13.5">
      <c r="A60" s="38" t="s">
        <v>32</v>
      </c>
      <c r="B60" s="12">
        <f t="shared" si="7"/>
        <v>81.65808770244199</v>
      </c>
      <c r="C60" s="12">
        <f t="shared" si="7"/>
        <v>0</v>
      </c>
      <c r="D60" s="3">
        <f t="shared" si="7"/>
        <v>93.40213305941543</v>
      </c>
      <c r="E60" s="13">
        <f t="shared" si="7"/>
        <v>72.97671067128509</v>
      </c>
      <c r="F60" s="13">
        <f t="shared" si="7"/>
        <v>104.63358660231195</v>
      </c>
      <c r="G60" s="13">
        <f t="shared" si="7"/>
        <v>77.08638087444125</v>
      </c>
      <c r="H60" s="13">
        <f t="shared" si="7"/>
        <v>79.17822734674903</v>
      </c>
      <c r="I60" s="13">
        <f t="shared" si="7"/>
        <v>85.18685872521064</v>
      </c>
      <c r="J60" s="13">
        <f t="shared" si="7"/>
        <v>92.63930504366871</v>
      </c>
      <c r="K60" s="13">
        <f t="shared" si="7"/>
        <v>71.40994340098597</v>
      </c>
      <c r="L60" s="13">
        <f t="shared" si="7"/>
        <v>94.86666437221658</v>
      </c>
      <c r="M60" s="13">
        <f t="shared" si="7"/>
        <v>85.85930784123481</v>
      </c>
      <c r="N60" s="13">
        <f t="shared" si="7"/>
        <v>97.32682920313664</v>
      </c>
      <c r="O60" s="13">
        <f t="shared" si="7"/>
        <v>85.03093136763059</v>
      </c>
      <c r="P60" s="13">
        <f t="shared" si="7"/>
        <v>84.17511890801913</v>
      </c>
      <c r="Q60" s="13">
        <f t="shared" si="7"/>
        <v>89.23795369141477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86.7564722498314</v>
      </c>
      <c r="W60" s="13">
        <f t="shared" si="7"/>
        <v>74.10074043130987</v>
      </c>
      <c r="X60" s="13">
        <f t="shared" si="7"/>
        <v>0</v>
      </c>
      <c r="Y60" s="13">
        <f t="shared" si="7"/>
        <v>0</v>
      </c>
      <c r="Z60" s="14">
        <f t="shared" si="7"/>
        <v>72.97671067128509</v>
      </c>
    </row>
    <row r="61" spans="1:26" ht="13.5">
      <c r="A61" s="39" t="s">
        <v>103</v>
      </c>
      <c r="B61" s="12">
        <f t="shared" si="7"/>
        <v>81.67999946708738</v>
      </c>
      <c r="C61" s="12">
        <f t="shared" si="7"/>
        <v>0</v>
      </c>
      <c r="D61" s="3">
        <f t="shared" si="7"/>
        <v>95.15945209843338</v>
      </c>
      <c r="E61" s="13">
        <f t="shared" si="7"/>
        <v>71.59984450167843</v>
      </c>
      <c r="F61" s="13">
        <f t="shared" si="7"/>
        <v>115.34730748780156</v>
      </c>
      <c r="G61" s="13">
        <f t="shared" si="7"/>
        <v>87.31293739703953</v>
      </c>
      <c r="H61" s="13">
        <f t="shared" si="7"/>
        <v>106.81328301473563</v>
      </c>
      <c r="I61" s="13">
        <f t="shared" si="7"/>
        <v>100.74219127226502</v>
      </c>
      <c r="J61" s="13">
        <f t="shared" si="7"/>
        <v>89.78868475958771</v>
      </c>
      <c r="K61" s="13">
        <f t="shared" si="7"/>
        <v>91.85960129402879</v>
      </c>
      <c r="L61" s="13">
        <f t="shared" si="7"/>
        <v>140.78733514877524</v>
      </c>
      <c r="M61" s="13">
        <f t="shared" si="7"/>
        <v>104.10156580398507</v>
      </c>
      <c r="N61" s="13">
        <f t="shared" si="7"/>
        <v>86.15919873204717</v>
      </c>
      <c r="O61" s="13">
        <f t="shared" si="7"/>
        <v>104.06032786172614</v>
      </c>
      <c r="P61" s="13">
        <f t="shared" si="7"/>
        <v>111.48242460770578</v>
      </c>
      <c r="Q61" s="13">
        <f t="shared" si="7"/>
        <v>99.0157480266333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101.30291681538046</v>
      </c>
      <c r="W61" s="13">
        <f t="shared" si="7"/>
        <v>74.9381696269739</v>
      </c>
      <c r="X61" s="13">
        <f t="shared" si="7"/>
        <v>0</v>
      </c>
      <c r="Y61" s="13">
        <f t="shared" si="7"/>
        <v>0</v>
      </c>
      <c r="Z61" s="14">
        <f t="shared" si="7"/>
        <v>71.59984450167843</v>
      </c>
    </row>
    <row r="62" spans="1:26" ht="13.5">
      <c r="A62" s="39" t="s">
        <v>104</v>
      </c>
      <c r="B62" s="12">
        <f t="shared" si="7"/>
        <v>81.6316012390579</v>
      </c>
      <c r="C62" s="12">
        <f t="shared" si="7"/>
        <v>0</v>
      </c>
      <c r="D62" s="3">
        <f t="shared" si="7"/>
        <v>91.99962688727493</v>
      </c>
      <c r="E62" s="13">
        <f t="shared" si="7"/>
        <v>71.59958086583842</v>
      </c>
      <c r="F62" s="13">
        <f t="shared" si="7"/>
        <v>77.02582971493823</v>
      </c>
      <c r="G62" s="13">
        <f t="shared" si="7"/>
        <v>50.58870771021975</v>
      </c>
      <c r="H62" s="13">
        <f t="shared" si="7"/>
        <v>51.08724702471786</v>
      </c>
      <c r="I62" s="13">
        <f t="shared" si="7"/>
        <v>57.488467452588424</v>
      </c>
      <c r="J62" s="13">
        <f t="shared" si="7"/>
        <v>64.41964676366368</v>
      </c>
      <c r="K62" s="13">
        <f t="shared" si="7"/>
        <v>48.902101295189574</v>
      </c>
      <c r="L62" s="13">
        <f t="shared" si="7"/>
        <v>58.9665483075644</v>
      </c>
      <c r="M62" s="13">
        <f t="shared" si="7"/>
        <v>56.84295392554204</v>
      </c>
      <c r="N62" s="13">
        <f t="shared" si="7"/>
        <v>102.08937242673717</v>
      </c>
      <c r="O62" s="13">
        <f t="shared" si="7"/>
        <v>59.53797997683421</v>
      </c>
      <c r="P62" s="13">
        <f t="shared" si="7"/>
        <v>52.832513939669425</v>
      </c>
      <c r="Q62" s="13">
        <f t="shared" si="7"/>
        <v>72.06454257100738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62.312020335995925</v>
      </c>
      <c r="W62" s="13">
        <f t="shared" si="7"/>
        <v>70.14173977895254</v>
      </c>
      <c r="X62" s="13">
        <f t="shared" si="7"/>
        <v>0</v>
      </c>
      <c r="Y62" s="13">
        <f t="shared" si="7"/>
        <v>0</v>
      </c>
      <c r="Z62" s="14">
        <f t="shared" si="7"/>
        <v>71.59958086583842</v>
      </c>
    </row>
    <row r="63" spans="1:26" ht="13.5">
      <c r="A63" s="39" t="s">
        <v>105</v>
      </c>
      <c r="B63" s="12">
        <f t="shared" si="7"/>
        <v>81.67595219383398</v>
      </c>
      <c r="C63" s="12">
        <f t="shared" si="7"/>
        <v>0</v>
      </c>
      <c r="D63" s="3">
        <f t="shared" si="7"/>
        <v>91.99765669300018</v>
      </c>
      <c r="E63" s="13">
        <f t="shared" si="7"/>
        <v>71.59443545069604</v>
      </c>
      <c r="F63" s="13">
        <f t="shared" si="7"/>
        <v>132.63403930605705</v>
      </c>
      <c r="G63" s="13">
        <f t="shared" si="7"/>
        <v>133.3869560256425</v>
      </c>
      <c r="H63" s="13">
        <f t="shared" si="7"/>
        <v>115.49819323581457</v>
      </c>
      <c r="I63" s="13">
        <f t="shared" si="7"/>
        <v>127.05937924339099</v>
      </c>
      <c r="J63" s="13">
        <f t="shared" si="7"/>
        <v>200.3548691567045</v>
      </c>
      <c r="K63" s="13">
        <f t="shared" si="7"/>
        <v>93.27371498572977</v>
      </c>
      <c r="L63" s="13">
        <f t="shared" si="7"/>
        <v>115.71817418284023</v>
      </c>
      <c r="M63" s="13">
        <f t="shared" si="7"/>
        <v>136.76655239075345</v>
      </c>
      <c r="N63" s="13">
        <f t="shared" si="7"/>
        <v>128.16883772896753</v>
      </c>
      <c r="O63" s="13">
        <f t="shared" si="7"/>
        <v>123.13999357761749</v>
      </c>
      <c r="P63" s="13">
        <f t="shared" si="7"/>
        <v>130.28521563928805</v>
      </c>
      <c r="Q63" s="13">
        <f t="shared" si="7"/>
        <v>127.22710006292162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130.43682654140562</v>
      </c>
      <c r="W63" s="13">
        <f t="shared" si="7"/>
        <v>84.64953657286814</v>
      </c>
      <c r="X63" s="13">
        <f t="shared" si="7"/>
        <v>0</v>
      </c>
      <c r="Y63" s="13">
        <f t="shared" si="7"/>
        <v>0</v>
      </c>
      <c r="Z63" s="14">
        <f t="shared" si="7"/>
        <v>71.59443545069604</v>
      </c>
    </row>
    <row r="64" spans="1:26" ht="13.5">
      <c r="A64" s="39" t="s">
        <v>106</v>
      </c>
      <c r="B64" s="12">
        <f t="shared" si="7"/>
        <v>81.66754534748678</v>
      </c>
      <c r="C64" s="12">
        <f t="shared" si="7"/>
        <v>0</v>
      </c>
      <c r="D64" s="3">
        <f t="shared" si="7"/>
        <v>91.99873322210442</v>
      </c>
      <c r="E64" s="13">
        <f t="shared" si="7"/>
        <v>71.59877635997806</v>
      </c>
      <c r="F64" s="13">
        <f t="shared" si="7"/>
        <v>152.91833859828205</v>
      </c>
      <c r="G64" s="13">
        <f t="shared" si="7"/>
        <v>105.35182646946322</v>
      </c>
      <c r="H64" s="13">
        <f t="shared" si="7"/>
        <v>78.08150195746798</v>
      </c>
      <c r="I64" s="13">
        <f t="shared" si="7"/>
        <v>105.73287194467025</v>
      </c>
      <c r="J64" s="13">
        <f t="shared" si="7"/>
        <v>154.3587286782717</v>
      </c>
      <c r="K64" s="13">
        <f t="shared" si="7"/>
        <v>71.41460523897351</v>
      </c>
      <c r="L64" s="13">
        <f t="shared" si="7"/>
        <v>89.0958241161485</v>
      </c>
      <c r="M64" s="13">
        <f t="shared" si="7"/>
        <v>104.92460363340903</v>
      </c>
      <c r="N64" s="13">
        <f t="shared" si="7"/>
        <v>99.56260009896934</v>
      </c>
      <c r="O64" s="13">
        <f t="shared" si="7"/>
        <v>92.23681346297646</v>
      </c>
      <c r="P64" s="13">
        <f t="shared" si="7"/>
        <v>97.32564874953236</v>
      </c>
      <c r="Q64" s="13">
        <f t="shared" si="7"/>
        <v>96.37492995759325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102.18235567038458</v>
      </c>
      <c r="W64" s="13">
        <f t="shared" si="7"/>
        <v>65.54331798677164</v>
      </c>
      <c r="X64" s="13">
        <f t="shared" si="7"/>
        <v>0</v>
      </c>
      <c r="Y64" s="13">
        <f t="shared" si="7"/>
        <v>0</v>
      </c>
      <c r="Z64" s="14">
        <f t="shared" si="7"/>
        <v>71.59877635997806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94.9920424403183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75.07317501786677</v>
      </c>
      <c r="C66" s="15">
        <f t="shared" si="7"/>
        <v>0</v>
      </c>
      <c r="D66" s="4">
        <f t="shared" si="7"/>
        <v>90.00286123032905</v>
      </c>
      <c r="E66" s="16">
        <f t="shared" si="7"/>
        <v>10.512022630834512</v>
      </c>
      <c r="F66" s="16">
        <f t="shared" si="7"/>
        <v>16.49693347119729</v>
      </c>
      <c r="G66" s="16">
        <f t="shared" si="7"/>
        <v>6.572842782545607</v>
      </c>
      <c r="H66" s="16">
        <f t="shared" si="7"/>
        <v>17.540249394788297</v>
      </c>
      <c r="I66" s="16">
        <f t="shared" si="7"/>
        <v>13.077129312713584</v>
      </c>
      <c r="J66" s="16">
        <f t="shared" si="7"/>
        <v>15.16540573992419</v>
      </c>
      <c r="K66" s="16">
        <f t="shared" si="7"/>
        <v>15.05599318370812</v>
      </c>
      <c r="L66" s="16">
        <f t="shared" si="7"/>
        <v>9.830059281918196</v>
      </c>
      <c r="M66" s="16">
        <f t="shared" si="7"/>
        <v>13.283818053122873</v>
      </c>
      <c r="N66" s="16">
        <f t="shared" si="7"/>
        <v>8.302640229295875</v>
      </c>
      <c r="O66" s="16">
        <f t="shared" si="7"/>
        <v>11.486789690601345</v>
      </c>
      <c r="P66" s="16">
        <f t="shared" si="7"/>
        <v>7.597422781486849</v>
      </c>
      <c r="Q66" s="16">
        <f t="shared" si="7"/>
        <v>9.23500124741855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11.774902484344848</v>
      </c>
      <c r="W66" s="16">
        <f t="shared" si="7"/>
        <v>11.692296086751533</v>
      </c>
      <c r="X66" s="16">
        <f t="shared" si="7"/>
        <v>0</v>
      </c>
      <c r="Y66" s="16">
        <f t="shared" si="7"/>
        <v>0</v>
      </c>
      <c r="Z66" s="17">
        <f t="shared" si="7"/>
        <v>10.512022630834512</v>
      </c>
    </row>
    <row r="67" spans="1:26" ht="13.5" hidden="1">
      <c r="A67" s="41" t="s">
        <v>285</v>
      </c>
      <c r="B67" s="24">
        <v>481444325</v>
      </c>
      <c r="C67" s="24"/>
      <c r="D67" s="25">
        <v>585203840</v>
      </c>
      <c r="E67" s="26">
        <v>558228840</v>
      </c>
      <c r="F67" s="26">
        <v>44725594</v>
      </c>
      <c r="G67" s="26">
        <v>50697315</v>
      </c>
      <c r="H67" s="26">
        <v>41951715</v>
      </c>
      <c r="I67" s="26">
        <v>137374624</v>
      </c>
      <c r="J67" s="26">
        <v>45750716</v>
      </c>
      <c r="K67" s="26">
        <v>46144950</v>
      </c>
      <c r="L67" s="26">
        <v>41558517</v>
      </c>
      <c r="M67" s="26">
        <v>133454183</v>
      </c>
      <c r="N67" s="26">
        <v>46417776</v>
      </c>
      <c r="O67" s="26">
        <v>43896131</v>
      </c>
      <c r="P67" s="26">
        <v>40635803</v>
      </c>
      <c r="Q67" s="26">
        <v>130949710</v>
      </c>
      <c r="R67" s="26"/>
      <c r="S67" s="26"/>
      <c r="T67" s="26"/>
      <c r="U67" s="26"/>
      <c r="V67" s="26">
        <v>401778517</v>
      </c>
      <c r="W67" s="26">
        <v>418671631</v>
      </c>
      <c r="X67" s="26"/>
      <c r="Y67" s="25"/>
      <c r="Z67" s="27">
        <v>558228840</v>
      </c>
    </row>
    <row r="68" spans="1:26" ht="13.5" hidden="1">
      <c r="A68" s="37" t="s">
        <v>31</v>
      </c>
      <c r="B68" s="19">
        <v>92485486</v>
      </c>
      <c r="C68" s="19"/>
      <c r="D68" s="20">
        <v>93932380</v>
      </c>
      <c r="E68" s="21">
        <v>95432380</v>
      </c>
      <c r="F68" s="21">
        <v>15886568</v>
      </c>
      <c r="G68" s="21">
        <v>8087310</v>
      </c>
      <c r="H68" s="21">
        <v>7857025</v>
      </c>
      <c r="I68" s="21">
        <v>31830903</v>
      </c>
      <c r="J68" s="21">
        <v>8633560</v>
      </c>
      <c r="K68" s="21">
        <v>8077291</v>
      </c>
      <c r="L68" s="21">
        <v>8092954</v>
      </c>
      <c r="M68" s="21">
        <v>24803805</v>
      </c>
      <c r="N68" s="21">
        <v>7815632</v>
      </c>
      <c r="O68" s="21">
        <v>8134732</v>
      </c>
      <c r="P68" s="21">
        <v>8348921</v>
      </c>
      <c r="Q68" s="21">
        <v>24299285</v>
      </c>
      <c r="R68" s="21"/>
      <c r="S68" s="21"/>
      <c r="T68" s="21"/>
      <c r="U68" s="21"/>
      <c r="V68" s="21">
        <v>80933993</v>
      </c>
      <c r="W68" s="21">
        <v>71574285</v>
      </c>
      <c r="X68" s="21"/>
      <c r="Y68" s="20"/>
      <c r="Z68" s="23">
        <v>95432380</v>
      </c>
    </row>
    <row r="69" spans="1:26" ht="13.5" hidden="1">
      <c r="A69" s="38" t="s">
        <v>32</v>
      </c>
      <c r="B69" s="19">
        <v>370646920</v>
      </c>
      <c r="C69" s="19"/>
      <c r="D69" s="20">
        <v>473796460</v>
      </c>
      <c r="E69" s="21">
        <v>445121460</v>
      </c>
      <c r="F69" s="21">
        <v>27215203</v>
      </c>
      <c r="G69" s="21">
        <v>40933957</v>
      </c>
      <c r="H69" s="21">
        <v>32896349</v>
      </c>
      <c r="I69" s="21">
        <v>101045509</v>
      </c>
      <c r="J69" s="21">
        <v>35501281</v>
      </c>
      <c r="K69" s="21">
        <v>36455052</v>
      </c>
      <c r="L69" s="21">
        <v>31757791</v>
      </c>
      <c r="M69" s="21">
        <v>103714124</v>
      </c>
      <c r="N69" s="21">
        <v>36834646</v>
      </c>
      <c r="O69" s="21">
        <v>33876129</v>
      </c>
      <c r="P69" s="21">
        <v>30700831</v>
      </c>
      <c r="Q69" s="21">
        <v>101411606</v>
      </c>
      <c r="R69" s="21"/>
      <c r="S69" s="21"/>
      <c r="T69" s="21"/>
      <c r="U69" s="21"/>
      <c r="V69" s="21">
        <v>306171239</v>
      </c>
      <c r="W69" s="21">
        <v>333841096</v>
      </c>
      <c r="X69" s="21"/>
      <c r="Y69" s="20"/>
      <c r="Z69" s="23">
        <v>445121460</v>
      </c>
    </row>
    <row r="70" spans="1:26" ht="13.5" hidden="1">
      <c r="A70" s="39" t="s">
        <v>103</v>
      </c>
      <c r="B70" s="19">
        <v>164079433</v>
      </c>
      <c r="C70" s="19"/>
      <c r="D70" s="20">
        <v>201404060</v>
      </c>
      <c r="E70" s="21">
        <v>197404060</v>
      </c>
      <c r="F70" s="21">
        <v>13285288</v>
      </c>
      <c r="G70" s="21">
        <v>20360363</v>
      </c>
      <c r="H70" s="21">
        <v>13076941</v>
      </c>
      <c r="I70" s="21">
        <v>46722592</v>
      </c>
      <c r="J70" s="21">
        <v>16890547</v>
      </c>
      <c r="K70" s="21">
        <v>14218849</v>
      </c>
      <c r="L70" s="21">
        <v>11334614</v>
      </c>
      <c r="M70" s="21">
        <v>42444010</v>
      </c>
      <c r="N70" s="21">
        <v>15829611</v>
      </c>
      <c r="O70" s="21">
        <v>13986506</v>
      </c>
      <c r="P70" s="21">
        <v>10665082</v>
      </c>
      <c r="Q70" s="21">
        <v>40481199</v>
      </c>
      <c r="R70" s="21"/>
      <c r="S70" s="21"/>
      <c r="T70" s="21"/>
      <c r="U70" s="21"/>
      <c r="V70" s="21">
        <v>129647801</v>
      </c>
      <c r="W70" s="21">
        <v>148053045</v>
      </c>
      <c r="X70" s="21"/>
      <c r="Y70" s="20"/>
      <c r="Z70" s="23">
        <v>197404060</v>
      </c>
    </row>
    <row r="71" spans="1:26" ht="13.5" hidden="1">
      <c r="A71" s="39" t="s">
        <v>104</v>
      </c>
      <c r="B71" s="19">
        <v>159051485</v>
      </c>
      <c r="C71" s="19"/>
      <c r="D71" s="20">
        <v>186538800</v>
      </c>
      <c r="E71" s="21">
        <v>186288800</v>
      </c>
      <c r="F71" s="21">
        <v>10797835</v>
      </c>
      <c r="G71" s="21">
        <v>16197087</v>
      </c>
      <c r="H71" s="21">
        <v>15497858</v>
      </c>
      <c r="I71" s="21">
        <v>42492780</v>
      </c>
      <c r="J71" s="21">
        <v>14227585</v>
      </c>
      <c r="K71" s="21">
        <v>17872596</v>
      </c>
      <c r="L71" s="21">
        <v>16069740</v>
      </c>
      <c r="M71" s="21">
        <v>48169921</v>
      </c>
      <c r="N71" s="21">
        <v>16624322</v>
      </c>
      <c r="O71" s="21">
        <v>15635989</v>
      </c>
      <c r="P71" s="21">
        <v>15769384</v>
      </c>
      <c r="Q71" s="21">
        <v>48029695</v>
      </c>
      <c r="R71" s="21"/>
      <c r="S71" s="21"/>
      <c r="T71" s="21"/>
      <c r="U71" s="21"/>
      <c r="V71" s="21">
        <v>138692396</v>
      </c>
      <c r="W71" s="21">
        <v>139716600</v>
      </c>
      <c r="X71" s="21"/>
      <c r="Y71" s="20"/>
      <c r="Z71" s="23">
        <v>186288800</v>
      </c>
    </row>
    <row r="72" spans="1:26" ht="13.5" hidden="1">
      <c r="A72" s="39" t="s">
        <v>105</v>
      </c>
      <c r="B72" s="19">
        <v>19989890</v>
      </c>
      <c r="C72" s="19"/>
      <c r="D72" s="20">
        <v>31937770</v>
      </c>
      <c r="E72" s="21">
        <v>25937770</v>
      </c>
      <c r="F72" s="21">
        <v>1642037</v>
      </c>
      <c r="G72" s="21">
        <v>1866747</v>
      </c>
      <c r="H72" s="21">
        <v>1813463</v>
      </c>
      <c r="I72" s="21">
        <v>5322247</v>
      </c>
      <c r="J72" s="21">
        <v>1869985</v>
      </c>
      <c r="K72" s="21">
        <v>1839143</v>
      </c>
      <c r="L72" s="21">
        <v>1849057</v>
      </c>
      <c r="M72" s="21">
        <v>5558185</v>
      </c>
      <c r="N72" s="21">
        <v>1868824</v>
      </c>
      <c r="O72" s="21">
        <v>1740787</v>
      </c>
      <c r="P72" s="21">
        <v>1751026</v>
      </c>
      <c r="Q72" s="21">
        <v>5360637</v>
      </c>
      <c r="R72" s="21"/>
      <c r="S72" s="21"/>
      <c r="T72" s="21"/>
      <c r="U72" s="21"/>
      <c r="V72" s="21">
        <v>16241069</v>
      </c>
      <c r="W72" s="21">
        <v>19453328</v>
      </c>
      <c r="X72" s="21"/>
      <c r="Y72" s="20"/>
      <c r="Z72" s="23">
        <v>25937770</v>
      </c>
    </row>
    <row r="73" spans="1:26" ht="13.5" hidden="1">
      <c r="A73" s="39" t="s">
        <v>106</v>
      </c>
      <c r="B73" s="19">
        <v>27526112</v>
      </c>
      <c r="C73" s="19"/>
      <c r="D73" s="20">
        <v>44490830</v>
      </c>
      <c r="E73" s="21">
        <v>35490830</v>
      </c>
      <c r="F73" s="21">
        <v>1490043</v>
      </c>
      <c r="G73" s="21">
        <v>2509760</v>
      </c>
      <c r="H73" s="21">
        <v>2508087</v>
      </c>
      <c r="I73" s="21">
        <v>6507890</v>
      </c>
      <c r="J73" s="21">
        <v>2513164</v>
      </c>
      <c r="K73" s="21">
        <v>2524464</v>
      </c>
      <c r="L73" s="21">
        <v>2504380</v>
      </c>
      <c r="M73" s="21">
        <v>7542008</v>
      </c>
      <c r="N73" s="21">
        <v>2511889</v>
      </c>
      <c r="O73" s="21">
        <v>2512847</v>
      </c>
      <c r="P73" s="21">
        <v>2515339</v>
      </c>
      <c r="Q73" s="21">
        <v>7540075</v>
      </c>
      <c r="R73" s="21"/>
      <c r="S73" s="21"/>
      <c r="T73" s="21"/>
      <c r="U73" s="21"/>
      <c r="V73" s="21">
        <v>21589973</v>
      </c>
      <c r="W73" s="21">
        <v>26618123</v>
      </c>
      <c r="X73" s="21"/>
      <c r="Y73" s="20"/>
      <c r="Z73" s="23">
        <v>35490830</v>
      </c>
    </row>
    <row r="74" spans="1:26" ht="13.5" hidden="1">
      <c r="A74" s="39" t="s">
        <v>107</v>
      </c>
      <c r="B74" s="19"/>
      <c r="C74" s="19"/>
      <c r="D74" s="20">
        <v>9425000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18311919</v>
      </c>
      <c r="C75" s="28"/>
      <c r="D75" s="29">
        <v>17475000</v>
      </c>
      <c r="E75" s="30">
        <v>17675000</v>
      </c>
      <c r="F75" s="30">
        <v>1623823</v>
      </c>
      <c r="G75" s="30">
        <v>1676048</v>
      </c>
      <c r="H75" s="30">
        <v>1198341</v>
      </c>
      <c r="I75" s="30">
        <v>4498212</v>
      </c>
      <c r="J75" s="30">
        <v>1615875</v>
      </c>
      <c r="K75" s="30">
        <v>1612607</v>
      </c>
      <c r="L75" s="30">
        <v>1707772</v>
      </c>
      <c r="M75" s="30">
        <v>4936254</v>
      </c>
      <c r="N75" s="30">
        <v>1767498</v>
      </c>
      <c r="O75" s="30">
        <v>1885270</v>
      </c>
      <c r="P75" s="30">
        <v>1586051</v>
      </c>
      <c r="Q75" s="30">
        <v>5238819</v>
      </c>
      <c r="R75" s="30"/>
      <c r="S75" s="30"/>
      <c r="T75" s="30"/>
      <c r="U75" s="30"/>
      <c r="V75" s="30">
        <v>14673285</v>
      </c>
      <c r="W75" s="30">
        <v>13256250</v>
      </c>
      <c r="X75" s="30"/>
      <c r="Y75" s="29"/>
      <c r="Z75" s="31">
        <v>17675000</v>
      </c>
    </row>
    <row r="76" spans="1:26" ht="13.5" hidden="1">
      <c r="A76" s="42" t="s">
        <v>286</v>
      </c>
      <c r="B76" s="32">
        <v>408895052</v>
      </c>
      <c r="C76" s="32"/>
      <c r="D76" s="33">
        <v>543620000</v>
      </c>
      <c r="E76" s="34">
        <v>395022000</v>
      </c>
      <c r="F76" s="34">
        <v>35735773</v>
      </c>
      <c r="G76" s="34">
        <v>39377090</v>
      </c>
      <c r="H76" s="34">
        <v>33241804</v>
      </c>
      <c r="I76" s="34">
        <v>108354667</v>
      </c>
      <c r="J76" s="34">
        <v>41303227</v>
      </c>
      <c r="K76" s="34">
        <v>31764927</v>
      </c>
      <c r="L76" s="34">
        <v>36962706</v>
      </c>
      <c r="M76" s="34">
        <v>110030860</v>
      </c>
      <c r="N76" s="34">
        <v>43041658</v>
      </c>
      <c r="O76" s="34">
        <v>35949463</v>
      </c>
      <c r="P76" s="34">
        <v>32727877</v>
      </c>
      <c r="Q76" s="34">
        <v>111718998</v>
      </c>
      <c r="R76" s="34"/>
      <c r="S76" s="34"/>
      <c r="T76" s="34"/>
      <c r="U76" s="34"/>
      <c r="V76" s="34">
        <v>330104525</v>
      </c>
      <c r="W76" s="34">
        <v>304099527</v>
      </c>
      <c r="X76" s="34"/>
      <c r="Y76" s="33"/>
      <c r="Z76" s="35">
        <v>395022000</v>
      </c>
    </row>
    <row r="77" spans="1:26" ht="13.5" hidden="1">
      <c r="A77" s="37" t="s">
        <v>31</v>
      </c>
      <c r="B77" s="19">
        <v>92484526</v>
      </c>
      <c r="C77" s="19"/>
      <c r="D77" s="20">
        <v>85356000</v>
      </c>
      <c r="E77" s="21">
        <v>68329000</v>
      </c>
      <c r="F77" s="21">
        <v>6991649</v>
      </c>
      <c r="G77" s="21">
        <v>7712420</v>
      </c>
      <c r="H77" s="21">
        <v>6984866</v>
      </c>
      <c r="I77" s="21">
        <v>21688935</v>
      </c>
      <c r="J77" s="21">
        <v>8170033</v>
      </c>
      <c r="K77" s="21">
        <v>5489601</v>
      </c>
      <c r="L77" s="21">
        <v>6667274</v>
      </c>
      <c r="M77" s="21">
        <v>20326908</v>
      </c>
      <c r="N77" s="21">
        <v>7044916</v>
      </c>
      <c r="O77" s="21">
        <v>6927718</v>
      </c>
      <c r="P77" s="21">
        <v>6764917</v>
      </c>
      <c r="Q77" s="21">
        <v>20737551</v>
      </c>
      <c r="R77" s="21"/>
      <c r="S77" s="21"/>
      <c r="T77" s="21"/>
      <c r="U77" s="21"/>
      <c r="V77" s="21">
        <v>62753394</v>
      </c>
      <c r="W77" s="21">
        <v>55170843</v>
      </c>
      <c r="X77" s="21"/>
      <c r="Y77" s="20"/>
      <c r="Z77" s="23">
        <v>68329000</v>
      </c>
    </row>
    <row r="78" spans="1:26" ht="13.5" hidden="1">
      <c r="A78" s="38" t="s">
        <v>32</v>
      </c>
      <c r="B78" s="19">
        <v>302663187</v>
      </c>
      <c r="C78" s="19"/>
      <c r="D78" s="20">
        <v>442536000</v>
      </c>
      <c r="E78" s="21">
        <v>324835000</v>
      </c>
      <c r="F78" s="21">
        <v>28476243</v>
      </c>
      <c r="G78" s="21">
        <v>31554506</v>
      </c>
      <c r="H78" s="21">
        <v>26046746</v>
      </c>
      <c r="I78" s="21">
        <v>86077495</v>
      </c>
      <c r="J78" s="21">
        <v>32888140</v>
      </c>
      <c r="K78" s="21">
        <v>26032532</v>
      </c>
      <c r="L78" s="21">
        <v>30127557</v>
      </c>
      <c r="M78" s="21">
        <v>89048229</v>
      </c>
      <c r="N78" s="21">
        <v>35849993</v>
      </c>
      <c r="O78" s="21">
        <v>28805188</v>
      </c>
      <c r="P78" s="21">
        <v>25842461</v>
      </c>
      <c r="Q78" s="21">
        <v>90497642</v>
      </c>
      <c r="R78" s="21"/>
      <c r="S78" s="21"/>
      <c r="T78" s="21"/>
      <c r="U78" s="21"/>
      <c r="V78" s="21">
        <v>265623366</v>
      </c>
      <c r="W78" s="21">
        <v>247378724</v>
      </c>
      <c r="X78" s="21"/>
      <c r="Y78" s="20"/>
      <c r="Z78" s="23">
        <v>324835000</v>
      </c>
    </row>
    <row r="79" spans="1:26" ht="13.5" hidden="1">
      <c r="A79" s="39" t="s">
        <v>103</v>
      </c>
      <c r="B79" s="19">
        <v>134020080</v>
      </c>
      <c r="C79" s="19"/>
      <c r="D79" s="20">
        <v>191655000</v>
      </c>
      <c r="E79" s="21">
        <v>141341000</v>
      </c>
      <c r="F79" s="21">
        <v>15324222</v>
      </c>
      <c r="G79" s="21">
        <v>17777231</v>
      </c>
      <c r="H79" s="21">
        <v>13967910</v>
      </c>
      <c r="I79" s="21">
        <v>47069363</v>
      </c>
      <c r="J79" s="21">
        <v>15165800</v>
      </c>
      <c r="K79" s="21">
        <v>13061378</v>
      </c>
      <c r="L79" s="21">
        <v>15957701</v>
      </c>
      <c r="M79" s="21">
        <v>44184879</v>
      </c>
      <c r="N79" s="21">
        <v>13638666</v>
      </c>
      <c r="O79" s="21">
        <v>14554404</v>
      </c>
      <c r="P79" s="21">
        <v>11889692</v>
      </c>
      <c r="Q79" s="21">
        <v>40082762</v>
      </c>
      <c r="R79" s="21"/>
      <c r="S79" s="21"/>
      <c r="T79" s="21"/>
      <c r="U79" s="21"/>
      <c r="V79" s="21">
        <v>131337004</v>
      </c>
      <c r="W79" s="21">
        <v>110948242</v>
      </c>
      <c r="X79" s="21"/>
      <c r="Y79" s="20"/>
      <c r="Z79" s="23">
        <v>141341000</v>
      </c>
    </row>
    <row r="80" spans="1:26" ht="13.5" hidden="1">
      <c r="A80" s="39" t="s">
        <v>104</v>
      </c>
      <c r="B80" s="19">
        <v>129836274</v>
      </c>
      <c r="C80" s="19"/>
      <c r="D80" s="20">
        <v>171615000</v>
      </c>
      <c r="E80" s="21">
        <v>133382000</v>
      </c>
      <c r="F80" s="21">
        <v>8317122</v>
      </c>
      <c r="G80" s="21">
        <v>8193897</v>
      </c>
      <c r="H80" s="21">
        <v>7917429</v>
      </c>
      <c r="I80" s="21">
        <v>24428448</v>
      </c>
      <c r="J80" s="21">
        <v>9165360</v>
      </c>
      <c r="K80" s="21">
        <v>8740075</v>
      </c>
      <c r="L80" s="21">
        <v>9475771</v>
      </c>
      <c r="M80" s="21">
        <v>27381206</v>
      </c>
      <c r="N80" s="21">
        <v>16971666</v>
      </c>
      <c r="O80" s="21">
        <v>9309352</v>
      </c>
      <c r="P80" s="21">
        <v>8331362</v>
      </c>
      <c r="Q80" s="21">
        <v>34612380</v>
      </c>
      <c r="R80" s="21"/>
      <c r="S80" s="21"/>
      <c r="T80" s="21"/>
      <c r="U80" s="21"/>
      <c r="V80" s="21">
        <v>86422034</v>
      </c>
      <c r="W80" s="21">
        <v>97999654</v>
      </c>
      <c r="X80" s="21"/>
      <c r="Y80" s="20"/>
      <c r="Z80" s="23">
        <v>133382000</v>
      </c>
    </row>
    <row r="81" spans="1:26" ht="13.5" hidden="1">
      <c r="A81" s="39" t="s">
        <v>105</v>
      </c>
      <c r="B81" s="19">
        <v>16326933</v>
      </c>
      <c r="C81" s="19"/>
      <c r="D81" s="20">
        <v>29382000</v>
      </c>
      <c r="E81" s="21">
        <v>18570000</v>
      </c>
      <c r="F81" s="21">
        <v>2177900</v>
      </c>
      <c r="G81" s="21">
        <v>2489997</v>
      </c>
      <c r="H81" s="21">
        <v>2094517</v>
      </c>
      <c r="I81" s="21">
        <v>6762414</v>
      </c>
      <c r="J81" s="21">
        <v>3746606</v>
      </c>
      <c r="K81" s="21">
        <v>1715437</v>
      </c>
      <c r="L81" s="21">
        <v>2139695</v>
      </c>
      <c r="M81" s="21">
        <v>7601738</v>
      </c>
      <c r="N81" s="21">
        <v>2395250</v>
      </c>
      <c r="O81" s="21">
        <v>2143605</v>
      </c>
      <c r="P81" s="21">
        <v>2281328</v>
      </c>
      <c r="Q81" s="21">
        <v>6820183</v>
      </c>
      <c r="R81" s="21"/>
      <c r="S81" s="21"/>
      <c r="T81" s="21"/>
      <c r="U81" s="21"/>
      <c r="V81" s="21">
        <v>21184335</v>
      </c>
      <c r="W81" s="21">
        <v>16467152</v>
      </c>
      <c r="X81" s="21"/>
      <c r="Y81" s="20"/>
      <c r="Z81" s="23">
        <v>18570000</v>
      </c>
    </row>
    <row r="82" spans="1:26" ht="13.5" hidden="1">
      <c r="A82" s="39" t="s">
        <v>106</v>
      </c>
      <c r="B82" s="19">
        <v>22479900</v>
      </c>
      <c r="C82" s="19"/>
      <c r="D82" s="20">
        <v>40931000</v>
      </c>
      <c r="E82" s="21">
        <v>25411000</v>
      </c>
      <c r="F82" s="21">
        <v>2278549</v>
      </c>
      <c r="G82" s="21">
        <v>2644078</v>
      </c>
      <c r="H82" s="21">
        <v>1958352</v>
      </c>
      <c r="I82" s="21">
        <v>6880979</v>
      </c>
      <c r="J82" s="21">
        <v>3879288</v>
      </c>
      <c r="K82" s="21">
        <v>1802836</v>
      </c>
      <c r="L82" s="21">
        <v>2231298</v>
      </c>
      <c r="M82" s="21">
        <v>7913422</v>
      </c>
      <c r="N82" s="21">
        <v>2500902</v>
      </c>
      <c r="O82" s="21">
        <v>2317770</v>
      </c>
      <c r="P82" s="21">
        <v>2448070</v>
      </c>
      <c r="Q82" s="21">
        <v>7266742</v>
      </c>
      <c r="R82" s="21"/>
      <c r="S82" s="21"/>
      <c r="T82" s="21"/>
      <c r="U82" s="21"/>
      <c r="V82" s="21">
        <v>22061143</v>
      </c>
      <c r="W82" s="21">
        <v>17446401</v>
      </c>
      <c r="X82" s="21"/>
      <c r="Y82" s="20"/>
      <c r="Z82" s="23">
        <v>25411000</v>
      </c>
    </row>
    <row r="83" spans="1:26" ht="13.5" hidden="1">
      <c r="A83" s="39" t="s">
        <v>107</v>
      </c>
      <c r="B83" s="19"/>
      <c r="C83" s="19"/>
      <c r="D83" s="20">
        <v>8953000</v>
      </c>
      <c r="E83" s="21">
        <v>6131000</v>
      </c>
      <c r="F83" s="21">
        <v>378450</v>
      </c>
      <c r="G83" s="21">
        <v>449303</v>
      </c>
      <c r="H83" s="21">
        <v>108538</v>
      </c>
      <c r="I83" s="21">
        <v>936291</v>
      </c>
      <c r="J83" s="21">
        <v>931086</v>
      </c>
      <c r="K83" s="21">
        <v>712806</v>
      </c>
      <c r="L83" s="21">
        <v>323092</v>
      </c>
      <c r="M83" s="21">
        <v>1966984</v>
      </c>
      <c r="N83" s="21">
        <v>343509</v>
      </c>
      <c r="O83" s="21">
        <v>480057</v>
      </c>
      <c r="P83" s="21">
        <v>892009</v>
      </c>
      <c r="Q83" s="21">
        <v>1715575</v>
      </c>
      <c r="R83" s="21"/>
      <c r="S83" s="21"/>
      <c r="T83" s="21"/>
      <c r="U83" s="21"/>
      <c r="V83" s="21">
        <v>4618850</v>
      </c>
      <c r="W83" s="21">
        <v>4517275</v>
      </c>
      <c r="X83" s="21"/>
      <c r="Y83" s="20"/>
      <c r="Z83" s="23">
        <v>6131000</v>
      </c>
    </row>
    <row r="84" spans="1:26" ht="13.5" hidden="1">
      <c r="A84" s="40" t="s">
        <v>110</v>
      </c>
      <c r="B84" s="28">
        <v>13747339</v>
      </c>
      <c r="C84" s="28"/>
      <c r="D84" s="29">
        <v>15728000</v>
      </c>
      <c r="E84" s="30">
        <v>1858000</v>
      </c>
      <c r="F84" s="30">
        <v>267881</v>
      </c>
      <c r="G84" s="30">
        <v>110164</v>
      </c>
      <c r="H84" s="30">
        <v>210192</v>
      </c>
      <c r="I84" s="30">
        <v>588237</v>
      </c>
      <c r="J84" s="30">
        <v>245054</v>
      </c>
      <c r="K84" s="30">
        <v>242794</v>
      </c>
      <c r="L84" s="30">
        <v>167875</v>
      </c>
      <c r="M84" s="30">
        <v>655723</v>
      </c>
      <c r="N84" s="30">
        <v>146749</v>
      </c>
      <c r="O84" s="30">
        <v>216557</v>
      </c>
      <c r="P84" s="30">
        <v>120499</v>
      </c>
      <c r="Q84" s="30">
        <v>483805</v>
      </c>
      <c r="R84" s="30"/>
      <c r="S84" s="30"/>
      <c r="T84" s="30"/>
      <c r="U84" s="30"/>
      <c r="V84" s="30">
        <v>1727765</v>
      </c>
      <c r="W84" s="30">
        <v>1549960</v>
      </c>
      <c r="X84" s="30"/>
      <c r="Y84" s="29"/>
      <c r="Z84" s="31">
        <v>1858000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17487428</v>
      </c>
      <c r="D5" s="357">
        <f t="shared" si="0"/>
        <v>0</v>
      </c>
      <c r="E5" s="356">
        <f t="shared" si="0"/>
        <v>80923280</v>
      </c>
      <c r="F5" s="358">
        <f t="shared" si="0"/>
        <v>32369780</v>
      </c>
      <c r="G5" s="358">
        <f t="shared" si="0"/>
        <v>0</v>
      </c>
      <c r="H5" s="356">
        <f t="shared" si="0"/>
        <v>58168</v>
      </c>
      <c r="I5" s="356">
        <f t="shared" si="0"/>
        <v>158801</v>
      </c>
      <c r="J5" s="358">
        <f t="shared" si="0"/>
        <v>216969</v>
      </c>
      <c r="K5" s="358">
        <f t="shared" si="0"/>
        <v>399714</v>
      </c>
      <c r="L5" s="356">
        <f t="shared" si="0"/>
        <v>433129</v>
      </c>
      <c r="M5" s="356">
        <f t="shared" si="0"/>
        <v>-88056</v>
      </c>
      <c r="N5" s="358">
        <f t="shared" si="0"/>
        <v>744787</v>
      </c>
      <c r="O5" s="358">
        <f t="shared" si="0"/>
        <v>1020519</v>
      </c>
      <c r="P5" s="356">
        <f t="shared" si="0"/>
        <v>746596</v>
      </c>
      <c r="Q5" s="356">
        <f t="shared" si="0"/>
        <v>1377309</v>
      </c>
      <c r="R5" s="358">
        <f t="shared" si="0"/>
        <v>3144424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4106180</v>
      </c>
      <c r="X5" s="356">
        <f t="shared" si="0"/>
        <v>24277336</v>
      </c>
      <c r="Y5" s="358">
        <f t="shared" si="0"/>
        <v>-20171156</v>
      </c>
      <c r="Z5" s="359">
        <f>+IF(X5&lt;&gt;0,+(Y5/X5)*100,0)</f>
        <v>-83.08636499490719</v>
      </c>
      <c r="AA5" s="360">
        <f>+AA6+AA8+AA11+AA13+AA15</f>
        <v>32369780</v>
      </c>
    </row>
    <row r="6" spans="1:27" ht="13.5">
      <c r="A6" s="361" t="s">
        <v>204</v>
      </c>
      <c r="B6" s="142"/>
      <c r="C6" s="60">
        <f>+C7</f>
        <v>10335257</v>
      </c>
      <c r="D6" s="340">
        <f aca="true" t="shared" si="1" ref="D6:AA6">+D7</f>
        <v>0</v>
      </c>
      <c r="E6" s="60">
        <f t="shared" si="1"/>
        <v>33496000</v>
      </c>
      <c r="F6" s="59">
        <f t="shared" si="1"/>
        <v>19320000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1397</v>
      </c>
      <c r="L6" s="60">
        <f t="shared" si="1"/>
        <v>1482</v>
      </c>
      <c r="M6" s="60">
        <f t="shared" si="1"/>
        <v>-150668</v>
      </c>
      <c r="N6" s="59">
        <f t="shared" si="1"/>
        <v>-147789</v>
      </c>
      <c r="O6" s="59">
        <f t="shared" si="1"/>
        <v>910805</v>
      </c>
      <c r="P6" s="60">
        <f t="shared" si="1"/>
        <v>472033</v>
      </c>
      <c r="Q6" s="60">
        <f t="shared" si="1"/>
        <v>724440</v>
      </c>
      <c r="R6" s="59">
        <f t="shared" si="1"/>
        <v>2107278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1959489</v>
      </c>
      <c r="X6" s="60">
        <f t="shared" si="1"/>
        <v>14490000</v>
      </c>
      <c r="Y6" s="59">
        <f t="shared" si="1"/>
        <v>-12530511</v>
      </c>
      <c r="Z6" s="61">
        <f>+IF(X6&lt;&gt;0,+(Y6/X6)*100,0)</f>
        <v>-86.47695652173914</v>
      </c>
      <c r="AA6" s="62">
        <f t="shared" si="1"/>
        <v>19320000</v>
      </c>
    </row>
    <row r="7" spans="1:27" ht="13.5">
      <c r="A7" s="291" t="s">
        <v>228</v>
      </c>
      <c r="B7" s="142"/>
      <c r="C7" s="60">
        <v>10335257</v>
      </c>
      <c r="D7" s="340"/>
      <c r="E7" s="60">
        <v>33496000</v>
      </c>
      <c r="F7" s="59">
        <v>19320000</v>
      </c>
      <c r="G7" s="59"/>
      <c r="H7" s="60"/>
      <c r="I7" s="60"/>
      <c r="J7" s="59"/>
      <c r="K7" s="59">
        <v>1397</v>
      </c>
      <c r="L7" s="60">
        <v>1482</v>
      </c>
      <c r="M7" s="60">
        <v>-150668</v>
      </c>
      <c r="N7" s="59">
        <v>-147789</v>
      </c>
      <c r="O7" s="59">
        <v>910805</v>
      </c>
      <c r="P7" s="60">
        <v>472033</v>
      </c>
      <c r="Q7" s="60">
        <v>724440</v>
      </c>
      <c r="R7" s="59">
        <v>2107278</v>
      </c>
      <c r="S7" s="59"/>
      <c r="T7" s="60"/>
      <c r="U7" s="60"/>
      <c r="V7" s="59"/>
      <c r="W7" s="59">
        <v>1959489</v>
      </c>
      <c r="X7" s="60">
        <v>14490000</v>
      </c>
      <c r="Y7" s="59">
        <v>-12530511</v>
      </c>
      <c r="Z7" s="61">
        <v>-86.48</v>
      </c>
      <c r="AA7" s="62">
        <v>19320000</v>
      </c>
    </row>
    <row r="8" spans="1:27" ht="13.5">
      <c r="A8" s="361" t="s">
        <v>205</v>
      </c>
      <c r="B8" s="142"/>
      <c r="C8" s="60">
        <f aca="true" t="shared" si="2" ref="C8:Y8">SUM(C9:C10)</f>
        <v>2366952</v>
      </c>
      <c r="D8" s="340">
        <f t="shared" si="2"/>
        <v>0</v>
      </c>
      <c r="E8" s="60">
        <f t="shared" si="2"/>
        <v>20895370</v>
      </c>
      <c r="F8" s="59">
        <f t="shared" si="2"/>
        <v>5279370</v>
      </c>
      <c r="G8" s="59">
        <f t="shared" si="2"/>
        <v>0</v>
      </c>
      <c r="H8" s="60">
        <f t="shared" si="2"/>
        <v>10000</v>
      </c>
      <c r="I8" s="60">
        <f t="shared" si="2"/>
        <v>103573</v>
      </c>
      <c r="J8" s="59">
        <f t="shared" si="2"/>
        <v>113573</v>
      </c>
      <c r="K8" s="59">
        <f t="shared" si="2"/>
        <v>136194</v>
      </c>
      <c r="L8" s="60">
        <f t="shared" si="2"/>
        <v>185782</v>
      </c>
      <c r="M8" s="60">
        <f t="shared" si="2"/>
        <v>16868</v>
      </c>
      <c r="N8" s="59">
        <f t="shared" si="2"/>
        <v>338844</v>
      </c>
      <c r="O8" s="59">
        <f t="shared" si="2"/>
        <v>10797</v>
      </c>
      <c r="P8" s="60">
        <f t="shared" si="2"/>
        <v>-14691</v>
      </c>
      <c r="Q8" s="60">
        <f t="shared" si="2"/>
        <v>71400</v>
      </c>
      <c r="R8" s="59">
        <f t="shared" si="2"/>
        <v>67506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519923</v>
      </c>
      <c r="X8" s="60">
        <f t="shared" si="2"/>
        <v>3959528</v>
      </c>
      <c r="Y8" s="59">
        <f t="shared" si="2"/>
        <v>-3439605</v>
      </c>
      <c r="Z8" s="61">
        <f>+IF(X8&lt;&gt;0,+(Y8/X8)*100,0)</f>
        <v>-86.86906621193233</v>
      </c>
      <c r="AA8" s="62">
        <f>SUM(AA9:AA10)</f>
        <v>5279370</v>
      </c>
    </row>
    <row r="9" spans="1:27" ht="13.5">
      <c r="A9" s="291" t="s">
        <v>229</v>
      </c>
      <c r="B9" s="142"/>
      <c r="C9" s="60">
        <v>2237466</v>
      </c>
      <c r="D9" s="340"/>
      <c r="E9" s="60">
        <v>20495370</v>
      </c>
      <c r="F9" s="59">
        <v>4879370</v>
      </c>
      <c r="G9" s="59"/>
      <c r="H9" s="60">
        <v>7250</v>
      </c>
      <c r="I9" s="60">
        <v>103573</v>
      </c>
      <c r="J9" s="59">
        <v>110823</v>
      </c>
      <c r="K9" s="59">
        <v>136194</v>
      </c>
      <c r="L9" s="60">
        <v>170676</v>
      </c>
      <c r="M9" s="60">
        <v>11410</v>
      </c>
      <c r="N9" s="59">
        <v>318280</v>
      </c>
      <c r="O9" s="59">
        <v>9762</v>
      </c>
      <c r="P9" s="60">
        <v>-16935</v>
      </c>
      <c r="Q9" s="60">
        <v>57303</v>
      </c>
      <c r="R9" s="59">
        <v>50130</v>
      </c>
      <c r="S9" s="59"/>
      <c r="T9" s="60"/>
      <c r="U9" s="60"/>
      <c r="V9" s="59"/>
      <c r="W9" s="59">
        <v>479233</v>
      </c>
      <c r="X9" s="60">
        <v>3659528</v>
      </c>
      <c r="Y9" s="59">
        <v>-3180295</v>
      </c>
      <c r="Z9" s="61">
        <v>-86.9</v>
      </c>
      <c r="AA9" s="62">
        <v>4879370</v>
      </c>
    </row>
    <row r="10" spans="1:27" ht="13.5">
      <c r="A10" s="291" t="s">
        <v>230</v>
      </c>
      <c r="B10" s="142"/>
      <c r="C10" s="60">
        <v>129486</v>
      </c>
      <c r="D10" s="340"/>
      <c r="E10" s="60">
        <v>400000</v>
      </c>
      <c r="F10" s="59">
        <v>400000</v>
      </c>
      <c r="G10" s="59"/>
      <c r="H10" s="60">
        <v>2750</v>
      </c>
      <c r="I10" s="60"/>
      <c r="J10" s="59">
        <v>2750</v>
      </c>
      <c r="K10" s="59"/>
      <c r="L10" s="60">
        <v>15106</v>
      </c>
      <c r="M10" s="60">
        <v>5458</v>
      </c>
      <c r="N10" s="59">
        <v>20564</v>
      </c>
      <c r="O10" s="59">
        <v>1035</v>
      </c>
      <c r="P10" s="60">
        <v>2244</v>
      </c>
      <c r="Q10" s="60">
        <v>14097</v>
      </c>
      <c r="R10" s="59">
        <v>17376</v>
      </c>
      <c r="S10" s="59"/>
      <c r="T10" s="60"/>
      <c r="U10" s="60"/>
      <c r="V10" s="59"/>
      <c r="W10" s="59">
        <v>40690</v>
      </c>
      <c r="X10" s="60">
        <v>300000</v>
      </c>
      <c r="Y10" s="59">
        <v>-259310</v>
      </c>
      <c r="Z10" s="61">
        <v>-86.44</v>
      </c>
      <c r="AA10" s="62">
        <v>400000</v>
      </c>
    </row>
    <row r="11" spans="1:27" ht="13.5">
      <c r="A11" s="361" t="s">
        <v>206</v>
      </c>
      <c r="B11" s="142"/>
      <c r="C11" s="362">
        <f>+C12</f>
        <v>3563406</v>
      </c>
      <c r="D11" s="363">
        <f aca="true" t="shared" si="3" ref="D11:AA11">+D12</f>
        <v>0</v>
      </c>
      <c r="E11" s="362">
        <f t="shared" si="3"/>
        <v>14734000</v>
      </c>
      <c r="F11" s="364">
        <f t="shared" si="3"/>
        <v>4162500</v>
      </c>
      <c r="G11" s="364">
        <f t="shared" si="3"/>
        <v>0</v>
      </c>
      <c r="H11" s="362">
        <f t="shared" si="3"/>
        <v>2424</v>
      </c>
      <c r="I11" s="362">
        <f t="shared" si="3"/>
        <v>3080</v>
      </c>
      <c r="J11" s="364">
        <f t="shared" si="3"/>
        <v>5504</v>
      </c>
      <c r="K11" s="364">
        <f t="shared" si="3"/>
        <v>72207</v>
      </c>
      <c r="L11" s="362">
        <f t="shared" si="3"/>
        <v>36211</v>
      </c>
      <c r="M11" s="362">
        <f t="shared" si="3"/>
        <v>45744</v>
      </c>
      <c r="N11" s="364">
        <f t="shared" si="3"/>
        <v>154162</v>
      </c>
      <c r="O11" s="364">
        <f t="shared" si="3"/>
        <v>53173</v>
      </c>
      <c r="P11" s="362">
        <f t="shared" si="3"/>
        <v>105841</v>
      </c>
      <c r="Q11" s="362">
        <f t="shared" si="3"/>
        <v>390074</v>
      </c>
      <c r="R11" s="364">
        <f t="shared" si="3"/>
        <v>549088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708754</v>
      </c>
      <c r="X11" s="362">
        <f t="shared" si="3"/>
        <v>3121875</v>
      </c>
      <c r="Y11" s="364">
        <f t="shared" si="3"/>
        <v>-2413121</v>
      </c>
      <c r="Z11" s="365">
        <f>+IF(X11&lt;&gt;0,+(Y11/X11)*100,0)</f>
        <v>-77.29716916916917</v>
      </c>
      <c r="AA11" s="366">
        <f t="shared" si="3"/>
        <v>4162500</v>
      </c>
    </row>
    <row r="12" spans="1:27" ht="13.5">
      <c r="A12" s="291" t="s">
        <v>231</v>
      </c>
      <c r="B12" s="136"/>
      <c r="C12" s="60">
        <v>3563406</v>
      </c>
      <c r="D12" s="340"/>
      <c r="E12" s="60">
        <v>14734000</v>
      </c>
      <c r="F12" s="59">
        <v>4162500</v>
      </c>
      <c r="G12" s="59"/>
      <c r="H12" s="60">
        <v>2424</v>
      </c>
      <c r="I12" s="60">
        <v>3080</v>
      </c>
      <c r="J12" s="59">
        <v>5504</v>
      </c>
      <c r="K12" s="59">
        <v>72207</v>
      </c>
      <c r="L12" s="60">
        <v>36211</v>
      </c>
      <c r="M12" s="60">
        <v>45744</v>
      </c>
      <c r="N12" s="59">
        <v>154162</v>
      </c>
      <c r="O12" s="59">
        <v>53173</v>
      </c>
      <c r="P12" s="60">
        <v>105841</v>
      </c>
      <c r="Q12" s="60">
        <v>390074</v>
      </c>
      <c r="R12" s="59">
        <v>549088</v>
      </c>
      <c r="S12" s="59"/>
      <c r="T12" s="60"/>
      <c r="U12" s="60"/>
      <c r="V12" s="59"/>
      <c r="W12" s="59">
        <v>708754</v>
      </c>
      <c r="X12" s="60">
        <v>3121875</v>
      </c>
      <c r="Y12" s="59">
        <v>-2413121</v>
      </c>
      <c r="Z12" s="61">
        <v>-77.3</v>
      </c>
      <c r="AA12" s="62">
        <v>4162500</v>
      </c>
    </row>
    <row r="13" spans="1:27" ht="13.5">
      <c r="A13" s="361" t="s">
        <v>207</v>
      </c>
      <c r="B13" s="136"/>
      <c r="C13" s="275">
        <f>+C14</f>
        <v>1190936</v>
      </c>
      <c r="D13" s="341">
        <f aca="true" t="shared" si="4" ref="D13:AA13">+D14</f>
        <v>0</v>
      </c>
      <c r="E13" s="275">
        <f t="shared" si="4"/>
        <v>11495000</v>
      </c>
      <c r="F13" s="342">
        <f t="shared" si="4"/>
        <v>3555000</v>
      </c>
      <c r="G13" s="342">
        <f t="shared" si="4"/>
        <v>0</v>
      </c>
      <c r="H13" s="275">
        <f t="shared" si="4"/>
        <v>45744</v>
      </c>
      <c r="I13" s="275">
        <f t="shared" si="4"/>
        <v>52148</v>
      </c>
      <c r="J13" s="342">
        <f t="shared" si="4"/>
        <v>97892</v>
      </c>
      <c r="K13" s="342">
        <f t="shared" si="4"/>
        <v>189916</v>
      </c>
      <c r="L13" s="275">
        <f t="shared" si="4"/>
        <v>209654</v>
      </c>
      <c r="M13" s="275">
        <f t="shared" si="4"/>
        <v>0</v>
      </c>
      <c r="N13" s="342">
        <f t="shared" si="4"/>
        <v>399570</v>
      </c>
      <c r="O13" s="342">
        <f t="shared" si="4"/>
        <v>45744</v>
      </c>
      <c r="P13" s="275">
        <f t="shared" si="4"/>
        <v>183413</v>
      </c>
      <c r="Q13" s="275">
        <f t="shared" si="4"/>
        <v>191395</v>
      </c>
      <c r="R13" s="342">
        <f t="shared" si="4"/>
        <v>420552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918014</v>
      </c>
      <c r="X13" s="275">
        <f t="shared" si="4"/>
        <v>2666250</v>
      </c>
      <c r="Y13" s="342">
        <f t="shared" si="4"/>
        <v>-1748236</v>
      </c>
      <c r="Z13" s="335">
        <f>+IF(X13&lt;&gt;0,+(Y13/X13)*100,0)</f>
        <v>-65.56909517112048</v>
      </c>
      <c r="AA13" s="273">
        <f t="shared" si="4"/>
        <v>3555000</v>
      </c>
    </row>
    <row r="14" spans="1:27" ht="13.5">
      <c r="A14" s="291" t="s">
        <v>232</v>
      </c>
      <c r="B14" s="136"/>
      <c r="C14" s="60">
        <v>1190936</v>
      </c>
      <c r="D14" s="340"/>
      <c r="E14" s="60">
        <v>11495000</v>
      </c>
      <c r="F14" s="59">
        <v>3555000</v>
      </c>
      <c r="G14" s="59"/>
      <c r="H14" s="60">
        <v>45744</v>
      </c>
      <c r="I14" s="60">
        <v>52148</v>
      </c>
      <c r="J14" s="59">
        <v>97892</v>
      </c>
      <c r="K14" s="59">
        <v>189916</v>
      </c>
      <c r="L14" s="60">
        <v>209654</v>
      </c>
      <c r="M14" s="60"/>
      <c r="N14" s="59">
        <v>399570</v>
      </c>
      <c r="O14" s="59">
        <v>45744</v>
      </c>
      <c r="P14" s="60">
        <v>183413</v>
      </c>
      <c r="Q14" s="60">
        <v>191395</v>
      </c>
      <c r="R14" s="59">
        <v>420552</v>
      </c>
      <c r="S14" s="59"/>
      <c r="T14" s="60"/>
      <c r="U14" s="60"/>
      <c r="V14" s="59"/>
      <c r="W14" s="59">
        <v>918014</v>
      </c>
      <c r="X14" s="60">
        <v>2666250</v>
      </c>
      <c r="Y14" s="59">
        <v>-1748236</v>
      </c>
      <c r="Z14" s="61">
        <v>-65.57</v>
      </c>
      <c r="AA14" s="62">
        <v>3555000</v>
      </c>
    </row>
    <row r="15" spans="1:27" ht="13.5">
      <c r="A15" s="361" t="s">
        <v>208</v>
      </c>
      <c r="B15" s="136"/>
      <c r="C15" s="60">
        <f aca="true" t="shared" si="5" ref="C15:Y15">SUM(C16:C20)</f>
        <v>30877</v>
      </c>
      <c r="D15" s="340">
        <f t="shared" si="5"/>
        <v>0</v>
      </c>
      <c r="E15" s="60">
        <f t="shared" si="5"/>
        <v>302910</v>
      </c>
      <c r="F15" s="59">
        <f t="shared" si="5"/>
        <v>52910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39683</v>
      </c>
      <c r="Y15" s="59">
        <f t="shared" si="5"/>
        <v>-39683</v>
      </c>
      <c r="Z15" s="61">
        <f>+IF(X15&lt;&gt;0,+(Y15/X15)*100,0)</f>
        <v>-100</v>
      </c>
      <c r="AA15" s="62">
        <f>SUM(AA16:AA20)</f>
        <v>52910</v>
      </c>
    </row>
    <row r="16" spans="1:27" ht="13.5">
      <c r="A16" s="291" t="s">
        <v>233</v>
      </c>
      <c r="B16" s="300"/>
      <c r="C16" s="60">
        <v>30877</v>
      </c>
      <c r="D16" s="340"/>
      <c r="E16" s="60">
        <v>300000</v>
      </c>
      <c r="F16" s="59">
        <v>50000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37500</v>
      </c>
      <c r="Y16" s="59">
        <v>-37500</v>
      </c>
      <c r="Z16" s="61">
        <v>-100</v>
      </c>
      <c r="AA16" s="62">
        <v>50000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>
        <v>2910</v>
      </c>
      <c r="F18" s="59">
        <v>2910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2183</v>
      </c>
      <c r="Y18" s="59">
        <v>-2183</v>
      </c>
      <c r="Z18" s="61">
        <v>-100</v>
      </c>
      <c r="AA18" s="62">
        <v>2910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43294</v>
      </c>
      <c r="D22" s="344">
        <f t="shared" si="6"/>
        <v>0</v>
      </c>
      <c r="E22" s="343">
        <f t="shared" si="6"/>
        <v>641390</v>
      </c>
      <c r="F22" s="345">
        <f t="shared" si="6"/>
        <v>380390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1914</v>
      </c>
      <c r="L22" s="343">
        <f t="shared" si="6"/>
        <v>161</v>
      </c>
      <c r="M22" s="343">
        <f t="shared" si="6"/>
        <v>10225</v>
      </c>
      <c r="N22" s="345">
        <f t="shared" si="6"/>
        <v>12300</v>
      </c>
      <c r="O22" s="345">
        <f t="shared" si="6"/>
        <v>484</v>
      </c>
      <c r="P22" s="343">
        <f t="shared" si="6"/>
        <v>0</v>
      </c>
      <c r="Q22" s="343">
        <f t="shared" si="6"/>
        <v>21057</v>
      </c>
      <c r="R22" s="345">
        <f t="shared" si="6"/>
        <v>21541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33841</v>
      </c>
      <c r="X22" s="343">
        <f t="shared" si="6"/>
        <v>285293</v>
      </c>
      <c r="Y22" s="345">
        <f t="shared" si="6"/>
        <v>-251452</v>
      </c>
      <c r="Z22" s="336">
        <f>+IF(X22&lt;&gt;0,+(Y22/X22)*100,0)</f>
        <v>-88.13815971650199</v>
      </c>
      <c r="AA22" s="350">
        <f>SUM(AA23:AA32)</f>
        <v>380390</v>
      </c>
    </row>
    <row r="23" spans="1:27" ht="13.5">
      <c r="A23" s="361" t="s">
        <v>236</v>
      </c>
      <c r="B23" s="142"/>
      <c r="C23" s="60"/>
      <c r="D23" s="340"/>
      <c r="E23" s="60">
        <v>33720</v>
      </c>
      <c r="F23" s="59">
        <v>33720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>
        <v>19444</v>
      </c>
      <c r="R23" s="59">
        <v>19444</v>
      </c>
      <c r="S23" s="59"/>
      <c r="T23" s="60"/>
      <c r="U23" s="60"/>
      <c r="V23" s="59"/>
      <c r="W23" s="59">
        <v>19444</v>
      </c>
      <c r="X23" s="60">
        <v>25290</v>
      </c>
      <c r="Y23" s="59">
        <v>-5846</v>
      </c>
      <c r="Z23" s="61">
        <v>-23.12</v>
      </c>
      <c r="AA23" s="62">
        <v>33720</v>
      </c>
    </row>
    <row r="24" spans="1:27" ht="13.5">
      <c r="A24" s="361" t="s">
        <v>237</v>
      </c>
      <c r="B24" s="142"/>
      <c r="C24" s="60">
        <v>4341</v>
      </c>
      <c r="D24" s="340"/>
      <c r="E24" s="60">
        <v>220190</v>
      </c>
      <c r="F24" s="59">
        <v>150190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112643</v>
      </c>
      <c r="Y24" s="59">
        <v>-112643</v>
      </c>
      <c r="Z24" s="61">
        <v>-100</v>
      </c>
      <c r="AA24" s="62">
        <v>150190</v>
      </c>
    </row>
    <row r="25" spans="1:27" ht="13.5">
      <c r="A25" s="361" t="s">
        <v>238</v>
      </c>
      <c r="B25" s="142"/>
      <c r="C25" s="60">
        <v>261</v>
      </c>
      <c r="D25" s="340"/>
      <c r="E25" s="60">
        <v>162000</v>
      </c>
      <c r="F25" s="59">
        <v>92000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69000</v>
      </c>
      <c r="Y25" s="59">
        <v>-69000</v>
      </c>
      <c r="Z25" s="61">
        <v>-100</v>
      </c>
      <c r="AA25" s="62">
        <v>92000</v>
      </c>
    </row>
    <row r="26" spans="1:27" ht="13.5">
      <c r="A26" s="361" t="s">
        <v>239</v>
      </c>
      <c r="B26" s="302"/>
      <c r="C26" s="362">
        <v>2299</v>
      </c>
      <c r="D26" s="363"/>
      <c r="E26" s="362">
        <v>8900</v>
      </c>
      <c r="F26" s="364">
        <v>8900</v>
      </c>
      <c r="G26" s="364"/>
      <c r="H26" s="362"/>
      <c r="I26" s="362"/>
      <c r="J26" s="364"/>
      <c r="K26" s="364"/>
      <c r="L26" s="362">
        <v>161</v>
      </c>
      <c r="M26" s="362"/>
      <c r="N26" s="364">
        <v>161</v>
      </c>
      <c r="O26" s="364"/>
      <c r="P26" s="362"/>
      <c r="Q26" s="362"/>
      <c r="R26" s="364"/>
      <c r="S26" s="364"/>
      <c r="T26" s="362"/>
      <c r="U26" s="362"/>
      <c r="V26" s="364"/>
      <c r="W26" s="364">
        <v>161</v>
      </c>
      <c r="X26" s="362">
        <v>6675</v>
      </c>
      <c r="Y26" s="364">
        <v>-6514</v>
      </c>
      <c r="Z26" s="365">
        <v>-97.59</v>
      </c>
      <c r="AA26" s="366">
        <v>8900</v>
      </c>
    </row>
    <row r="27" spans="1:27" ht="13.5">
      <c r="A27" s="361" t="s">
        <v>240</v>
      </c>
      <c r="B27" s="147"/>
      <c r="C27" s="60">
        <v>32955</v>
      </c>
      <c r="D27" s="340"/>
      <c r="E27" s="60">
        <v>171280</v>
      </c>
      <c r="F27" s="59">
        <v>61280</v>
      </c>
      <c r="G27" s="59"/>
      <c r="H27" s="60"/>
      <c r="I27" s="60"/>
      <c r="J27" s="59"/>
      <c r="K27" s="59">
        <v>1914</v>
      </c>
      <c r="L27" s="60"/>
      <c r="M27" s="60">
        <v>10225</v>
      </c>
      <c r="N27" s="59">
        <v>12139</v>
      </c>
      <c r="O27" s="59"/>
      <c r="P27" s="60"/>
      <c r="Q27" s="60"/>
      <c r="R27" s="59"/>
      <c r="S27" s="59"/>
      <c r="T27" s="60"/>
      <c r="U27" s="60"/>
      <c r="V27" s="59"/>
      <c r="W27" s="59">
        <v>12139</v>
      </c>
      <c r="X27" s="60">
        <v>45960</v>
      </c>
      <c r="Y27" s="59">
        <v>-33821</v>
      </c>
      <c r="Z27" s="61">
        <v>-73.59</v>
      </c>
      <c r="AA27" s="62">
        <v>61280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3438</v>
      </c>
      <c r="D32" s="340"/>
      <c r="E32" s="60">
        <v>45300</v>
      </c>
      <c r="F32" s="59">
        <v>34300</v>
      </c>
      <c r="G32" s="59"/>
      <c r="H32" s="60"/>
      <c r="I32" s="60"/>
      <c r="J32" s="59"/>
      <c r="K32" s="59"/>
      <c r="L32" s="60"/>
      <c r="M32" s="60"/>
      <c r="N32" s="59"/>
      <c r="O32" s="59">
        <v>484</v>
      </c>
      <c r="P32" s="60"/>
      <c r="Q32" s="60">
        <v>1613</v>
      </c>
      <c r="R32" s="59">
        <v>2097</v>
      </c>
      <c r="S32" s="59"/>
      <c r="T32" s="60"/>
      <c r="U32" s="60"/>
      <c r="V32" s="59"/>
      <c r="W32" s="59">
        <v>2097</v>
      </c>
      <c r="X32" s="60">
        <v>25725</v>
      </c>
      <c r="Y32" s="59">
        <v>-23628</v>
      </c>
      <c r="Z32" s="61">
        <v>-91.85</v>
      </c>
      <c r="AA32" s="62">
        <v>34300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6077092</v>
      </c>
      <c r="D40" s="344">
        <f t="shared" si="9"/>
        <v>0</v>
      </c>
      <c r="E40" s="343">
        <f t="shared" si="9"/>
        <v>16903720</v>
      </c>
      <c r="F40" s="345">
        <f t="shared" si="9"/>
        <v>9567570</v>
      </c>
      <c r="G40" s="345">
        <f t="shared" si="9"/>
        <v>56010</v>
      </c>
      <c r="H40" s="343">
        <f t="shared" si="9"/>
        <v>189510</v>
      </c>
      <c r="I40" s="343">
        <f t="shared" si="9"/>
        <v>323862</v>
      </c>
      <c r="J40" s="345">
        <f t="shared" si="9"/>
        <v>569382</v>
      </c>
      <c r="K40" s="345">
        <f t="shared" si="9"/>
        <v>475839</v>
      </c>
      <c r="L40" s="343">
        <f t="shared" si="9"/>
        <v>393139</v>
      </c>
      <c r="M40" s="343">
        <f t="shared" si="9"/>
        <v>175463</v>
      </c>
      <c r="N40" s="345">
        <f t="shared" si="9"/>
        <v>1044441</v>
      </c>
      <c r="O40" s="345">
        <f t="shared" si="9"/>
        <v>512149</v>
      </c>
      <c r="P40" s="343">
        <f t="shared" si="9"/>
        <v>325203</v>
      </c>
      <c r="Q40" s="343">
        <f t="shared" si="9"/>
        <v>457142</v>
      </c>
      <c r="R40" s="345">
        <f t="shared" si="9"/>
        <v>1294494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2908317</v>
      </c>
      <c r="X40" s="343">
        <f t="shared" si="9"/>
        <v>7175678</v>
      </c>
      <c r="Y40" s="345">
        <f t="shared" si="9"/>
        <v>-4267361</v>
      </c>
      <c r="Z40" s="336">
        <f>+IF(X40&lt;&gt;0,+(Y40/X40)*100,0)</f>
        <v>-59.46979504933192</v>
      </c>
      <c r="AA40" s="350">
        <f>SUM(AA41:AA49)</f>
        <v>9567570</v>
      </c>
    </row>
    <row r="41" spans="1:27" ht="13.5">
      <c r="A41" s="361" t="s">
        <v>247</v>
      </c>
      <c r="B41" s="142"/>
      <c r="C41" s="362">
        <v>1672644</v>
      </c>
      <c r="D41" s="363"/>
      <c r="E41" s="362">
        <v>8314300</v>
      </c>
      <c r="F41" s="364">
        <v>2538150</v>
      </c>
      <c r="G41" s="364">
        <v>27030</v>
      </c>
      <c r="H41" s="362">
        <v>77196</v>
      </c>
      <c r="I41" s="362">
        <v>72303</v>
      </c>
      <c r="J41" s="364">
        <v>176529</v>
      </c>
      <c r="K41" s="364">
        <v>90666</v>
      </c>
      <c r="L41" s="362">
        <v>54794</v>
      </c>
      <c r="M41" s="362">
        <v>25205</v>
      </c>
      <c r="N41" s="364">
        <v>170665</v>
      </c>
      <c r="O41" s="364">
        <v>115260</v>
      </c>
      <c r="P41" s="362">
        <v>75504</v>
      </c>
      <c r="Q41" s="362">
        <v>95045</v>
      </c>
      <c r="R41" s="364">
        <v>285809</v>
      </c>
      <c r="S41" s="364"/>
      <c r="T41" s="362"/>
      <c r="U41" s="362"/>
      <c r="V41" s="364"/>
      <c r="W41" s="364">
        <v>633003</v>
      </c>
      <c r="X41" s="362">
        <v>1903613</v>
      </c>
      <c r="Y41" s="364">
        <v>-1270610</v>
      </c>
      <c r="Z41" s="365">
        <v>-66.75</v>
      </c>
      <c r="AA41" s="366">
        <v>2538150</v>
      </c>
    </row>
    <row r="42" spans="1:27" ht="13.5">
      <c r="A42" s="361" t="s">
        <v>248</v>
      </c>
      <c r="B42" s="136"/>
      <c r="C42" s="60">
        <f aca="true" t="shared" si="10" ref="C42:Y42">+C62</f>
        <v>1750734</v>
      </c>
      <c r="D42" s="368">
        <f t="shared" si="10"/>
        <v>0</v>
      </c>
      <c r="E42" s="54">
        <f t="shared" si="10"/>
        <v>2788000</v>
      </c>
      <c r="F42" s="53">
        <f t="shared" si="10"/>
        <v>2788000</v>
      </c>
      <c r="G42" s="53">
        <f t="shared" si="10"/>
        <v>21530</v>
      </c>
      <c r="H42" s="54">
        <f t="shared" si="10"/>
        <v>33019</v>
      </c>
      <c r="I42" s="54">
        <f t="shared" si="10"/>
        <v>177058</v>
      </c>
      <c r="J42" s="53">
        <f t="shared" si="10"/>
        <v>231607</v>
      </c>
      <c r="K42" s="53">
        <f t="shared" si="10"/>
        <v>214564</v>
      </c>
      <c r="L42" s="54">
        <f t="shared" si="10"/>
        <v>123494</v>
      </c>
      <c r="M42" s="54">
        <f t="shared" si="10"/>
        <v>21059</v>
      </c>
      <c r="N42" s="53">
        <f t="shared" si="10"/>
        <v>359117</v>
      </c>
      <c r="O42" s="53">
        <f t="shared" si="10"/>
        <v>146483</v>
      </c>
      <c r="P42" s="54">
        <f t="shared" si="10"/>
        <v>118605</v>
      </c>
      <c r="Q42" s="54">
        <f t="shared" si="10"/>
        <v>162793</v>
      </c>
      <c r="R42" s="53">
        <f t="shared" si="10"/>
        <v>427881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1018605</v>
      </c>
      <c r="X42" s="54">
        <f t="shared" si="10"/>
        <v>2091000</v>
      </c>
      <c r="Y42" s="53">
        <f t="shared" si="10"/>
        <v>-1072395</v>
      </c>
      <c r="Z42" s="94">
        <f>+IF(X42&lt;&gt;0,+(Y42/X42)*100,0)</f>
        <v>-51.286226685796265</v>
      </c>
      <c r="AA42" s="95">
        <f>+AA62</f>
        <v>2788000</v>
      </c>
    </row>
    <row r="43" spans="1:27" ht="13.5">
      <c r="A43" s="361" t="s">
        <v>249</v>
      </c>
      <c r="B43" s="136"/>
      <c r="C43" s="275">
        <v>211683</v>
      </c>
      <c r="D43" s="369"/>
      <c r="E43" s="305">
        <v>419060</v>
      </c>
      <c r="F43" s="370">
        <v>219060</v>
      </c>
      <c r="G43" s="370">
        <v>4211</v>
      </c>
      <c r="H43" s="305">
        <v>1219</v>
      </c>
      <c r="I43" s="305">
        <v>5624</v>
      </c>
      <c r="J43" s="370">
        <v>11054</v>
      </c>
      <c r="K43" s="370">
        <v>4027</v>
      </c>
      <c r="L43" s="305">
        <v>4874</v>
      </c>
      <c r="M43" s="305">
        <v>10426</v>
      </c>
      <c r="N43" s="370">
        <v>19327</v>
      </c>
      <c r="O43" s="370">
        <v>5222</v>
      </c>
      <c r="P43" s="305">
        <v>4900</v>
      </c>
      <c r="Q43" s="305">
        <v>10602</v>
      </c>
      <c r="R43" s="370">
        <v>20724</v>
      </c>
      <c r="S43" s="370"/>
      <c r="T43" s="305"/>
      <c r="U43" s="305"/>
      <c r="V43" s="370"/>
      <c r="W43" s="370">
        <v>51105</v>
      </c>
      <c r="X43" s="305">
        <v>164295</v>
      </c>
      <c r="Y43" s="370">
        <v>-113190</v>
      </c>
      <c r="Z43" s="371">
        <v>-68.89</v>
      </c>
      <c r="AA43" s="303">
        <v>219060</v>
      </c>
    </row>
    <row r="44" spans="1:27" ht="13.5">
      <c r="A44" s="361" t="s">
        <v>250</v>
      </c>
      <c r="B44" s="136"/>
      <c r="C44" s="60">
        <v>1105210</v>
      </c>
      <c r="D44" s="368"/>
      <c r="E44" s="54">
        <v>2580040</v>
      </c>
      <c r="F44" s="53">
        <v>1720040</v>
      </c>
      <c r="G44" s="53"/>
      <c r="H44" s="54">
        <v>1574</v>
      </c>
      <c r="I44" s="54">
        <v>18205</v>
      </c>
      <c r="J44" s="53">
        <v>19779</v>
      </c>
      <c r="K44" s="53">
        <v>61208</v>
      </c>
      <c r="L44" s="54">
        <v>28279</v>
      </c>
      <c r="M44" s="54">
        <v>98731</v>
      </c>
      <c r="N44" s="53">
        <v>188218</v>
      </c>
      <c r="O44" s="53">
        <v>14987</v>
      </c>
      <c r="P44" s="54">
        <v>31840</v>
      </c>
      <c r="Q44" s="54">
        <v>21190</v>
      </c>
      <c r="R44" s="53">
        <v>68017</v>
      </c>
      <c r="S44" s="53"/>
      <c r="T44" s="54"/>
      <c r="U44" s="54"/>
      <c r="V44" s="53"/>
      <c r="W44" s="53">
        <v>276014</v>
      </c>
      <c r="X44" s="54">
        <v>1290030</v>
      </c>
      <c r="Y44" s="53">
        <v>-1014016</v>
      </c>
      <c r="Z44" s="94">
        <v>-78.6</v>
      </c>
      <c r="AA44" s="95">
        <v>1720040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1336821</v>
      </c>
      <c r="D47" s="368"/>
      <c r="E47" s="54">
        <v>2802320</v>
      </c>
      <c r="F47" s="53">
        <v>2302320</v>
      </c>
      <c r="G47" s="53">
        <v>3239</v>
      </c>
      <c r="H47" s="54">
        <v>76502</v>
      </c>
      <c r="I47" s="54">
        <v>50672</v>
      </c>
      <c r="J47" s="53">
        <v>130413</v>
      </c>
      <c r="K47" s="53">
        <v>105374</v>
      </c>
      <c r="L47" s="54">
        <v>181698</v>
      </c>
      <c r="M47" s="54">
        <v>20042</v>
      </c>
      <c r="N47" s="53">
        <v>307114</v>
      </c>
      <c r="O47" s="53">
        <v>230197</v>
      </c>
      <c r="P47" s="54">
        <v>94354</v>
      </c>
      <c r="Q47" s="54">
        <v>167512</v>
      </c>
      <c r="R47" s="53">
        <v>492063</v>
      </c>
      <c r="S47" s="53"/>
      <c r="T47" s="54"/>
      <c r="U47" s="54"/>
      <c r="V47" s="53"/>
      <c r="W47" s="53">
        <v>929590</v>
      </c>
      <c r="X47" s="54">
        <v>1726740</v>
      </c>
      <c r="Y47" s="53">
        <v>-797150</v>
      </c>
      <c r="Z47" s="94">
        <v>-46.17</v>
      </c>
      <c r="AA47" s="95">
        <v>2302320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23607814</v>
      </c>
      <c r="D60" s="346">
        <f t="shared" si="14"/>
        <v>0</v>
      </c>
      <c r="E60" s="219">
        <f t="shared" si="14"/>
        <v>98468390</v>
      </c>
      <c r="F60" s="264">
        <f t="shared" si="14"/>
        <v>42317740</v>
      </c>
      <c r="G60" s="264">
        <f t="shared" si="14"/>
        <v>56010</v>
      </c>
      <c r="H60" s="219">
        <f t="shared" si="14"/>
        <v>247678</v>
      </c>
      <c r="I60" s="219">
        <f t="shared" si="14"/>
        <v>482663</v>
      </c>
      <c r="J60" s="264">
        <f t="shared" si="14"/>
        <v>786351</v>
      </c>
      <c r="K60" s="264">
        <f t="shared" si="14"/>
        <v>877467</v>
      </c>
      <c r="L60" s="219">
        <f t="shared" si="14"/>
        <v>826429</v>
      </c>
      <c r="M60" s="219">
        <f t="shared" si="14"/>
        <v>97632</v>
      </c>
      <c r="N60" s="264">
        <f t="shared" si="14"/>
        <v>1801528</v>
      </c>
      <c r="O60" s="264">
        <f t="shared" si="14"/>
        <v>1533152</v>
      </c>
      <c r="P60" s="219">
        <f t="shared" si="14"/>
        <v>1071799</v>
      </c>
      <c r="Q60" s="219">
        <f t="shared" si="14"/>
        <v>1855508</v>
      </c>
      <c r="R60" s="264">
        <f t="shared" si="14"/>
        <v>4460459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7048338</v>
      </c>
      <c r="X60" s="219">
        <f t="shared" si="14"/>
        <v>31738307</v>
      </c>
      <c r="Y60" s="264">
        <f t="shared" si="14"/>
        <v>-24689969</v>
      </c>
      <c r="Z60" s="337">
        <f>+IF(X60&lt;&gt;0,+(Y60/X60)*100,0)</f>
        <v>-77.79233151913239</v>
      </c>
      <c r="AA60" s="232">
        <f>+AA57+AA54+AA51+AA40+AA37+AA34+AA22+AA5</f>
        <v>42317740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1750734</v>
      </c>
      <c r="D62" s="348">
        <f t="shared" si="15"/>
        <v>0</v>
      </c>
      <c r="E62" s="347">
        <f t="shared" si="15"/>
        <v>2788000</v>
      </c>
      <c r="F62" s="349">
        <f t="shared" si="15"/>
        <v>2788000</v>
      </c>
      <c r="G62" s="349">
        <f t="shared" si="15"/>
        <v>21530</v>
      </c>
      <c r="H62" s="347">
        <f t="shared" si="15"/>
        <v>33019</v>
      </c>
      <c r="I62" s="347">
        <f t="shared" si="15"/>
        <v>177058</v>
      </c>
      <c r="J62" s="349">
        <f t="shared" si="15"/>
        <v>231607</v>
      </c>
      <c r="K62" s="349">
        <f t="shared" si="15"/>
        <v>214564</v>
      </c>
      <c r="L62" s="347">
        <f t="shared" si="15"/>
        <v>123494</v>
      </c>
      <c r="M62" s="347">
        <f t="shared" si="15"/>
        <v>21059</v>
      </c>
      <c r="N62" s="349">
        <f t="shared" si="15"/>
        <v>359117</v>
      </c>
      <c r="O62" s="349">
        <f t="shared" si="15"/>
        <v>146483</v>
      </c>
      <c r="P62" s="347">
        <f t="shared" si="15"/>
        <v>118605</v>
      </c>
      <c r="Q62" s="347">
        <f t="shared" si="15"/>
        <v>162793</v>
      </c>
      <c r="R62" s="349">
        <f t="shared" si="15"/>
        <v>427881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1018605</v>
      </c>
      <c r="X62" s="347">
        <f t="shared" si="15"/>
        <v>2091000</v>
      </c>
      <c r="Y62" s="349">
        <f t="shared" si="15"/>
        <v>-1072395</v>
      </c>
      <c r="Z62" s="338">
        <f>+IF(X62&lt;&gt;0,+(Y62/X62)*100,0)</f>
        <v>-51.286226685796265</v>
      </c>
      <c r="AA62" s="351">
        <f>SUM(AA63:AA66)</f>
        <v>2788000</v>
      </c>
    </row>
    <row r="63" spans="1:27" ht="13.5">
      <c r="A63" s="361" t="s">
        <v>258</v>
      </c>
      <c r="B63" s="136"/>
      <c r="C63" s="60">
        <v>1428578</v>
      </c>
      <c r="D63" s="340"/>
      <c r="E63" s="60">
        <v>2515000</v>
      </c>
      <c r="F63" s="59">
        <v>2515000</v>
      </c>
      <c r="G63" s="59">
        <v>21530</v>
      </c>
      <c r="H63" s="60">
        <v>20548</v>
      </c>
      <c r="I63" s="60">
        <v>165023</v>
      </c>
      <c r="J63" s="59">
        <v>207101</v>
      </c>
      <c r="K63" s="59">
        <v>176477</v>
      </c>
      <c r="L63" s="60">
        <v>114683</v>
      </c>
      <c r="M63" s="60">
        <v>15634</v>
      </c>
      <c r="N63" s="59">
        <v>306794</v>
      </c>
      <c r="O63" s="59">
        <v>146687</v>
      </c>
      <c r="P63" s="60">
        <v>97434</v>
      </c>
      <c r="Q63" s="60">
        <v>119066</v>
      </c>
      <c r="R63" s="59">
        <v>363187</v>
      </c>
      <c r="S63" s="59"/>
      <c r="T63" s="60"/>
      <c r="U63" s="60"/>
      <c r="V63" s="59"/>
      <c r="W63" s="59">
        <v>877082</v>
      </c>
      <c r="X63" s="60">
        <v>1886250</v>
      </c>
      <c r="Y63" s="59">
        <v>-1009168</v>
      </c>
      <c r="Z63" s="61">
        <v>-53.5</v>
      </c>
      <c r="AA63" s="62">
        <v>2515000</v>
      </c>
    </row>
    <row r="64" spans="1:27" ht="13.5">
      <c r="A64" s="361" t="s">
        <v>259</v>
      </c>
      <c r="B64" s="136"/>
      <c r="C64" s="60">
        <v>322156</v>
      </c>
      <c r="D64" s="340"/>
      <c r="E64" s="60">
        <v>273000</v>
      </c>
      <c r="F64" s="59">
        <v>273000</v>
      </c>
      <c r="G64" s="59"/>
      <c r="H64" s="60">
        <v>12471</v>
      </c>
      <c r="I64" s="60">
        <v>12035</v>
      </c>
      <c r="J64" s="59">
        <v>24506</v>
      </c>
      <c r="K64" s="59">
        <v>38087</v>
      </c>
      <c r="L64" s="60">
        <v>8811</v>
      </c>
      <c r="M64" s="60">
        <v>5425</v>
      </c>
      <c r="N64" s="59">
        <v>52323</v>
      </c>
      <c r="O64" s="59">
        <v>-204</v>
      </c>
      <c r="P64" s="60">
        <v>21171</v>
      </c>
      <c r="Q64" s="60">
        <v>43727</v>
      </c>
      <c r="R64" s="59">
        <v>64694</v>
      </c>
      <c r="S64" s="59"/>
      <c r="T64" s="60"/>
      <c r="U64" s="60"/>
      <c r="V64" s="59"/>
      <c r="W64" s="59">
        <v>141523</v>
      </c>
      <c r="X64" s="60">
        <v>204750</v>
      </c>
      <c r="Y64" s="59">
        <v>-63227</v>
      </c>
      <c r="Z64" s="61">
        <v>-30.88</v>
      </c>
      <c r="AA64" s="62">
        <v>273000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142958427</v>
      </c>
      <c r="D5" s="153">
        <f>SUM(D6:D8)</f>
        <v>0</v>
      </c>
      <c r="E5" s="154">
        <f t="shared" si="0"/>
        <v>162098890</v>
      </c>
      <c r="F5" s="100">
        <f t="shared" si="0"/>
        <v>146113890</v>
      </c>
      <c r="G5" s="100">
        <f t="shared" si="0"/>
        <v>58843317</v>
      </c>
      <c r="H5" s="100">
        <f t="shared" si="0"/>
        <v>4588400</v>
      </c>
      <c r="I5" s="100">
        <f t="shared" si="0"/>
        <v>3802317</v>
      </c>
      <c r="J5" s="100">
        <f t="shared" si="0"/>
        <v>67234034</v>
      </c>
      <c r="K5" s="100">
        <f t="shared" si="0"/>
        <v>6758276</v>
      </c>
      <c r="L5" s="100">
        <f t="shared" si="0"/>
        <v>5148837</v>
      </c>
      <c r="M5" s="100">
        <f t="shared" si="0"/>
        <v>37757247</v>
      </c>
      <c r="N5" s="100">
        <f t="shared" si="0"/>
        <v>49664360</v>
      </c>
      <c r="O5" s="100">
        <f t="shared" si="0"/>
        <v>4044688</v>
      </c>
      <c r="P5" s="100">
        <f t="shared" si="0"/>
        <v>4277407</v>
      </c>
      <c r="Q5" s="100">
        <f t="shared" si="0"/>
        <v>29699458</v>
      </c>
      <c r="R5" s="100">
        <f t="shared" si="0"/>
        <v>38021553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154919947</v>
      </c>
      <c r="X5" s="100">
        <f t="shared" si="0"/>
        <v>109585418</v>
      </c>
      <c r="Y5" s="100">
        <f t="shared" si="0"/>
        <v>45334529</v>
      </c>
      <c r="Z5" s="137">
        <f>+IF(X5&lt;&gt;0,+(Y5/X5)*100,0)</f>
        <v>41.3691254068128</v>
      </c>
      <c r="AA5" s="153">
        <f>SUM(AA6:AA8)</f>
        <v>146113890</v>
      </c>
    </row>
    <row r="6" spans="1:27" ht="13.5">
      <c r="A6" s="138" t="s">
        <v>75</v>
      </c>
      <c r="B6" s="136"/>
      <c r="C6" s="155">
        <v>414434</v>
      </c>
      <c r="D6" s="155"/>
      <c r="E6" s="156">
        <v>255000</v>
      </c>
      <c r="F6" s="60">
        <v>555000</v>
      </c>
      <c r="G6" s="60">
        <v>155527</v>
      </c>
      <c r="H6" s="60">
        <v>200</v>
      </c>
      <c r="I6" s="60">
        <v>124517</v>
      </c>
      <c r="J6" s="60">
        <v>280244</v>
      </c>
      <c r="K6" s="60">
        <v>51360</v>
      </c>
      <c r="L6" s="60">
        <v>38936</v>
      </c>
      <c r="M6" s="60">
        <v>61317</v>
      </c>
      <c r="N6" s="60">
        <v>151613</v>
      </c>
      <c r="O6" s="60">
        <v>20754</v>
      </c>
      <c r="P6" s="60">
        <v>8420</v>
      </c>
      <c r="Q6" s="60">
        <v>46597</v>
      </c>
      <c r="R6" s="60">
        <v>75771</v>
      </c>
      <c r="S6" s="60"/>
      <c r="T6" s="60"/>
      <c r="U6" s="60"/>
      <c r="V6" s="60"/>
      <c r="W6" s="60">
        <v>507628</v>
      </c>
      <c r="X6" s="60">
        <v>416250</v>
      </c>
      <c r="Y6" s="60">
        <v>91378</v>
      </c>
      <c r="Z6" s="140">
        <v>21.95</v>
      </c>
      <c r="AA6" s="155">
        <v>555000</v>
      </c>
    </row>
    <row r="7" spans="1:27" ht="13.5">
      <c r="A7" s="138" t="s">
        <v>76</v>
      </c>
      <c r="B7" s="136"/>
      <c r="C7" s="157">
        <v>140276120</v>
      </c>
      <c r="D7" s="157"/>
      <c r="E7" s="158">
        <v>154262190</v>
      </c>
      <c r="F7" s="159">
        <v>137977190</v>
      </c>
      <c r="G7" s="159">
        <v>58568271</v>
      </c>
      <c r="H7" s="159">
        <v>4587687</v>
      </c>
      <c r="I7" s="159">
        <v>3524625</v>
      </c>
      <c r="J7" s="159">
        <v>66680583</v>
      </c>
      <c r="K7" s="159">
        <v>6453353</v>
      </c>
      <c r="L7" s="159">
        <v>4879318</v>
      </c>
      <c r="M7" s="159">
        <v>37558582</v>
      </c>
      <c r="N7" s="159">
        <v>48891253</v>
      </c>
      <c r="O7" s="159">
        <v>3909933</v>
      </c>
      <c r="P7" s="159">
        <v>4142650</v>
      </c>
      <c r="Q7" s="159">
        <v>29516234</v>
      </c>
      <c r="R7" s="159">
        <v>37568817</v>
      </c>
      <c r="S7" s="159"/>
      <c r="T7" s="159"/>
      <c r="U7" s="159"/>
      <c r="V7" s="159"/>
      <c r="W7" s="159">
        <v>153140653</v>
      </c>
      <c r="X7" s="159">
        <v>103482893</v>
      </c>
      <c r="Y7" s="159">
        <v>49657760</v>
      </c>
      <c r="Z7" s="141">
        <v>47.99</v>
      </c>
      <c r="AA7" s="157">
        <v>137977190</v>
      </c>
    </row>
    <row r="8" spans="1:27" ht="13.5">
      <c r="A8" s="138" t="s">
        <v>77</v>
      </c>
      <c r="B8" s="136"/>
      <c r="C8" s="155">
        <v>2267873</v>
      </c>
      <c r="D8" s="155"/>
      <c r="E8" s="156">
        <v>7581700</v>
      </c>
      <c r="F8" s="60">
        <v>7581700</v>
      </c>
      <c r="G8" s="60">
        <v>119519</v>
      </c>
      <c r="H8" s="60">
        <v>513</v>
      </c>
      <c r="I8" s="60">
        <v>153175</v>
      </c>
      <c r="J8" s="60">
        <v>273207</v>
      </c>
      <c r="K8" s="60">
        <v>253563</v>
      </c>
      <c r="L8" s="60">
        <v>230583</v>
      </c>
      <c r="M8" s="60">
        <v>137348</v>
      </c>
      <c r="N8" s="60">
        <v>621494</v>
      </c>
      <c r="O8" s="60">
        <v>114001</v>
      </c>
      <c r="P8" s="60">
        <v>126337</v>
      </c>
      <c r="Q8" s="60">
        <v>136627</v>
      </c>
      <c r="R8" s="60">
        <v>376965</v>
      </c>
      <c r="S8" s="60"/>
      <c r="T8" s="60"/>
      <c r="U8" s="60"/>
      <c r="V8" s="60"/>
      <c r="W8" s="60">
        <v>1271666</v>
      </c>
      <c r="X8" s="60">
        <v>5686275</v>
      </c>
      <c r="Y8" s="60">
        <v>-4414609</v>
      </c>
      <c r="Z8" s="140">
        <v>-77.64</v>
      </c>
      <c r="AA8" s="155">
        <v>7581700</v>
      </c>
    </row>
    <row r="9" spans="1:27" ht="13.5">
      <c r="A9" s="135" t="s">
        <v>78</v>
      </c>
      <c r="B9" s="136"/>
      <c r="C9" s="153">
        <f aca="true" t="shared" si="1" ref="C9:Y9">SUM(C10:C14)</f>
        <v>10651176</v>
      </c>
      <c r="D9" s="153">
        <f>SUM(D10:D14)</f>
        <v>0</v>
      </c>
      <c r="E9" s="154">
        <f t="shared" si="1"/>
        <v>28115460</v>
      </c>
      <c r="F9" s="100">
        <f t="shared" si="1"/>
        <v>23215460</v>
      </c>
      <c r="G9" s="100">
        <f t="shared" si="1"/>
        <v>658497</v>
      </c>
      <c r="H9" s="100">
        <f t="shared" si="1"/>
        <v>757701</v>
      </c>
      <c r="I9" s="100">
        <f t="shared" si="1"/>
        <v>714563</v>
      </c>
      <c r="J9" s="100">
        <f t="shared" si="1"/>
        <v>2130761</v>
      </c>
      <c r="K9" s="100">
        <f t="shared" si="1"/>
        <v>1281339</v>
      </c>
      <c r="L9" s="100">
        <f t="shared" si="1"/>
        <v>1667116</v>
      </c>
      <c r="M9" s="100">
        <f t="shared" si="1"/>
        <v>1059117</v>
      </c>
      <c r="N9" s="100">
        <f t="shared" si="1"/>
        <v>4007572</v>
      </c>
      <c r="O9" s="100">
        <f t="shared" si="1"/>
        <v>728082</v>
      </c>
      <c r="P9" s="100">
        <f t="shared" si="1"/>
        <v>714969</v>
      </c>
      <c r="Q9" s="100">
        <f t="shared" si="1"/>
        <v>3854144</v>
      </c>
      <c r="R9" s="100">
        <f t="shared" si="1"/>
        <v>5297195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11435528</v>
      </c>
      <c r="X9" s="100">
        <f t="shared" si="1"/>
        <v>17411595</v>
      </c>
      <c r="Y9" s="100">
        <f t="shared" si="1"/>
        <v>-5976067</v>
      </c>
      <c r="Z9" s="137">
        <f>+IF(X9&lt;&gt;0,+(Y9/X9)*100,0)</f>
        <v>-34.322340945789286</v>
      </c>
      <c r="AA9" s="153">
        <f>SUM(AA10:AA14)</f>
        <v>23215460</v>
      </c>
    </row>
    <row r="10" spans="1:27" ht="13.5">
      <c r="A10" s="138" t="s">
        <v>79</v>
      </c>
      <c r="B10" s="136"/>
      <c r="C10" s="155">
        <v>1020809</v>
      </c>
      <c r="D10" s="155"/>
      <c r="E10" s="156">
        <v>2143480</v>
      </c>
      <c r="F10" s="60">
        <v>2143480</v>
      </c>
      <c r="G10" s="60">
        <v>42835</v>
      </c>
      <c r="H10" s="60">
        <v>21355</v>
      </c>
      <c r="I10" s="60">
        <v>32324</v>
      </c>
      <c r="J10" s="60">
        <v>96514</v>
      </c>
      <c r="K10" s="60">
        <v>55796</v>
      </c>
      <c r="L10" s="60">
        <v>96226</v>
      </c>
      <c r="M10" s="60">
        <v>501477</v>
      </c>
      <c r="N10" s="60">
        <v>653499</v>
      </c>
      <c r="O10" s="60">
        <v>48896</v>
      </c>
      <c r="P10" s="60">
        <v>191511</v>
      </c>
      <c r="Q10" s="60">
        <v>28548</v>
      </c>
      <c r="R10" s="60">
        <v>268955</v>
      </c>
      <c r="S10" s="60"/>
      <c r="T10" s="60"/>
      <c r="U10" s="60"/>
      <c r="V10" s="60"/>
      <c r="W10" s="60">
        <v>1018968</v>
      </c>
      <c r="X10" s="60">
        <v>1607610</v>
      </c>
      <c r="Y10" s="60">
        <v>-588642</v>
      </c>
      <c r="Z10" s="140">
        <v>-36.62</v>
      </c>
      <c r="AA10" s="155">
        <v>2143480</v>
      </c>
    </row>
    <row r="11" spans="1:27" ht="13.5">
      <c r="A11" s="138" t="s">
        <v>80</v>
      </c>
      <c r="B11" s="136"/>
      <c r="C11" s="155">
        <v>1655307</v>
      </c>
      <c r="D11" s="155"/>
      <c r="E11" s="156">
        <v>9235080</v>
      </c>
      <c r="F11" s="60">
        <v>9235080</v>
      </c>
      <c r="G11" s="60">
        <v>52716</v>
      </c>
      <c r="H11" s="60">
        <v>72297</v>
      </c>
      <c r="I11" s="60">
        <v>85180</v>
      </c>
      <c r="J11" s="60">
        <v>210193</v>
      </c>
      <c r="K11" s="60">
        <v>591054</v>
      </c>
      <c r="L11" s="60">
        <v>144005</v>
      </c>
      <c r="M11" s="60">
        <v>111667</v>
      </c>
      <c r="N11" s="60">
        <v>846726</v>
      </c>
      <c r="O11" s="60">
        <v>249784</v>
      </c>
      <c r="P11" s="60">
        <v>85811</v>
      </c>
      <c r="Q11" s="60">
        <v>152055</v>
      </c>
      <c r="R11" s="60">
        <v>487650</v>
      </c>
      <c r="S11" s="60"/>
      <c r="T11" s="60"/>
      <c r="U11" s="60"/>
      <c r="V11" s="60"/>
      <c r="W11" s="60">
        <v>1544569</v>
      </c>
      <c r="X11" s="60">
        <v>6926310</v>
      </c>
      <c r="Y11" s="60">
        <v>-5381741</v>
      </c>
      <c r="Z11" s="140">
        <v>-77.7</v>
      </c>
      <c r="AA11" s="155">
        <v>9235080</v>
      </c>
    </row>
    <row r="12" spans="1:27" ht="13.5">
      <c r="A12" s="138" t="s">
        <v>81</v>
      </c>
      <c r="B12" s="136"/>
      <c r="C12" s="155">
        <v>4502957</v>
      </c>
      <c r="D12" s="155"/>
      <c r="E12" s="156">
        <v>13536900</v>
      </c>
      <c r="F12" s="60">
        <v>7636900</v>
      </c>
      <c r="G12" s="60">
        <v>295078</v>
      </c>
      <c r="H12" s="60">
        <v>418805</v>
      </c>
      <c r="I12" s="60">
        <v>279227</v>
      </c>
      <c r="J12" s="60">
        <v>993110</v>
      </c>
      <c r="K12" s="60">
        <v>328220</v>
      </c>
      <c r="L12" s="60">
        <v>310059</v>
      </c>
      <c r="M12" s="60">
        <v>174987</v>
      </c>
      <c r="N12" s="60">
        <v>813266</v>
      </c>
      <c r="O12" s="60">
        <v>158328</v>
      </c>
      <c r="P12" s="60">
        <v>166350</v>
      </c>
      <c r="Q12" s="60">
        <v>3410501</v>
      </c>
      <c r="R12" s="60">
        <v>3735179</v>
      </c>
      <c r="S12" s="60"/>
      <c r="T12" s="60"/>
      <c r="U12" s="60"/>
      <c r="V12" s="60"/>
      <c r="W12" s="60">
        <v>5541555</v>
      </c>
      <c r="X12" s="60">
        <v>5727675</v>
      </c>
      <c r="Y12" s="60">
        <v>-186120</v>
      </c>
      <c r="Z12" s="140">
        <v>-3.25</v>
      </c>
      <c r="AA12" s="155">
        <v>7636900</v>
      </c>
    </row>
    <row r="13" spans="1:27" ht="13.5">
      <c r="A13" s="138" t="s">
        <v>82</v>
      </c>
      <c r="B13" s="136"/>
      <c r="C13" s="155">
        <v>3472103</v>
      </c>
      <c r="D13" s="155"/>
      <c r="E13" s="156">
        <v>3200000</v>
      </c>
      <c r="F13" s="60">
        <v>4200000</v>
      </c>
      <c r="G13" s="60">
        <v>267868</v>
      </c>
      <c r="H13" s="60">
        <v>245244</v>
      </c>
      <c r="I13" s="60">
        <v>317832</v>
      </c>
      <c r="J13" s="60">
        <v>830944</v>
      </c>
      <c r="K13" s="60">
        <v>306269</v>
      </c>
      <c r="L13" s="60">
        <v>1116826</v>
      </c>
      <c r="M13" s="60">
        <v>270986</v>
      </c>
      <c r="N13" s="60">
        <v>1694081</v>
      </c>
      <c r="O13" s="60">
        <v>271074</v>
      </c>
      <c r="P13" s="60">
        <v>271297</v>
      </c>
      <c r="Q13" s="60">
        <v>263040</v>
      </c>
      <c r="R13" s="60">
        <v>805411</v>
      </c>
      <c r="S13" s="60"/>
      <c r="T13" s="60"/>
      <c r="U13" s="60"/>
      <c r="V13" s="60"/>
      <c r="W13" s="60">
        <v>3330436</v>
      </c>
      <c r="X13" s="60">
        <v>3150000</v>
      </c>
      <c r="Y13" s="60">
        <v>180436</v>
      </c>
      <c r="Z13" s="140">
        <v>5.73</v>
      </c>
      <c r="AA13" s="155">
        <v>4200000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36951576</v>
      </c>
      <c r="D15" s="153">
        <f>SUM(D16:D18)</f>
        <v>0</v>
      </c>
      <c r="E15" s="154">
        <f t="shared" si="2"/>
        <v>7664580</v>
      </c>
      <c r="F15" s="100">
        <f t="shared" si="2"/>
        <v>7664580</v>
      </c>
      <c r="G15" s="100">
        <f t="shared" si="2"/>
        <v>41772</v>
      </c>
      <c r="H15" s="100">
        <f t="shared" si="2"/>
        <v>47360</v>
      </c>
      <c r="I15" s="100">
        <f t="shared" si="2"/>
        <v>46038</v>
      </c>
      <c r="J15" s="100">
        <f t="shared" si="2"/>
        <v>135170</v>
      </c>
      <c r="K15" s="100">
        <f t="shared" si="2"/>
        <v>82863</v>
      </c>
      <c r="L15" s="100">
        <f t="shared" si="2"/>
        <v>39115</v>
      </c>
      <c r="M15" s="100">
        <f t="shared" si="2"/>
        <v>37195</v>
      </c>
      <c r="N15" s="100">
        <f t="shared" si="2"/>
        <v>159173</v>
      </c>
      <c r="O15" s="100">
        <f t="shared" si="2"/>
        <v>42217</v>
      </c>
      <c r="P15" s="100">
        <f t="shared" si="2"/>
        <v>31732</v>
      </c>
      <c r="Q15" s="100">
        <f t="shared" si="2"/>
        <v>47529</v>
      </c>
      <c r="R15" s="100">
        <f t="shared" si="2"/>
        <v>121478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415821</v>
      </c>
      <c r="X15" s="100">
        <f t="shared" si="2"/>
        <v>5748435</v>
      </c>
      <c r="Y15" s="100">
        <f t="shared" si="2"/>
        <v>-5332614</v>
      </c>
      <c r="Z15" s="137">
        <f>+IF(X15&lt;&gt;0,+(Y15/X15)*100,0)</f>
        <v>-92.76636162712111</v>
      </c>
      <c r="AA15" s="153">
        <f>SUM(AA16:AA18)</f>
        <v>7664580</v>
      </c>
    </row>
    <row r="16" spans="1:27" ht="13.5">
      <c r="A16" s="138" t="s">
        <v>85</v>
      </c>
      <c r="B16" s="136"/>
      <c r="C16" s="155">
        <v>289180</v>
      </c>
      <c r="D16" s="155"/>
      <c r="E16" s="156">
        <v>664580</v>
      </c>
      <c r="F16" s="60">
        <v>664580</v>
      </c>
      <c r="G16" s="60">
        <v>41772</v>
      </c>
      <c r="H16" s="60">
        <v>47360</v>
      </c>
      <c r="I16" s="60">
        <v>46038</v>
      </c>
      <c r="J16" s="60">
        <v>135170</v>
      </c>
      <c r="K16" s="60">
        <v>82863</v>
      </c>
      <c r="L16" s="60">
        <v>39115</v>
      </c>
      <c r="M16" s="60">
        <v>37195</v>
      </c>
      <c r="N16" s="60">
        <v>159173</v>
      </c>
      <c r="O16" s="60">
        <v>42217</v>
      </c>
      <c r="P16" s="60">
        <v>31732</v>
      </c>
      <c r="Q16" s="60">
        <v>47529</v>
      </c>
      <c r="R16" s="60">
        <v>121478</v>
      </c>
      <c r="S16" s="60"/>
      <c r="T16" s="60"/>
      <c r="U16" s="60"/>
      <c r="V16" s="60"/>
      <c r="W16" s="60">
        <v>415821</v>
      </c>
      <c r="X16" s="60">
        <v>498435</v>
      </c>
      <c r="Y16" s="60">
        <v>-82614</v>
      </c>
      <c r="Z16" s="140">
        <v>-16.57</v>
      </c>
      <c r="AA16" s="155">
        <v>664580</v>
      </c>
    </row>
    <row r="17" spans="1:27" ht="13.5">
      <c r="A17" s="138" t="s">
        <v>86</v>
      </c>
      <c r="B17" s="136"/>
      <c r="C17" s="155">
        <v>36662396</v>
      </c>
      <c r="D17" s="155"/>
      <c r="E17" s="156">
        <v>7000000</v>
      </c>
      <c r="F17" s="60">
        <v>7000000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5250000</v>
      </c>
      <c r="Y17" s="60">
        <v>-5250000</v>
      </c>
      <c r="Z17" s="140">
        <v>-100</v>
      </c>
      <c r="AA17" s="155">
        <v>7000000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479086807</v>
      </c>
      <c r="D19" s="153">
        <f>SUM(D20:D23)</f>
        <v>0</v>
      </c>
      <c r="E19" s="154">
        <f t="shared" si="3"/>
        <v>635061350</v>
      </c>
      <c r="F19" s="100">
        <f t="shared" si="3"/>
        <v>615104350</v>
      </c>
      <c r="G19" s="100">
        <f t="shared" si="3"/>
        <v>29419193</v>
      </c>
      <c r="H19" s="100">
        <f t="shared" si="3"/>
        <v>50853326</v>
      </c>
      <c r="I19" s="100">
        <f t="shared" si="3"/>
        <v>38872060</v>
      </c>
      <c r="J19" s="100">
        <f t="shared" si="3"/>
        <v>119144579</v>
      </c>
      <c r="K19" s="100">
        <f t="shared" si="3"/>
        <v>42183286</v>
      </c>
      <c r="L19" s="100">
        <f t="shared" si="3"/>
        <v>43396464</v>
      </c>
      <c r="M19" s="100">
        <f t="shared" si="3"/>
        <v>38542903</v>
      </c>
      <c r="N19" s="100">
        <f t="shared" si="3"/>
        <v>124122653</v>
      </c>
      <c r="O19" s="100">
        <f t="shared" si="3"/>
        <v>43262890</v>
      </c>
      <c r="P19" s="100">
        <f t="shared" si="3"/>
        <v>41921341</v>
      </c>
      <c r="Q19" s="100">
        <f t="shared" si="3"/>
        <v>38382094</v>
      </c>
      <c r="R19" s="100">
        <f t="shared" si="3"/>
        <v>123566325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366833557</v>
      </c>
      <c r="X19" s="100">
        <f t="shared" si="3"/>
        <v>461328263</v>
      </c>
      <c r="Y19" s="100">
        <f t="shared" si="3"/>
        <v>-94494706</v>
      </c>
      <c r="Z19" s="137">
        <f>+IF(X19&lt;&gt;0,+(Y19/X19)*100,0)</f>
        <v>-20.483181625488225</v>
      </c>
      <c r="AA19" s="153">
        <f>SUM(AA20:AA23)</f>
        <v>615104350</v>
      </c>
    </row>
    <row r="20" spans="1:27" ht="13.5">
      <c r="A20" s="138" t="s">
        <v>89</v>
      </c>
      <c r="B20" s="136"/>
      <c r="C20" s="155">
        <v>190370414</v>
      </c>
      <c r="D20" s="155"/>
      <c r="E20" s="156">
        <v>250693380</v>
      </c>
      <c r="F20" s="60">
        <v>245893380</v>
      </c>
      <c r="G20" s="60">
        <v>13448298</v>
      </c>
      <c r="H20" s="60">
        <v>25550337</v>
      </c>
      <c r="I20" s="60">
        <v>14413071</v>
      </c>
      <c r="J20" s="60">
        <v>53411706</v>
      </c>
      <c r="K20" s="60">
        <v>18312336</v>
      </c>
      <c r="L20" s="60">
        <v>15601001</v>
      </c>
      <c r="M20" s="60">
        <v>12713992</v>
      </c>
      <c r="N20" s="60">
        <v>46627329</v>
      </c>
      <c r="O20" s="60">
        <v>17194002</v>
      </c>
      <c r="P20" s="60">
        <v>15404128</v>
      </c>
      <c r="Q20" s="60">
        <v>12181544</v>
      </c>
      <c r="R20" s="60">
        <v>44779674</v>
      </c>
      <c r="S20" s="60"/>
      <c r="T20" s="60"/>
      <c r="U20" s="60"/>
      <c r="V20" s="60"/>
      <c r="W20" s="60">
        <v>144818709</v>
      </c>
      <c r="X20" s="60">
        <v>184420035</v>
      </c>
      <c r="Y20" s="60">
        <v>-39601326</v>
      </c>
      <c r="Z20" s="140">
        <v>-21.47</v>
      </c>
      <c r="AA20" s="155">
        <v>245893380</v>
      </c>
    </row>
    <row r="21" spans="1:27" ht="13.5">
      <c r="A21" s="138" t="s">
        <v>90</v>
      </c>
      <c r="B21" s="136"/>
      <c r="C21" s="155">
        <v>215936041</v>
      </c>
      <c r="D21" s="155"/>
      <c r="E21" s="156">
        <v>238584560</v>
      </c>
      <c r="F21" s="60">
        <v>238584560</v>
      </c>
      <c r="G21" s="60">
        <v>12479537</v>
      </c>
      <c r="H21" s="60">
        <v>19051722</v>
      </c>
      <c r="I21" s="60">
        <v>18157976</v>
      </c>
      <c r="J21" s="60">
        <v>49689235</v>
      </c>
      <c r="K21" s="60">
        <v>17222823</v>
      </c>
      <c r="L21" s="60">
        <v>21381656</v>
      </c>
      <c r="M21" s="60">
        <v>19594691</v>
      </c>
      <c r="N21" s="60">
        <v>58199170</v>
      </c>
      <c r="O21" s="60">
        <v>19797426</v>
      </c>
      <c r="P21" s="60">
        <v>19760642</v>
      </c>
      <c r="Q21" s="60">
        <v>19791607</v>
      </c>
      <c r="R21" s="60">
        <v>59349675</v>
      </c>
      <c r="S21" s="60"/>
      <c r="T21" s="60"/>
      <c r="U21" s="60"/>
      <c r="V21" s="60"/>
      <c r="W21" s="60">
        <v>167238080</v>
      </c>
      <c r="X21" s="60">
        <v>178938420</v>
      </c>
      <c r="Y21" s="60">
        <v>-11700340</v>
      </c>
      <c r="Z21" s="140">
        <v>-6.54</v>
      </c>
      <c r="AA21" s="155">
        <v>238584560</v>
      </c>
    </row>
    <row r="22" spans="1:27" ht="13.5">
      <c r="A22" s="138" t="s">
        <v>91</v>
      </c>
      <c r="B22" s="136"/>
      <c r="C22" s="157">
        <v>28272930</v>
      </c>
      <c r="D22" s="157"/>
      <c r="E22" s="158">
        <v>79040290</v>
      </c>
      <c r="F22" s="159">
        <v>73043290</v>
      </c>
      <c r="G22" s="159">
        <v>1724080</v>
      </c>
      <c r="H22" s="159">
        <v>2610864</v>
      </c>
      <c r="I22" s="159">
        <v>2558368</v>
      </c>
      <c r="J22" s="159">
        <v>6893312</v>
      </c>
      <c r="K22" s="159">
        <v>2610701</v>
      </c>
      <c r="L22" s="159">
        <v>2612164</v>
      </c>
      <c r="M22" s="159">
        <v>2606592</v>
      </c>
      <c r="N22" s="159">
        <v>7829457</v>
      </c>
      <c r="O22" s="159">
        <v>2631267</v>
      </c>
      <c r="P22" s="159">
        <v>2508459</v>
      </c>
      <c r="Q22" s="159">
        <v>2522601</v>
      </c>
      <c r="R22" s="159">
        <v>7662327</v>
      </c>
      <c r="S22" s="159"/>
      <c r="T22" s="159"/>
      <c r="U22" s="159"/>
      <c r="V22" s="159"/>
      <c r="W22" s="159">
        <v>22385096</v>
      </c>
      <c r="X22" s="159">
        <v>54782468</v>
      </c>
      <c r="Y22" s="159">
        <v>-32397372</v>
      </c>
      <c r="Z22" s="141">
        <v>-59.14</v>
      </c>
      <c r="AA22" s="157">
        <v>73043290</v>
      </c>
    </row>
    <row r="23" spans="1:27" ht="13.5">
      <c r="A23" s="138" t="s">
        <v>92</v>
      </c>
      <c r="B23" s="136"/>
      <c r="C23" s="155">
        <v>44507422</v>
      </c>
      <c r="D23" s="155"/>
      <c r="E23" s="156">
        <v>66743120</v>
      </c>
      <c r="F23" s="60">
        <v>57583120</v>
      </c>
      <c r="G23" s="60">
        <v>1767278</v>
      </c>
      <c r="H23" s="60">
        <v>3640403</v>
      </c>
      <c r="I23" s="60">
        <v>3742645</v>
      </c>
      <c r="J23" s="60">
        <v>9150326</v>
      </c>
      <c r="K23" s="60">
        <v>4037426</v>
      </c>
      <c r="L23" s="60">
        <v>3801643</v>
      </c>
      <c r="M23" s="60">
        <v>3627628</v>
      </c>
      <c r="N23" s="60">
        <v>11466697</v>
      </c>
      <c r="O23" s="60">
        <v>3640195</v>
      </c>
      <c r="P23" s="60">
        <v>4248112</v>
      </c>
      <c r="Q23" s="60">
        <v>3886342</v>
      </c>
      <c r="R23" s="60">
        <v>11774649</v>
      </c>
      <c r="S23" s="60"/>
      <c r="T23" s="60"/>
      <c r="U23" s="60"/>
      <c r="V23" s="60"/>
      <c r="W23" s="60">
        <v>32391672</v>
      </c>
      <c r="X23" s="60">
        <v>43187340</v>
      </c>
      <c r="Y23" s="60">
        <v>-10795668</v>
      </c>
      <c r="Z23" s="140">
        <v>-25</v>
      </c>
      <c r="AA23" s="155">
        <v>57583120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669647986</v>
      </c>
      <c r="D25" s="168">
        <f>+D5+D9+D15+D19+D24</f>
        <v>0</v>
      </c>
      <c r="E25" s="169">
        <f t="shared" si="4"/>
        <v>832940280</v>
      </c>
      <c r="F25" s="73">
        <f t="shared" si="4"/>
        <v>792098280</v>
      </c>
      <c r="G25" s="73">
        <f t="shared" si="4"/>
        <v>88962779</v>
      </c>
      <c r="H25" s="73">
        <f t="shared" si="4"/>
        <v>56246787</v>
      </c>
      <c r="I25" s="73">
        <f t="shared" si="4"/>
        <v>43434978</v>
      </c>
      <c r="J25" s="73">
        <f t="shared" si="4"/>
        <v>188644544</v>
      </c>
      <c r="K25" s="73">
        <f t="shared" si="4"/>
        <v>50305764</v>
      </c>
      <c r="L25" s="73">
        <f t="shared" si="4"/>
        <v>50251532</v>
      </c>
      <c r="M25" s="73">
        <f t="shared" si="4"/>
        <v>77396462</v>
      </c>
      <c r="N25" s="73">
        <f t="shared" si="4"/>
        <v>177953758</v>
      </c>
      <c r="O25" s="73">
        <f t="shared" si="4"/>
        <v>48077877</v>
      </c>
      <c r="P25" s="73">
        <f t="shared" si="4"/>
        <v>46945449</v>
      </c>
      <c r="Q25" s="73">
        <f t="shared" si="4"/>
        <v>71983225</v>
      </c>
      <c r="R25" s="73">
        <f t="shared" si="4"/>
        <v>167006551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533604853</v>
      </c>
      <c r="X25" s="73">
        <f t="shared" si="4"/>
        <v>594073711</v>
      </c>
      <c r="Y25" s="73">
        <f t="shared" si="4"/>
        <v>-60468858</v>
      </c>
      <c r="Z25" s="170">
        <f>+IF(X25&lt;&gt;0,+(Y25/X25)*100,0)</f>
        <v>-10.17867932553575</v>
      </c>
      <c r="AA25" s="168">
        <f>+AA5+AA9+AA15+AA19+AA24</f>
        <v>792098280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157364809</v>
      </c>
      <c r="D28" s="153">
        <f>SUM(D29:D31)</f>
        <v>0</v>
      </c>
      <c r="E28" s="154">
        <f t="shared" si="5"/>
        <v>212077970</v>
      </c>
      <c r="F28" s="100">
        <f t="shared" si="5"/>
        <v>189614700</v>
      </c>
      <c r="G28" s="100">
        <f t="shared" si="5"/>
        <v>10040027</v>
      </c>
      <c r="H28" s="100">
        <f t="shared" si="5"/>
        <v>11366806</v>
      </c>
      <c r="I28" s="100">
        <f t="shared" si="5"/>
        <v>12362305</v>
      </c>
      <c r="J28" s="100">
        <f t="shared" si="5"/>
        <v>33769138</v>
      </c>
      <c r="K28" s="100">
        <f t="shared" si="5"/>
        <v>12982835</v>
      </c>
      <c r="L28" s="100">
        <f t="shared" si="5"/>
        <v>13023430</v>
      </c>
      <c r="M28" s="100">
        <f t="shared" si="5"/>
        <v>12506931</v>
      </c>
      <c r="N28" s="100">
        <f t="shared" si="5"/>
        <v>38513196</v>
      </c>
      <c r="O28" s="100">
        <f t="shared" si="5"/>
        <v>11198661</v>
      </c>
      <c r="P28" s="100">
        <f t="shared" si="5"/>
        <v>12202077</v>
      </c>
      <c r="Q28" s="100">
        <f t="shared" si="5"/>
        <v>11215263</v>
      </c>
      <c r="R28" s="100">
        <f t="shared" si="5"/>
        <v>34616001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106898335</v>
      </c>
      <c r="X28" s="100">
        <f t="shared" si="5"/>
        <v>142211026</v>
      </c>
      <c r="Y28" s="100">
        <f t="shared" si="5"/>
        <v>-35312691</v>
      </c>
      <c r="Z28" s="137">
        <f>+IF(X28&lt;&gt;0,+(Y28/X28)*100,0)</f>
        <v>-24.831190656060663</v>
      </c>
      <c r="AA28" s="153">
        <f>SUM(AA29:AA31)</f>
        <v>189614700</v>
      </c>
    </row>
    <row r="29" spans="1:27" ht="13.5">
      <c r="A29" s="138" t="s">
        <v>75</v>
      </c>
      <c r="B29" s="136"/>
      <c r="C29" s="155">
        <v>59386446</v>
      </c>
      <c r="D29" s="155"/>
      <c r="E29" s="156">
        <v>84236170</v>
      </c>
      <c r="F29" s="60">
        <v>80378170</v>
      </c>
      <c r="G29" s="60">
        <v>4553386</v>
      </c>
      <c r="H29" s="60">
        <v>4683909</v>
      </c>
      <c r="I29" s="60">
        <v>4909149</v>
      </c>
      <c r="J29" s="60">
        <v>14146444</v>
      </c>
      <c r="K29" s="60">
        <v>4547343</v>
      </c>
      <c r="L29" s="60">
        <v>6013494</v>
      </c>
      <c r="M29" s="60">
        <v>5377692</v>
      </c>
      <c r="N29" s="60">
        <v>15938529</v>
      </c>
      <c r="O29" s="60">
        <v>4566070</v>
      </c>
      <c r="P29" s="60">
        <v>4303553</v>
      </c>
      <c r="Q29" s="60">
        <v>4607806</v>
      </c>
      <c r="R29" s="60">
        <v>13477429</v>
      </c>
      <c r="S29" s="60"/>
      <c r="T29" s="60"/>
      <c r="U29" s="60"/>
      <c r="V29" s="60"/>
      <c r="W29" s="60">
        <v>43562402</v>
      </c>
      <c r="X29" s="60">
        <v>60283628</v>
      </c>
      <c r="Y29" s="60">
        <v>-16721226</v>
      </c>
      <c r="Z29" s="140">
        <v>-27.74</v>
      </c>
      <c r="AA29" s="155">
        <v>80378170</v>
      </c>
    </row>
    <row r="30" spans="1:27" ht="13.5">
      <c r="A30" s="138" t="s">
        <v>76</v>
      </c>
      <c r="B30" s="136"/>
      <c r="C30" s="157">
        <v>56044578</v>
      </c>
      <c r="D30" s="157"/>
      <c r="E30" s="158">
        <v>82401080</v>
      </c>
      <c r="F30" s="159">
        <v>63734140</v>
      </c>
      <c r="G30" s="159">
        <v>3286436</v>
      </c>
      <c r="H30" s="159">
        <v>3805020</v>
      </c>
      <c r="I30" s="159">
        <v>4819096</v>
      </c>
      <c r="J30" s="159">
        <v>11910552</v>
      </c>
      <c r="K30" s="159">
        <v>5234203</v>
      </c>
      <c r="L30" s="159">
        <v>4422883</v>
      </c>
      <c r="M30" s="159">
        <v>4609759</v>
      </c>
      <c r="N30" s="159">
        <v>14266845</v>
      </c>
      <c r="O30" s="159">
        <v>4021350</v>
      </c>
      <c r="P30" s="159">
        <v>4978122</v>
      </c>
      <c r="Q30" s="159">
        <v>4160756</v>
      </c>
      <c r="R30" s="159">
        <v>13160228</v>
      </c>
      <c r="S30" s="159"/>
      <c r="T30" s="159"/>
      <c r="U30" s="159"/>
      <c r="V30" s="159"/>
      <c r="W30" s="159">
        <v>39337625</v>
      </c>
      <c r="X30" s="159">
        <v>47800605</v>
      </c>
      <c r="Y30" s="159">
        <v>-8462980</v>
      </c>
      <c r="Z30" s="141">
        <v>-17.7</v>
      </c>
      <c r="AA30" s="157">
        <v>63734140</v>
      </c>
    </row>
    <row r="31" spans="1:27" ht="13.5">
      <c r="A31" s="138" t="s">
        <v>77</v>
      </c>
      <c r="B31" s="136"/>
      <c r="C31" s="155">
        <v>41933785</v>
      </c>
      <c r="D31" s="155"/>
      <c r="E31" s="156">
        <v>45440720</v>
      </c>
      <c r="F31" s="60">
        <v>45502390</v>
      </c>
      <c r="G31" s="60">
        <v>2200205</v>
      </c>
      <c r="H31" s="60">
        <v>2877877</v>
      </c>
      <c r="I31" s="60">
        <v>2634060</v>
      </c>
      <c r="J31" s="60">
        <v>7712142</v>
      </c>
      <c r="K31" s="60">
        <v>3201289</v>
      </c>
      <c r="L31" s="60">
        <v>2587053</v>
      </c>
      <c r="M31" s="60">
        <v>2519480</v>
      </c>
      <c r="N31" s="60">
        <v>8307822</v>
      </c>
      <c r="O31" s="60">
        <v>2611241</v>
      </c>
      <c r="P31" s="60">
        <v>2920402</v>
      </c>
      <c r="Q31" s="60">
        <v>2446701</v>
      </c>
      <c r="R31" s="60">
        <v>7978344</v>
      </c>
      <c r="S31" s="60"/>
      <c r="T31" s="60"/>
      <c r="U31" s="60"/>
      <c r="V31" s="60"/>
      <c r="W31" s="60">
        <v>23998308</v>
      </c>
      <c r="X31" s="60">
        <v>34126793</v>
      </c>
      <c r="Y31" s="60">
        <v>-10128485</v>
      </c>
      <c r="Z31" s="140">
        <v>-29.68</v>
      </c>
      <c r="AA31" s="155">
        <v>45502390</v>
      </c>
    </row>
    <row r="32" spans="1:27" ht="13.5">
      <c r="A32" s="135" t="s">
        <v>78</v>
      </c>
      <c r="B32" s="136"/>
      <c r="C32" s="153">
        <f aca="true" t="shared" si="6" ref="C32:Y32">SUM(C33:C37)</f>
        <v>59159441</v>
      </c>
      <c r="D32" s="153">
        <f>SUM(D33:D37)</f>
        <v>0</v>
      </c>
      <c r="E32" s="154">
        <f t="shared" si="6"/>
        <v>65784450</v>
      </c>
      <c r="F32" s="100">
        <f t="shared" si="6"/>
        <v>63648590</v>
      </c>
      <c r="G32" s="100">
        <f t="shared" si="6"/>
        <v>5800546</v>
      </c>
      <c r="H32" s="100">
        <f t="shared" si="6"/>
        <v>4317760</v>
      </c>
      <c r="I32" s="100">
        <f t="shared" si="6"/>
        <v>5262250</v>
      </c>
      <c r="J32" s="100">
        <f t="shared" si="6"/>
        <v>15380556</v>
      </c>
      <c r="K32" s="100">
        <f t="shared" si="6"/>
        <v>6325747</v>
      </c>
      <c r="L32" s="100">
        <f t="shared" si="6"/>
        <v>5178617</v>
      </c>
      <c r="M32" s="100">
        <f t="shared" si="6"/>
        <v>5148272</v>
      </c>
      <c r="N32" s="100">
        <f t="shared" si="6"/>
        <v>16652636</v>
      </c>
      <c r="O32" s="100">
        <f t="shared" si="6"/>
        <v>6189144</v>
      </c>
      <c r="P32" s="100">
        <f t="shared" si="6"/>
        <v>5672880</v>
      </c>
      <c r="Q32" s="100">
        <f t="shared" si="6"/>
        <v>4929944</v>
      </c>
      <c r="R32" s="100">
        <f t="shared" si="6"/>
        <v>16791968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48825160</v>
      </c>
      <c r="X32" s="100">
        <f t="shared" si="6"/>
        <v>47736443</v>
      </c>
      <c r="Y32" s="100">
        <f t="shared" si="6"/>
        <v>1088717</v>
      </c>
      <c r="Z32" s="137">
        <f>+IF(X32&lt;&gt;0,+(Y32/X32)*100,0)</f>
        <v>2.2806831250497654</v>
      </c>
      <c r="AA32" s="153">
        <f>SUM(AA33:AA37)</f>
        <v>63648590</v>
      </c>
    </row>
    <row r="33" spans="1:27" ht="13.5">
      <c r="A33" s="138" t="s">
        <v>79</v>
      </c>
      <c r="B33" s="136"/>
      <c r="C33" s="155">
        <v>6559391</v>
      </c>
      <c r="D33" s="155"/>
      <c r="E33" s="156">
        <v>11774800</v>
      </c>
      <c r="F33" s="60">
        <v>10352800</v>
      </c>
      <c r="G33" s="60">
        <v>533891</v>
      </c>
      <c r="H33" s="60">
        <v>572729</v>
      </c>
      <c r="I33" s="60">
        <v>648556</v>
      </c>
      <c r="J33" s="60">
        <v>1755176</v>
      </c>
      <c r="K33" s="60">
        <v>527105</v>
      </c>
      <c r="L33" s="60">
        <v>612959</v>
      </c>
      <c r="M33" s="60">
        <v>611770</v>
      </c>
      <c r="N33" s="60">
        <v>1751834</v>
      </c>
      <c r="O33" s="60">
        <v>596966</v>
      </c>
      <c r="P33" s="60">
        <v>540689</v>
      </c>
      <c r="Q33" s="60">
        <v>611668</v>
      </c>
      <c r="R33" s="60">
        <v>1749323</v>
      </c>
      <c r="S33" s="60"/>
      <c r="T33" s="60"/>
      <c r="U33" s="60"/>
      <c r="V33" s="60"/>
      <c r="W33" s="60">
        <v>5256333</v>
      </c>
      <c r="X33" s="60">
        <v>7764600</v>
      </c>
      <c r="Y33" s="60">
        <v>-2508267</v>
      </c>
      <c r="Z33" s="140">
        <v>-32.3</v>
      </c>
      <c r="AA33" s="155">
        <v>10352800</v>
      </c>
    </row>
    <row r="34" spans="1:27" ht="13.5">
      <c r="A34" s="138" t="s">
        <v>80</v>
      </c>
      <c r="B34" s="136"/>
      <c r="C34" s="155">
        <v>19175921</v>
      </c>
      <c r="D34" s="155"/>
      <c r="E34" s="156">
        <v>21239820</v>
      </c>
      <c r="F34" s="60">
        <v>20306960</v>
      </c>
      <c r="G34" s="60">
        <v>1521084</v>
      </c>
      <c r="H34" s="60">
        <v>1558184</v>
      </c>
      <c r="I34" s="60">
        <v>1833534</v>
      </c>
      <c r="J34" s="60">
        <v>4912802</v>
      </c>
      <c r="K34" s="60">
        <v>1586270</v>
      </c>
      <c r="L34" s="60">
        <v>1702734</v>
      </c>
      <c r="M34" s="60">
        <v>1767013</v>
      </c>
      <c r="N34" s="60">
        <v>5056017</v>
      </c>
      <c r="O34" s="60">
        <v>2481180</v>
      </c>
      <c r="P34" s="60">
        <v>2253305</v>
      </c>
      <c r="Q34" s="60">
        <v>1554096</v>
      </c>
      <c r="R34" s="60">
        <v>6288581</v>
      </c>
      <c r="S34" s="60"/>
      <c r="T34" s="60"/>
      <c r="U34" s="60"/>
      <c r="V34" s="60"/>
      <c r="W34" s="60">
        <v>16257400</v>
      </c>
      <c r="X34" s="60">
        <v>15230220</v>
      </c>
      <c r="Y34" s="60">
        <v>1027180</v>
      </c>
      <c r="Z34" s="140">
        <v>6.74</v>
      </c>
      <c r="AA34" s="155">
        <v>20306960</v>
      </c>
    </row>
    <row r="35" spans="1:27" ht="13.5">
      <c r="A35" s="138" t="s">
        <v>81</v>
      </c>
      <c r="B35" s="136"/>
      <c r="C35" s="155">
        <v>30940635</v>
      </c>
      <c r="D35" s="155"/>
      <c r="E35" s="156">
        <v>29841920</v>
      </c>
      <c r="F35" s="60">
        <v>30079920</v>
      </c>
      <c r="G35" s="60">
        <v>3520596</v>
      </c>
      <c r="H35" s="60">
        <v>1985094</v>
      </c>
      <c r="I35" s="60">
        <v>2534202</v>
      </c>
      <c r="J35" s="60">
        <v>8039892</v>
      </c>
      <c r="K35" s="60">
        <v>3995984</v>
      </c>
      <c r="L35" s="60">
        <v>2648959</v>
      </c>
      <c r="M35" s="60">
        <v>2541346</v>
      </c>
      <c r="N35" s="60">
        <v>9186289</v>
      </c>
      <c r="O35" s="60">
        <v>2788220</v>
      </c>
      <c r="P35" s="60">
        <v>2630652</v>
      </c>
      <c r="Q35" s="60">
        <v>2544445</v>
      </c>
      <c r="R35" s="60">
        <v>7963317</v>
      </c>
      <c r="S35" s="60"/>
      <c r="T35" s="60"/>
      <c r="U35" s="60"/>
      <c r="V35" s="60"/>
      <c r="W35" s="60">
        <v>25189498</v>
      </c>
      <c r="X35" s="60">
        <v>22559940</v>
      </c>
      <c r="Y35" s="60">
        <v>2629558</v>
      </c>
      <c r="Z35" s="140">
        <v>11.66</v>
      </c>
      <c r="AA35" s="155">
        <v>30079920</v>
      </c>
    </row>
    <row r="36" spans="1:27" ht="13.5">
      <c r="A36" s="138" t="s">
        <v>82</v>
      </c>
      <c r="B36" s="136"/>
      <c r="C36" s="155">
        <v>2483494</v>
      </c>
      <c r="D36" s="155"/>
      <c r="E36" s="156">
        <v>2927910</v>
      </c>
      <c r="F36" s="60">
        <v>2908910</v>
      </c>
      <c r="G36" s="60">
        <v>224975</v>
      </c>
      <c r="H36" s="60">
        <v>201753</v>
      </c>
      <c r="I36" s="60">
        <v>245958</v>
      </c>
      <c r="J36" s="60">
        <v>672686</v>
      </c>
      <c r="K36" s="60">
        <v>216388</v>
      </c>
      <c r="L36" s="60">
        <v>213965</v>
      </c>
      <c r="M36" s="60">
        <v>228143</v>
      </c>
      <c r="N36" s="60">
        <v>658496</v>
      </c>
      <c r="O36" s="60">
        <v>322778</v>
      </c>
      <c r="P36" s="60">
        <v>248234</v>
      </c>
      <c r="Q36" s="60">
        <v>219735</v>
      </c>
      <c r="R36" s="60">
        <v>790747</v>
      </c>
      <c r="S36" s="60"/>
      <c r="T36" s="60"/>
      <c r="U36" s="60"/>
      <c r="V36" s="60"/>
      <c r="W36" s="60">
        <v>2121929</v>
      </c>
      <c r="X36" s="60">
        <v>2181683</v>
      </c>
      <c r="Y36" s="60">
        <v>-59754</v>
      </c>
      <c r="Z36" s="140">
        <v>-2.74</v>
      </c>
      <c r="AA36" s="155">
        <v>2908910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46493228</v>
      </c>
      <c r="D38" s="153">
        <f>SUM(D39:D41)</f>
        <v>0</v>
      </c>
      <c r="E38" s="154">
        <f t="shared" si="7"/>
        <v>63908530</v>
      </c>
      <c r="F38" s="100">
        <f t="shared" si="7"/>
        <v>58469100</v>
      </c>
      <c r="G38" s="100">
        <f t="shared" si="7"/>
        <v>977825</v>
      </c>
      <c r="H38" s="100">
        <f t="shared" si="7"/>
        <v>1205641</v>
      </c>
      <c r="I38" s="100">
        <f t="shared" si="7"/>
        <v>1160875</v>
      </c>
      <c r="J38" s="100">
        <f t="shared" si="7"/>
        <v>3344341</v>
      </c>
      <c r="K38" s="100">
        <f t="shared" si="7"/>
        <v>1325397</v>
      </c>
      <c r="L38" s="100">
        <f t="shared" si="7"/>
        <v>1189818</v>
      </c>
      <c r="M38" s="100">
        <f t="shared" si="7"/>
        <v>1200756</v>
      </c>
      <c r="N38" s="100">
        <f t="shared" si="7"/>
        <v>3715971</v>
      </c>
      <c r="O38" s="100">
        <f t="shared" si="7"/>
        <v>2415595</v>
      </c>
      <c r="P38" s="100">
        <f t="shared" si="7"/>
        <v>1753699</v>
      </c>
      <c r="Q38" s="100">
        <f t="shared" si="7"/>
        <v>2181651</v>
      </c>
      <c r="R38" s="100">
        <f t="shared" si="7"/>
        <v>6350945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13411257</v>
      </c>
      <c r="X38" s="100">
        <f t="shared" si="7"/>
        <v>43851826</v>
      </c>
      <c r="Y38" s="100">
        <f t="shared" si="7"/>
        <v>-30440569</v>
      </c>
      <c r="Z38" s="137">
        <f>+IF(X38&lt;&gt;0,+(Y38/X38)*100,0)</f>
        <v>-69.41687901434253</v>
      </c>
      <c r="AA38" s="153">
        <f>SUM(AA39:AA41)</f>
        <v>58469100</v>
      </c>
    </row>
    <row r="39" spans="1:27" ht="13.5">
      <c r="A39" s="138" t="s">
        <v>85</v>
      </c>
      <c r="B39" s="136"/>
      <c r="C39" s="155">
        <v>3988388</v>
      </c>
      <c r="D39" s="155"/>
      <c r="E39" s="156">
        <v>5075230</v>
      </c>
      <c r="F39" s="60">
        <v>4323230</v>
      </c>
      <c r="G39" s="60">
        <v>344050</v>
      </c>
      <c r="H39" s="60">
        <v>386036</v>
      </c>
      <c r="I39" s="60">
        <v>395926</v>
      </c>
      <c r="J39" s="60">
        <v>1126012</v>
      </c>
      <c r="K39" s="60">
        <v>447897</v>
      </c>
      <c r="L39" s="60">
        <v>426067</v>
      </c>
      <c r="M39" s="60">
        <v>564597</v>
      </c>
      <c r="N39" s="60">
        <v>1438561</v>
      </c>
      <c r="O39" s="60">
        <v>392252</v>
      </c>
      <c r="P39" s="60">
        <v>544154</v>
      </c>
      <c r="Q39" s="60">
        <v>573485</v>
      </c>
      <c r="R39" s="60">
        <v>1509891</v>
      </c>
      <c r="S39" s="60"/>
      <c r="T39" s="60"/>
      <c r="U39" s="60"/>
      <c r="V39" s="60"/>
      <c r="W39" s="60">
        <v>4074464</v>
      </c>
      <c r="X39" s="60">
        <v>3242423</v>
      </c>
      <c r="Y39" s="60">
        <v>832041</v>
      </c>
      <c r="Z39" s="140">
        <v>25.66</v>
      </c>
      <c r="AA39" s="155">
        <v>4323230</v>
      </c>
    </row>
    <row r="40" spans="1:27" ht="13.5">
      <c r="A40" s="138" t="s">
        <v>86</v>
      </c>
      <c r="B40" s="136"/>
      <c r="C40" s="155">
        <v>42504840</v>
      </c>
      <c r="D40" s="155"/>
      <c r="E40" s="156">
        <v>58833300</v>
      </c>
      <c r="F40" s="60">
        <v>54145870</v>
      </c>
      <c r="G40" s="60">
        <v>633775</v>
      </c>
      <c r="H40" s="60">
        <v>819605</v>
      </c>
      <c r="I40" s="60">
        <v>764949</v>
      </c>
      <c r="J40" s="60">
        <v>2218329</v>
      </c>
      <c r="K40" s="60">
        <v>877500</v>
      </c>
      <c r="L40" s="60">
        <v>763751</v>
      </c>
      <c r="M40" s="60">
        <v>636159</v>
      </c>
      <c r="N40" s="60">
        <v>2277410</v>
      </c>
      <c r="O40" s="60">
        <v>2023343</v>
      </c>
      <c r="P40" s="60">
        <v>1209545</v>
      </c>
      <c r="Q40" s="60">
        <v>1608166</v>
      </c>
      <c r="R40" s="60">
        <v>4841054</v>
      </c>
      <c r="S40" s="60"/>
      <c r="T40" s="60"/>
      <c r="U40" s="60"/>
      <c r="V40" s="60"/>
      <c r="W40" s="60">
        <v>9336793</v>
      </c>
      <c r="X40" s="60">
        <v>40609403</v>
      </c>
      <c r="Y40" s="60">
        <v>-31272610</v>
      </c>
      <c r="Z40" s="140">
        <v>-77.01</v>
      </c>
      <c r="AA40" s="155">
        <v>54145870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405632412</v>
      </c>
      <c r="D42" s="153">
        <f>SUM(D43:D46)</f>
        <v>0</v>
      </c>
      <c r="E42" s="154">
        <f t="shared" si="8"/>
        <v>491167020</v>
      </c>
      <c r="F42" s="100">
        <f t="shared" si="8"/>
        <v>490891430</v>
      </c>
      <c r="G42" s="100">
        <f t="shared" si="8"/>
        <v>6936623</v>
      </c>
      <c r="H42" s="100">
        <f t="shared" si="8"/>
        <v>34501580</v>
      </c>
      <c r="I42" s="100">
        <f t="shared" si="8"/>
        <v>41009620</v>
      </c>
      <c r="J42" s="100">
        <f t="shared" si="8"/>
        <v>82447823</v>
      </c>
      <c r="K42" s="100">
        <f t="shared" si="8"/>
        <v>22754652</v>
      </c>
      <c r="L42" s="100">
        <f t="shared" si="8"/>
        <v>23438053</v>
      </c>
      <c r="M42" s="100">
        <f t="shared" si="8"/>
        <v>43191492</v>
      </c>
      <c r="N42" s="100">
        <f t="shared" si="8"/>
        <v>89384197</v>
      </c>
      <c r="O42" s="100">
        <f t="shared" si="8"/>
        <v>31913242</v>
      </c>
      <c r="P42" s="100">
        <f t="shared" si="8"/>
        <v>32344483</v>
      </c>
      <c r="Q42" s="100">
        <f t="shared" si="8"/>
        <v>29889567</v>
      </c>
      <c r="R42" s="100">
        <f t="shared" si="8"/>
        <v>94147292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265979312</v>
      </c>
      <c r="X42" s="100">
        <f t="shared" si="8"/>
        <v>368168574</v>
      </c>
      <c r="Y42" s="100">
        <f t="shared" si="8"/>
        <v>-102189262</v>
      </c>
      <c r="Z42" s="137">
        <f>+IF(X42&lt;&gt;0,+(Y42/X42)*100,0)</f>
        <v>-27.756106636086763</v>
      </c>
      <c r="AA42" s="153">
        <f>SUM(AA43:AA46)</f>
        <v>490891430</v>
      </c>
    </row>
    <row r="43" spans="1:27" ht="13.5">
      <c r="A43" s="138" t="s">
        <v>89</v>
      </c>
      <c r="B43" s="136"/>
      <c r="C43" s="155">
        <v>183838402</v>
      </c>
      <c r="D43" s="155"/>
      <c r="E43" s="156">
        <v>233043280</v>
      </c>
      <c r="F43" s="60">
        <v>231355550</v>
      </c>
      <c r="G43" s="60">
        <v>1759267</v>
      </c>
      <c r="H43" s="60">
        <v>20918203</v>
      </c>
      <c r="I43" s="60">
        <v>21067526</v>
      </c>
      <c r="J43" s="60">
        <v>43744996</v>
      </c>
      <c r="K43" s="60">
        <v>13377799</v>
      </c>
      <c r="L43" s="60">
        <v>13185337</v>
      </c>
      <c r="M43" s="60">
        <v>12654864</v>
      </c>
      <c r="N43" s="60">
        <v>39218000</v>
      </c>
      <c r="O43" s="60">
        <v>11602605</v>
      </c>
      <c r="P43" s="60">
        <v>14187730</v>
      </c>
      <c r="Q43" s="60">
        <v>12129622</v>
      </c>
      <c r="R43" s="60">
        <v>37919957</v>
      </c>
      <c r="S43" s="60"/>
      <c r="T43" s="60"/>
      <c r="U43" s="60"/>
      <c r="V43" s="60"/>
      <c r="W43" s="60">
        <v>120882953</v>
      </c>
      <c r="X43" s="60">
        <v>173516663</v>
      </c>
      <c r="Y43" s="60">
        <v>-52633710</v>
      </c>
      <c r="Z43" s="140">
        <v>-30.33</v>
      </c>
      <c r="AA43" s="155">
        <v>231355550</v>
      </c>
    </row>
    <row r="44" spans="1:27" ht="13.5">
      <c r="A44" s="138" t="s">
        <v>90</v>
      </c>
      <c r="B44" s="136"/>
      <c r="C44" s="155">
        <v>148897620</v>
      </c>
      <c r="D44" s="155"/>
      <c r="E44" s="156">
        <v>169101300</v>
      </c>
      <c r="F44" s="60">
        <v>169491870</v>
      </c>
      <c r="G44" s="60">
        <v>2621698</v>
      </c>
      <c r="H44" s="60">
        <v>8129020</v>
      </c>
      <c r="I44" s="60">
        <v>13990896</v>
      </c>
      <c r="J44" s="60">
        <v>24741614</v>
      </c>
      <c r="K44" s="60">
        <v>4489431</v>
      </c>
      <c r="L44" s="60">
        <v>5118807</v>
      </c>
      <c r="M44" s="60">
        <v>23153142</v>
      </c>
      <c r="N44" s="60">
        <v>32761380</v>
      </c>
      <c r="O44" s="60">
        <v>14735817</v>
      </c>
      <c r="P44" s="60">
        <v>10739939</v>
      </c>
      <c r="Q44" s="60">
        <v>11957980</v>
      </c>
      <c r="R44" s="60">
        <v>37433736</v>
      </c>
      <c r="S44" s="60"/>
      <c r="T44" s="60"/>
      <c r="U44" s="60"/>
      <c r="V44" s="60"/>
      <c r="W44" s="60">
        <v>94936730</v>
      </c>
      <c r="X44" s="60">
        <v>127118903</v>
      </c>
      <c r="Y44" s="60">
        <v>-32182173</v>
      </c>
      <c r="Z44" s="140">
        <v>-25.32</v>
      </c>
      <c r="AA44" s="155">
        <v>169491870</v>
      </c>
    </row>
    <row r="45" spans="1:27" ht="13.5">
      <c r="A45" s="138" t="s">
        <v>91</v>
      </c>
      <c r="B45" s="136"/>
      <c r="C45" s="157">
        <v>35138785</v>
      </c>
      <c r="D45" s="157"/>
      <c r="E45" s="158">
        <v>41303970</v>
      </c>
      <c r="F45" s="159">
        <v>43828540</v>
      </c>
      <c r="G45" s="159">
        <v>786527</v>
      </c>
      <c r="H45" s="159">
        <v>2589074</v>
      </c>
      <c r="I45" s="159">
        <v>2868926</v>
      </c>
      <c r="J45" s="159">
        <v>6244527</v>
      </c>
      <c r="K45" s="159">
        <v>1691999</v>
      </c>
      <c r="L45" s="159">
        <v>2022665</v>
      </c>
      <c r="M45" s="159">
        <v>4548659</v>
      </c>
      <c r="N45" s="159">
        <v>8263323</v>
      </c>
      <c r="O45" s="159">
        <v>2483085</v>
      </c>
      <c r="P45" s="159">
        <v>3023544</v>
      </c>
      <c r="Q45" s="159">
        <v>2829733</v>
      </c>
      <c r="R45" s="159">
        <v>8336362</v>
      </c>
      <c r="S45" s="159"/>
      <c r="T45" s="159"/>
      <c r="U45" s="159"/>
      <c r="V45" s="159"/>
      <c r="W45" s="159">
        <v>22844212</v>
      </c>
      <c r="X45" s="159">
        <v>32871405</v>
      </c>
      <c r="Y45" s="159">
        <v>-10027193</v>
      </c>
      <c r="Z45" s="141">
        <v>-30.5</v>
      </c>
      <c r="AA45" s="157">
        <v>43828540</v>
      </c>
    </row>
    <row r="46" spans="1:27" ht="13.5">
      <c r="A46" s="138" t="s">
        <v>92</v>
      </c>
      <c r="B46" s="136"/>
      <c r="C46" s="155">
        <v>37757605</v>
      </c>
      <c r="D46" s="155"/>
      <c r="E46" s="156">
        <v>47718470</v>
      </c>
      <c r="F46" s="60">
        <v>46215470</v>
      </c>
      <c r="G46" s="60">
        <v>1769131</v>
      </c>
      <c r="H46" s="60">
        <v>2865283</v>
      </c>
      <c r="I46" s="60">
        <v>3082272</v>
      </c>
      <c r="J46" s="60">
        <v>7716686</v>
      </c>
      <c r="K46" s="60">
        <v>3195423</v>
      </c>
      <c r="L46" s="60">
        <v>3111244</v>
      </c>
      <c r="M46" s="60">
        <v>2834827</v>
      </c>
      <c r="N46" s="60">
        <v>9141494</v>
      </c>
      <c r="O46" s="60">
        <v>3091735</v>
      </c>
      <c r="P46" s="60">
        <v>4393270</v>
      </c>
      <c r="Q46" s="60">
        <v>2972232</v>
      </c>
      <c r="R46" s="60">
        <v>10457237</v>
      </c>
      <c r="S46" s="60"/>
      <c r="T46" s="60"/>
      <c r="U46" s="60"/>
      <c r="V46" s="60"/>
      <c r="W46" s="60">
        <v>27315417</v>
      </c>
      <c r="X46" s="60">
        <v>34661603</v>
      </c>
      <c r="Y46" s="60">
        <v>-7346186</v>
      </c>
      <c r="Z46" s="140">
        <v>-21.19</v>
      </c>
      <c r="AA46" s="155">
        <v>46215470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668649890</v>
      </c>
      <c r="D48" s="168">
        <f>+D28+D32+D38+D42+D47</f>
        <v>0</v>
      </c>
      <c r="E48" s="169">
        <f t="shared" si="9"/>
        <v>832937970</v>
      </c>
      <c r="F48" s="73">
        <f t="shared" si="9"/>
        <v>802623820</v>
      </c>
      <c r="G48" s="73">
        <f t="shared" si="9"/>
        <v>23755021</v>
      </c>
      <c r="H48" s="73">
        <f t="shared" si="9"/>
        <v>51391787</v>
      </c>
      <c r="I48" s="73">
        <f t="shared" si="9"/>
        <v>59795050</v>
      </c>
      <c r="J48" s="73">
        <f t="shared" si="9"/>
        <v>134941858</v>
      </c>
      <c r="K48" s="73">
        <f t="shared" si="9"/>
        <v>43388631</v>
      </c>
      <c r="L48" s="73">
        <f t="shared" si="9"/>
        <v>42829918</v>
      </c>
      <c r="M48" s="73">
        <f t="shared" si="9"/>
        <v>62047451</v>
      </c>
      <c r="N48" s="73">
        <f t="shared" si="9"/>
        <v>148266000</v>
      </c>
      <c r="O48" s="73">
        <f t="shared" si="9"/>
        <v>51716642</v>
      </c>
      <c r="P48" s="73">
        <f t="shared" si="9"/>
        <v>51973139</v>
      </c>
      <c r="Q48" s="73">
        <f t="shared" si="9"/>
        <v>48216425</v>
      </c>
      <c r="R48" s="73">
        <f t="shared" si="9"/>
        <v>151906206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435114064</v>
      </c>
      <c r="X48" s="73">
        <f t="shared" si="9"/>
        <v>601967869</v>
      </c>
      <c r="Y48" s="73">
        <f t="shared" si="9"/>
        <v>-166853805</v>
      </c>
      <c r="Z48" s="170">
        <f>+IF(X48&lt;&gt;0,+(Y48/X48)*100,0)</f>
        <v>-27.71805832048488</v>
      </c>
      <c r="AA48" s="168">
        <f>+AA28+AA32+AA38+AA42+AA47</f>
        <v>802623820</v>
      </c>
    </row>
    <row r="49" spans="1:27" ht="13.5">
      <c r="A49" s="148" t="s">
        <v>49</v>
      </c>
      <c r="B49" s="149"/>
      <c r="C49" s="171">
        <f aca="true" t="shared" si="10" ref="C49:Y49">+C25-C48</f>
        <v>998096</v>
      </c>
      <c r="D49" s="171">
        <f>+D25-D48</f>
        <v>0</v>
      </c>
      <c r="E49" s="172">
        <f t="shared" si="10"/>
        <v>2310</v>
      </c>
      <c r="F49" s="173">
        <f t="shared" si="10"/>
        <v>-10525540</v>
      </c>
      <c r="G49" s="173">
        <f t="shared" si="10"/>
        <v>65207758</v>
      </c>
      <c r="H49" s="173">
        <f t="shared" si="10"/>
        <v>4855000</v>
      </c>
      <c r="I49" s="173">
        <f t="shared" si="10"/>
        <v>-16360072</v>
      </c>
      <c r="J49" s="173">
        <f t="shared" si="10"/>
        <v>53702686</v>
      </c>
      <c r="K49" s="173">
        <f t="shared" si="10"/>
        <v>6917133</v>
      </c>
      <c r="L49" s="173">
        <f t="shared" si="10"/>
        <v>7421614</v>
      </c>
      <c r="M49" s="173">
        <f t="shared" si="10"/>
        <v>15349011</v>
      </c>
      <c r="N49" s="173">
        <f t="shared" si="10"/>
        <v>29687758</v>
      </c>
      <c r="O49" s="173">
        <f t="shared" si="10"/>
        <v>-3638765</v>
      </c>
      <c r="P49" s="173">
        <f t="shared" si="10"/>
        <v>-5027690</v>
      </c>
      <c r="Q49" s="173">
        <f t="shared" si="10"/>
        <v>23766800</v>
      </c>
      <c r="R49" s="173">
        <f t="shared" si="10"/>
        <v>15100345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98490789</v>
      </c>
      <c r="X49" s="173">
        <f>IF(F25=F48,0,X25-X48)</f>
        <v>-7894158</v>
      </c>
      <c r="Y49" s="173">
        <f t="shared" si="10"/>
        <v>106384947</v>
      </c>
      <c r="Z49" s="174">
        <f>+IF(X49&lt;&gt;0,+(Y49/X49)*100,0)</f>
        <v>-1347.641471072659</v>
      </c>
      <c r="AA49" s="171">
        <f>+AA25-AA48</f>
        <v>-10525540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92485486</v>
      </c>
      <c r="D5" s="155">
        <v>0</v>
      </c>
      <c r="E5" s="156">
        <v>93932380</v>
      </c>
      <c r="F5" s="60">
        <v>95432380</v>
      </c>
      <c r="G5" s="60">
        <v>15886568</v>
      </c>
      <c r="H5" s="60">
        <v>8087310</v>
      </c>
      <c r="I5" s="60">
        <v>7857025</v>
      </c>
      <c r="J5" s="60">
        <v>31830903</v>
      </c>
      <c r="K5" s="60">
        <v>8633560</v>
      </c>
      <c r="L5" s="60">
        <v>8077291</v>
      </c>
      <c r="M5" s="60">
        <v>8092954</v>
      </c>
      <c r="N5" s="60">
        <v>24803805</v>
      </c>
      <c r="O5" s="60">
        <v>7815632</v>
      </c>
      <c r="P5" s="60">
        <v>8134732</v>
      </c>
      <c r="Q5" s="60">
        <v>8348921</v>
      </c>
      <c r="R5" s="60">
        <v>24299285</v>
      </c>
      <c r="S5" s="60">
        <v>0</v>
      </c>
      <c r="T5" s="60">
        <v>0</v>
      </c>
      <c r="U5" s="60">
        <v>0</v>
      </c>
      <c r="V5" s="60">
        <v>0</v>
      </c>
      <c r="W5" s="60">
        <v>80933993</v>
      </c>
      <c r="X5" s="60">
        <v>71574285</v>
      </c>
      <c r="Y5" s="60">
        <v>9359708</v>
      </c>
      <c r="Z5" s="140">
        <v>13.08</v>
      </c>
      <c r="AA5" s="155">
        <v>95432380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164079433</v>
      </c>
      <c r="D7" s="155">
        <v>0</v>
      </c>
      <c r="E7" s="156">
        <v>201404060</v>
      </c>
      <c r="F7" s="60">
        <v>197404060</v>
      </c>
      <c r="G7" s="60">
        <v>13285288</v>
      </c>
      <c r="H7" s="60">
        <v>20360363</v>
      </c>
      <c r="I7" s="60">
        <v>13076941</v>
      </c>
      <c r="J7" s="60">
        <v>46722592</v>
      </c>
      <c r="K7" s="60">
        <v>16890547</v>
      </c>
      <c r="L7" s="60">
        <v>14218849</v>
      </c>
      <c r="M7" s="60">
        <v>11334614</v>
      </c>
      <c r="N7" s="60">
        <v>42444010</v>
      </c>
      <c r="O7" s="60">
        <v>15829611</v>
      </c>
      <c r="P7" s="60">
        <v>13986506</v>
      </c>
      <c r="Q7" s="60">
        <v>10665082</v>
      </c>
      <c r="R7" s="60">
        <v>40481199</v>
      </c>
      <c r="S7" s="60">
        <v>0</v>
      </c>
      <c r="T7" s="60">
        <v>0</v>
      </c>
      <c r="U7" s="60">
        <v>0</v>
      </c>
      <c r="V7" s="60">
        <v>0</v>
      </c>
      <c r="W7" s="60">
        <v>129647801</v>
      </c>
      <c r="X7" s="60">
        <v>148053045</v>
      </c>
      <c r="Y7" s="60">
        <v>-18405244</v>
      </c>
      <c r="Z7" s="140">
        <v>-12.43</v>
      </c>
      <c r="AA7" s="155">
        <v>197404060</v>
      </c>
    </row>
    <row r="8" spans="1:27" ht="13.5">
      <c r="A8" s="183" t="s">
        <v>104</v>
      </c>
      <c r="B8" s="182"/>
      <c r="C8" s="155">
        <v>159051485</v>
      </c>
      <c r="D8" s="155">
        <v>0</v>
      </c>
      <c r="E8" s="156">
        <v>186538800</v>
      </c>
      <c r="F8" s="60">
        <v>186288800</v>
      </c>
      <c r="G8" s="60">
        <v>10797835</v>
      </c>
      <c r="H8" s="60">
        <v>16197087</v>
      </c>
      <c r="I8" s="60">
        <v>15497858</v>
      </c>
      <c r="J8" s="60">
        <v>42492780</v>
      </c>
      <c r="K8" s="60">
        <v>14227585</v>
      </c>
      <c r="L8" s="60">
        <v>17872596</v>
      </c>
      <c r="M8" s="60">
        <v>16069740</v>
      </c>
      <c r="N8" s="60">
        <v>48169921</v>
      </c>
      <c r="O8" s="60">
        <v>16624322</v>
      </c>
      <c r="P8" s="60">
        <v>15635989</v>
      </c>
      <c r="Q8" s="60">
        <v>15769384</v>
      </c>
      <c r="R8" s="60">
        <v>48029695</v>
      </c>
      <c r="S8" s="60">
        <v>0</v>
      </c>
      <c r="T8" s="60">
        <v>0</v>
      </c>
      <c r="U8" s="60">
        <v>0</v>
      </c>
      <c r="V8" s="60">
        <v>0</v>
      </c>
      <c r="W8" s="60">
        <v>138692396</v>
      </c>
      <c r="X8" s="60">
        <v>139716600</v>
      </c>
      <c r="Y8" s="60">
        <v>-1024204</v>
      </c>
      <c r="Z8" s="140">
        <v>-0.73</v>
      </c>
      <c r="AA8" s="155">
        <v>186288800</v>
      </c>
    </row>
    <row r="9" spans="1:27" ht="13.5">
      <c r="A9" s="183" t="s">
        <v>105</v>
      </c>
      <c r="B9" s="182"/>
      <c r="C9" s="155">
        <v>19989890</v>
      </c>
      <c r="D9" s="155">
        <v>0</v>
      </c>
      <c r="E9" s="156">
        <v>31937770</v>
      </c>
      <c r="F9" s="60">
        <v>25937770</v>
      </c>
      <c r="G9" s="60">
        <v>1642037</v>
      </c>
      <c r="H9" s="60">
        <v>1866747</v>
      </c>
      <c r="I9" s="60">
        <v>1813463</v>
      </c>
      <c r="J9" s="60">
        <v>5322247</v>
      </c>
      <c r="K9" s="60">
        <v>1869985</v>
      </c>
      <c r="L9" s="60">
        <v>1839143</v>
      </c>
      <c r="M9" s="60">
        <v>1849057</v>
      </c>
      <c r="N9" s="60">
        <v>5558185</v>
      </c>
      <c r="O9" s="60">
        <v>1868824</v>
      </c>
      <c r="P9" s="60">
        <v>1740787</v>
      </c>
      <c r="Q9" s="60">
        <v>1751026</v>
      </c>
      <c r="R9" s="60">
        <v>5360637</v>
      </c>
      <c r="S9" s="60">
        <v>0</v>
      </c>
      <c r="T9" s="60">
        <v>0</v>
      </c>
      <c r="U9" s="60">
        <v>0</v>
      </c>
      <c r="V9" s="60">
        <v>0</v>
      </c>
      <c r="W9" s="60">
        <v>16241069</v>
      </c>
      <c r="X9" s="60">
        <v>19453328</v>
      </c>
      <c r="Y9" s="60">
        <v>-3212259</v>
      </c>
      <c r="Z9" s="140">
        <v>-16.51</v>
      </c>
      <c r="AA9" s="155">
        <v>25937770</v>
      </c>
    </row>
    <row r="10" spans="1:27" ht="13.5">
      <c r="A10" s="183" t="s">
        <v>106</v>
      </c>
      <c r="B10" s="182"/>
      <c r="C10" s="155">
        <v>27526112</v>
      </c>
      <c r="D10" s="155">
        <v>0</v>
      </c>
      <c r="E10" s="156">
        <v>44490830</v>
      </c>
      <c r="F10" s="54">
        <v>35490830</v>
      </c>
      <c r="G10" s="54">
        <v>1490043</v>
      </c>
      <c r="H10" s="54">
        <v>2509760</v>
      </c>
      <c r="I10" s="54">
        <v>2508087</v>
      </c>
      <c r="J10" s="54">
        <v>6507890</v>
      </c>
      <c r="K10" s="54">
        <v>2513164</v>
      </c>
      <c r="L10" s="54">
        <v>2524464</v>
      </c>
      <c r="M10" s="54">
        <v>2504380</v>
      </c>
      <c r="N10" s="54">
        <v>7542008</v>
      </c>
      <c r="O10" s="54">
        <v>2511889</v>
      </c>
      <c r="P10" s="54">
        <v>2512847</v>
      </c>
      <c r="Q10" s="54">
        <v>2515339</v>
      </c>
      <c r="R10" s="54">
        <v>7540075</v>
      </c>
      <c r="S10" s="54">
        <v>0</v>
      </c>
      <c r="T10" s="54">
        <v>0</v>
      </c>
      <c r="U10" s="54">
        <v>0</v>
      </c>
      <c r="V10" s="54">
        <v>0</v>
      </c>
      <c r="W10" s="54">
        <v>21589973</v>
      </c>
      <c r="X10" s="54">
        <v>26618123</v>
      </c>
      <c r="Y10" s="54">
        <v>-5028150</v>
      </c>
      <c r="Z10" s="184">
        <v>-18.89</v>
      </c>
      <c r="AA10" s="130">
        <v>35490830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9425000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4513791</v>
      </c>
      <c r="D12" s="155">
        <v>0</v>
      </c>
      <c r="E12" s="156">
        <v>4410610</v>
      </c>
      <c r="F12" s="60">
        <v>5410610</v>
      </c>
      <c r="G12" s="60">
        <v>305216</v>
      </c>
      <c r="H12" s="60">
        <v>294815</v>
      </c>
      <c r="I12" s="60">
        <v>338175</v>
      </c>
      <c r="J12" s="60">
        <v>938206</v>
      </c>
      <c r="K12" s="60">
        <v>866058</v>
      </c>
      <c r="L12" s="60">
        <v>1249252</v>
      </c>
      <c r="M12" s="60">
        <v>310792</v>
      </c>
      <c r="N12" s="60">
        <v>2426102</v>
      </c>
      <c r="O12" s="60">
        <v>303170</v>
      </c>
      <c r="P12" s="60">
        <v>294405</v>
      </c>
      <c r="Q12" s="60">
        <v>277107</v>
      </c>
      <c r="R12" s="60">
        <v>874682</v>
      </c>
      <c r="S12" s="60">
        <v>0</v>
      </c>
      <c r="T12" s="60">
        <v>0</v>
      </c>
      <c r="U12" s="60">
        <v>0</v>
      </c>
      <c r="V12" s="60">
        <v>0</v>
      </c>
      <c r="W12" s="60">
        <v>4238990</v>
      </c>
      <c r="X12" s="60">
        <v>4057958</v>
      </c>
      <c r="Y12" s="60">
        <v>181032</v>
      </c>
      <c r="Z12" s="140">
        <v>4.46</v>
      </c>
      <c r="AA12" s="155">
        <v>5410610</v>
      </c>
    </row>
    <row r="13" spans="1:27" ht="13.5">
      <c r="A13" s="181" t="s">
        <v>109</v>
      </c>
      <c r="B13" s="185"/>
      <c r="C13" s="155">
        <v>2057359</v>
      </c>
      <c r="D13" s="155">
        <v>0</v>
      </c>
      <c r="E13" s="156">
        <v>2400000</v>
      </c>
      <c r="F13" s="60">
        <v>1700000</v>
      </c>
      <c r="G13" s="60">
        <v>21958</v>
      </c>
      <c r="H13" s="60">
        <v>1725</v>
      </c>
      <c r="I13" s="60">
        <v>0</v>
      </c>
      <c r="J13" s="60">
        <v>23683</v>
      </c>
      <c r="K13" s="60">
        <v>17631</v>
      </c>
      <c r="L13" s="60">
        <v>461282</v>
      </c>
      <c r="M13" s="60">
        <v>215615</v>
      </c>
      <c r="N13" s="60">
        <v>694528</v>
      </c>
      <c r="O13" s="60">
        <v>208493</v>
      </c>
      <c r="P13" s="60">
        <v>125249</v>
      </c>
      <c r="Q13" s="60">
        <v>105220</v>
      </c>
      <c r="R13" s="60">
        <v>438962</v>
      </c>
      <c r="S13" s="60">
        <v>0</v>
      </c>
      <c r="T13" s="60">
        <v>0</v>
      </c>
      <c r="U13" s="60">
        <v>0</v>
      </c>
      <c r="V13" s="60">
        <v>0</v>
      </c>
      <c r="W13" s="60">
        <v>1157173</v>
      </c>
      <c r="X13" s="60">
        <v>1275000</v>
      </c>
      <c r="Y13" s="60">
        <v>-117827</v>
      </c>
      <c r="Z13" s="140">
        <v>-9.24</v>
      </c>
      <c r="AA13" s="155">
        <v>1700000</v>
      </c>
    </row>
    <row r="14" spans="1:27" ht="13.5">
      <c r="A14" s="181" t="s">
        <v>110</v>
      </c>
      <c r="B14" s="185"/>
      <c r="C14" s="155">
        <v>18311919</v>
      </c>
      <c r="D14" s="155">
        <v>0</v>
      </c>
      <c r="E14" s="156">
        <v>17475000</v>
      </c>
      <c r="F14" s="60">
        <v>17675000</v>
      </c>
      <c r="G14" s="60">
        <v>1623823</v>
      </c>
      <c r="H14" s="60">
        <v>1676048</v>
      </c>
      <c r="I14" s="60">
        <v>1198341</v>
      </c>
      <c r="J14" s="60">
        <v>4498212</v>
      </c>
      <c r="K14" s="60">
        <v>1615875</v>
      </c>
      <c r="L14" s="60">
        <v>1612607</v>
      </c>
      <c r="M14" s="60">
        <v>1707772</v>
      </c>
      <c r="N14" s="60">
        <v>4936254</v>
      </c>
      <c r="O14" s="60">
        <v>1767498</v>
      </c>
      <c r="P14" s="60">
        <v>1885270</v>
      </c>
      <c r="Q14" s="60">
        <v>1586051</v>
      </c>
      <c r="R14" s="60">
        <v>5238819</v>
      </c>
      <c r="S14" s="60">
        <v>0</v>
      </c>
      <c r="T14" s="60">
        <v>0</v>
      </c>
      <c r="U14" s="60">
        <v>0</v>
      </c>
      <c r="V14" s="60">
        <v>0</v>
      </c>
      <c r="W14" s="60">
        <v>14673285</v>
      </c>
      <c r="X14" s="60">
        <v>13256250</v>
      </c>
      <c r="Y14" s="60">
        <v>1417035</v>
      </c>
      <c r="Z14" s="140">
        <v>10.69</v>
      </c>
      <c r="AA14" s="155">
        <v>17675000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4194173</v>
      </c>
      <c r="D16" s="155">
        <v>0</v>
      </c>
      <c r="E16" s="156">
        <v>13015570</v>
      </c>
      <c r="F16" s="60">
        <v>7115570</v>
      </c>
      <c r="G16" s="60">
        <v>250611</v>
      </c>
      <c r="H16" s="60">
        <v>390491</v>
      </c>
      <c r="I16" s="60">
        <v>247613</v>
      </c>
      <c r="J16" s="60">
        <v>888715</v>
      </c>
      <c r="K16" s="60">
        <v>275902</v>
      </c>
      <c r="L16" s="60">
        <v>282699</v>
      </c>
      <c r="M16" s="60">
        <v>145575</v>
      </c>
      <c r="N16" s="60">
        <v>704176</v>
      </c>
      <c r="O16" s="60">
        <v>146972</v>
      </c>
      <c r="P16" s="60">
        <v>141815</v>
      </c>
      <c r="Q16" s="60">
        <v>3390443</v>
      </c>
      <c r="R16" s="60">
        <v>3679230</v>
      </c>
      <c r="S16" s="60">
        <v>0</v>
      </c>
      <c r="T16" s="60">
        <v>0</v>
      </c>
      <c r="U16" s="60">
        <v>0</v>
      </c>
      <c r="V16" s="60">
        <v>0</v>
      </c>
      <c r="W16" s="60">
        <v>5272121</v>
      </c>
      <c r="X16" s="60">
        <v>5336678</v>
      </c>
      <c r="Y16" s="60">
        <v>-64557</v>
      </c>
      <c r="Z16" s="140">
        <v>-1.21</v>
      </c>
      <c r="AA16" s="155">
        <v>7115570</v>
      </c>
    </row>
    <row r="17" spans="1:27" ht="13.5">
      <c r="A17" s="181" t="s">
        <v>113</v>
      </c>
      <c r="B17" s="185"/>
      <c r="C17" s="155">
        <v>125370</v>
      </c>
      <c r="D17" s="155">
        <v>0</v>
      </c>
      <c r="E17" s="156">
        <v>170900</v>
      </c>
      <c r="F17" s="60">
        <v>170900</v>
      </c>
      <c r="G17" s="60">
        <v>11425</v>
      </c>
      <c r="H17" s="60">
        <v>19550</v>
      </c>
      <c r="I17" s="60">
        <v>11750</v>
      </c>
      <c r="J17" s="60">
        <v>42725</v>
      </c>
      <c r="K17" s="60">
        <v>14809</v>
      </c>
      <c r="L17" s="60">
        <v>12150</v>
      </c>
      <c r="M17" s="60">
        <v>13050</v>
      </c>
      <c r="N17" s="60">
        <v>40009</v>
      </c>
      <c r="O17" s="60">
        <v>8350</v>
      </c>
      <c r="P17" s="60">
        <v>2900</v>
      </c>
      <c r="Q17" s="60">
        <v>10760</v>
      </c>
      <c r="R17" s="60">
        <v>22010</v>
      </c>
      <c r="S17" s="60">
        <v>0</v>
      </c>
      <c r="T17" s="60">
        <v>0</v>
      </c>
      <c r="U17" s="60">
        <v>0</v>
      </c>
      <c r="V17" s="60">
        <v>0</v>
      </c>
      <c r="W17" s="60">
        <v>104744</v>
      </c>
      <c r="X17" s="60">
        <v>128175</v>
      </c>
      <c r="Y17" s="60">
        <v>-23431</v>
      </c>
      <c r="Z17" s="140">
        <v>-18.28</v>
      </c>
      <c r="AA17" s="155">
        <v>170900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99870188</v>
      </c>
      <c r="D19" s="155">
        <v>0</v>
      </c>
      <c r="E19" s="156">
        <v>107886700</v>
      </c>
      <c r="F19" s="60">
        <v>107386700</v>
      </c>
      <c r="G19" s="60">
        <v>43099477</v>
      </c>
      <c r="H19" s="60">
        <v>298000</v>
      </c>
      <c r="I19" s="60">
        <v>153175</v>
      </c>
      <c r="J19" s="60">
        <v>43550652</v>
      </c>
      <c r="K19" s="60">
        <v>2203263</v>
      </c>
      <c r="L19" s="60">
        <v>992470</v>
      </c>
      <c r="M19" s="60">
        <v>34036266</v>
      </c>
      <c r="N19" s="60">
        <v>37231999</v>
      </c>
      <c r="O19" s="60">
        <v>113880</v>
      </c>
      <c r="P19" s="60">
        <v>1620652</v>
      </c>
      <c r="Q19" s="60">
        <v>26465628</v>
      </c>
      <c r="R19" s="60">
        <v>28200160</v>
      </c>
      <c r="S19" s="60">
        <v>0</v>
      </c>
      <c r="T19" s="60">
        <v>0</v>
      </c>
      <c r="U19" s="60">
        <v>0</v>
      </c>
      <c r="V19" s="60">
        <v>0</v>
      </c>
      <c r="W19" s="60">
        <v>108982811</v>
      </c>
      <c r="X19" s="60">
        <v>80540025</v>
      </c>
      <c r="Y19" s="60">
        <v>28442786</v>
      </c>
      <c r="Z19" s="140">
        <v>35.32</v>
      </c>
      <c r="AA19" s="155">
        <v>107386700</v>
      </c>
    </row>
    <row r="20" spans="1:27" ht="13.5">
      <c r="A20" s="181" t="s">
        <v>35</v>
      </c>
      <c r="B20" s="185"/>
      <c r="C20" s="155">
        <v>11521057</v>
      </c>
      <c r="D20" s="155">
        <v>0</v>
      </c>
      <c r="E20" s="156">
        <v>21155360</v>
      </c>
      <c r="F20" s="54">
        <v>12888360</v>
      </c>
      <c r="G20" s="54">
        <v>421859</v>
      </c>
      <c r="H20" s="54">
        <v>713891</v>
      </c>
      <c r="I20" s="54">
        <v>732550</v>
      </c>
      <c r="J20" s="54">
        <v>1868300</v>
      </c>
      <c r="K20" s="54">
        <v>1177385</v>
      </c>
      <c r="L20" s="54">
        <v>1108729</v>
      </c>
      <c r="M20" s="54">
        <v>616397</v>
      </c>
      <c r="N20" s="54">
        <v>2902511</v>
      </c>
      <c r="O20" s="54">
        <v>879236</v>
      </c>
      <c r="P20" s="54">
        <v>697547</v>
      </c>
      <c r="Q20" s="54">
        <v>1098001</v>
      </c>
      <c r="R20" s="54">
        <v>2674784</v>
      </c>
      <c r="S20" s="54">
        <v>0</v>
      </c>
      <c r="T20" s="54">
        <v>0</v>
      </c>
      <c r="U20" s="54">
        <v>0</v>
      </c>
      <c r="V20" s="54">
        <v>0</v>
      </c>
      <c r="W20" s="54">
        <v>7445595</v>
      </c>
      <c r="X20" s="54">
        <v>9666270</v>
      </c>
      <c r="Y20" s="54">
        <v>-2220675</v>
      </c>
      <c r="Z20" s="184">
        <v>-22.97</v>
      </c>
      <c r="AA20" s="130">
        <v>12888360</v>
      </c>
    </row>
    <row r="21" spans="1:27" ht="13.5">
      <c r="A21" s="181" t="s">
        <v>115</v>
      </c>
      <c r="B21" s="185"/>
      <c r="C21" s="155">
        <v>557462</v>
      </c>
      <c r="D21" s="155">
        <v>0</v>
      </c>
      <c r="E21" s="156">
        <v>5000000</v>
      </c>
      <c r="F21" s="60">
        <v>5000000</v>
      </c>
      <c r="G21" s="60">
        <v>126639</v>
      </c>
      <c r="H21" s="60">
        <v>0</v>
      </c>
      <c r="I21" s="82">
        <v>0</v>
      </c>
      <c r="J21" s="60">
        <v>126639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263</v>
      </c>
      <c r="R21" s="60">
        <v>263</v>
      </c>
      <c r="S21" s="60">
        <v>0</v>
      </c>
      <c r="T21" s="60">
        <v>0</v>
      </c>
      <c r="U21" s="60">
        <v>0</v>
      </c>
      <c r="V21" s="60">
        <v>0</v>
      </c>
      <c r="W21" s="82">
        <v>126902</v>
      </c>
      <c r="X21" s="60">
        <v>3750000</v>
      </c>
      <c r="Y21" s="60">
        <v>-3623098</v>
      </c>
      <c r="Z21" s="140">
        <v>-96.62</v>
      </c>
      <c r="AA21" s="155">
        <v>5000000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604283725</v>
      </c>
      <c r="D22" s="188">
        <f>SUM(D5:D21)</f>
        <v>0</v>
      </c>
      <c r="E22" s="189">
        <f t="shared" si="0"/>
        <v>739242980</v>
      </c>
      <c r="F22" s="190">
        <f t="shared" si="0"/>
        <v>697900980</v>
      </c>
      <c r="G22" s="190">
        <f t="shared" si="0"/>
        <v>88962779</v>
      </c>
      <c r="H22" s="190">
        <f t="shared" si="0"/>
        <v>52415787</v>
      </c>
      <c r="I22" s="190">
        <f t="shared" si="0"/>
        <v>43434978</v>
      </c>
      <c r="J22" s="190">
        <f t="shared" si="0"/>
        <v>184813544</v>
      </c>
      <c r="K22" s="190">
        <f t="shared" si="0"/>
        <v>50305764</v>
      </c>
      <c r="L22" s="190">
        <f t="shared" si="0"/>
        <v>50251532</v>
      </c>
      <c r="M22" s="190">
        <f t="shared" si="0"/>
        <v>76896212</v>
      </c>
      <c r="N22" s="190">
        <f t="shared" si="0"/>
        <v>177453508</v>
      </c>
      <c r="O22" s="190">
        <f t="shared" si="0"/>
        <v>48077877</v>
      </c>
      <c r="P22" s="190">
        <f t="shared" si="0"/>
        <v>46778699</v>
      </c>
      <c r="Q22" s="190">
        <f t="shared" si="0"/>
        <v>71983225</v>
      </c>
      <c r="R22" s="190">
        <f t="shared" si="0"/>
        <v>166839801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529106853</v>
      </c>
      <c r="X22" s="190">
        <f t="shared" si="0"/>
        <v>523425737</v>
      </c>
      <c r="Y22" s="190">
        <f t="shared" si="0"/>
        <v>5681116</v>
      </c>
      <c r="Z22" s="191">
        <f>+IF(X22&lt;&gt;0,+(Y22/X22)*100,0)</f>
        <v>1.0853719254542502</v>
      </c>
      <c r="AA22" s="188">
        <f>SUM(AA5:AA21)</f>
        <v>697900980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166680191</v>
      </c>
      <c r="D25" s="155">
        <v>0</v>
      </c>
      <c r="E25" s="156">
        <v>188559540</v>
      </c>
      <c r="F25" s="60">
        <v>188943040</v>
      </c>
      <c r="G25" s="60">
        <v>14974960</v>
      </c>
      <c r="H25" s="60">
        <v>15371713</v>
      </c>
      <c r="I25" s="60">
        <v>16710030</v>
      </c>
      <c r="J25" s="60">
        <v>47056703</v>
      </c>
      <c r="K25" s="60">
        <v>15546836</v>
      </c>
      <c r="L25" s="60">
        <v>15531006</v>
      </c>
      <c r="M25" s="60">
        <v>16389951</v>
      </c>
      <c r="N25" s="60">
        <v>47467793</v>
      </c>
      <c r="O25" s="60">
        <v>16425861</v>
      </c>
      <c r="P25" s="60">
        <v>15784138</v>
      </c>
      <c r="Q25" s="60">
        <v>14934362</v>
      </c>
      <c r="R25" s="60">
        <v>47144361</v>
      </c>
      <c r="S25" s="60">
        <v>0</v>
      </c>
      <c r="T25" s="60">
        <v>0</v>
      </c>
      <c r="U25" s="60">
        <v>0</v>
      </c>
      <c r="V25" s="60">
        <v>0</v>
      </c>
      <c r="W25" s="60">
        <v>141668857</v>
      </c>
      <c r="X25" s="60">
        <v>141707280</v>
      </c>
      <c r="Y25" s="60">
        <v>-38423</v>
      </c>
      <c r="Z25" s="140">
        <v>-0.03</v>
      </c>
      <c r="AA25" s="155">
        <v>188943040</v>
      </c>
    </row>
    <row r="26" spans="1:27" ht="13.5">
      <c r="A26" s="183" t="s">
        <v>38</v>
      </c>
      <c r="B26" s="182"/>
      <c r="C26" s="155">
        <v>12101915</v>
      </c>
      <c r="D26" s="155">
        <v>0</v>
      </c>
      <c r="E26" s="156">
        <v>13174340</v>
      </c>
      <c r="F26" s="60">
        <v>13174340</v>
      </c>
      <c r="G26" s="60">
        <v>990668</v>
      </c>
      <c r="H26" s="60">
        <v>1012204</v>
      </c>
      <c r="I26" s="60">
        <v>997170</v>
      </c>
      <c r="J26" s="60">
        <v>3000042</v>
      </c>
      <c r="K26" s="60">
        <v>958796</v>
      </c>
      <c r="L26" s="60">
        <v>1038811</v>
      </c>
      <c r="M26" s="60">
        <v>1016155</v>
      </c>
      <c r="N26" s="60">
        <v>3013762</v>
      </c>
      <c r="O26" s="60">
        <v>997750</v>
      </c>
      <c r="P26" s="60">
        <v>1009288</v>
      </c>
      <c r="Q26" s="60">
        <v>1086781</v>
      </c>
      <c r="R26" s="60">
        <v>3093819</v>
      </c>
      <c r="S26" s="60">
        <v>0</v>
      </c>
      <c r="T26" s="60">
        <v>0</v>
      </c>
      <c r="U26" s="60">
        <v>0</v>
      </c>
      <c r="V26" s="60">
        <v>0</v>
      </c>
      <c r="W26" s="60">
        <v>9107623</v>
      </c>
      <c r="X26" s="60">
        <v>9880755</v>
      </c>
      <c r="Y26" s="60">
        <v>-773132</v>
      </c>
      <c r="Z26" s="140">
        <v>-7.82</v>
      </c>
      <c r="AA26" s="155">
        <v>13174340</v>
      </c>
    </row>
    <row r="27" spans="1:27" ht="13.5">
      <c r="A27" s="183" t="s">
        <v>118</v>
      </c>
      <c r="B27" s="182"/>
      <c r="C27" s="155">
        <v>66351376</v>
      </c>
      <c r="D27" s="155">
        <v>0</v>
      </c>
      <c r="E27" s="156">
        <v>48000000</v>
      </c>
      <c r="F27" s="60">
        <v>49931390</v>
      </c>
      <c r="G27" s="60">
        <v>4000000</v>
      </c>
      <c r="H27" s="60">
        <v>0</v>
      </c>
      <c r="I27" s="60">
        <v>8000000</v>
      </c>
      <c r="J27" s="60">
        <v>12000000</v>
      </c>
      <c r="K27" s="60">
        <v>4000000</v>
      </c>
      <c r="L27" s="60">
        <v>4000000</v>
      </c>
      <c r="M27" s="60">
        <v>4000000</v>
      </c>
      <c r="N27" s="60">
        <v>12000000</v>
      </c>
      <c r="O27" s="60">
        <v>0</v>
      </c>
      <c r="P27" s="60">
        <v>8000000</v>
      </c>
      <c r="Q27" s="60">
        <v>4000000</v>
      </c>
      <c r="R27" s="60">
        <v>12000000</v>
      </c>
      <c r="S27" s="60">
        <v>0</v>
      </c>
      <c r="T27" s="60">
        <v>0</v>
      </c>
      <c r="U27" s="60">
        <v>0</v>
      </c>
      <c r="V27" s="60">
        <v>0</v>
      </c>
      <c r="W27" s="60">
        <v>36000000</v>
      </c>
      <c r="X27" s="60">
        <v>37448543</v>
      </c>
      <c r="Y27" s="60">
        <v>-1448543</v>
      </c>
      <c r="Z27" s="140">
        <v>-3.87</v>
      </c>
      <c r="AA27" s="155">
        <v>49931390</v>
      </c>
    </row>
    <row r="28" spans="1:27" ht="13.5">
      <c r="A28" s="183" t="s">
        <v>39</v>
      </c>
      <c r="B28" s="182"/>
      <c r="C28" s="155">
        <v>43308890</v>
      </c>
      <c r="D28" s="155">
        <v>0</v>
      </c>
      <c r="E28" s="156">
        <v>46687120</v>
      </c>
      <c r="F28" s="60">
        <v>58008020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43506015</v>
      </c>
      <c r="Y28" s="60">
        <v>-43506015</v>
      </c>
      <c r="Z28" s="140">
        <v>-100</v>
      </c>
      <c r="AA28" s="155">
        <v>58008020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8141890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235117892</v>
      </c>
      <c r="D30" s="155">
        <v>0</v>
      </c>
      <c r="E30" s="156">
        <v>297729750</v>
      </c>
      <c r="F30" s="60">
        <v>297629750</v>
      </c>
      <c r="G30" s="60">
        <v>0</v>
      </c>
      <c r="H30" s="60">
        <v>26766402</v>
      </c>
      <c r="I30" s="60">
        <v>26988254</v>
      </c>
      <c r="J30" s="60">
        <v>53754656</v>
      </c>
      <c r="K30" s="60">
        <v>12240724</v>
      </c>
      <c r="L30" s="60">
        <v>12920052</v>
      </c>
      <c r="M30" s="60">
        <v>28059227</v>
      </c>
      <c r="N30" s="60">
        <v>53220003</v>
      </c>
      <c r="O30" s="60">
        <v>23566019</v>
      </c>
      <c r="P30" s="60">
        <v>18590947</v>
      </c>
      <c r="Q30" s="60">
        <v>18005779</v>
      </c>
      <c r="R30" s="60">
        <v>60162745</v>
      </c>
      <c r="S30" s="60">
        <v>0</v>
      </c>
      <c r="T30" s="60">
        <v>0</v>
      </c>
      <c r="U30" s="60">
        <v>0</v>
      </c>
      <c r="V30" s="60">
        <v>0</v>
      </c>
      <c r="W30" s="60">
        <v>167137404</v>
      </c>
      <c r="X30" s="60">
        <v>223222313</v>
      </c>
      <c r="Y30" s="60">
        <v>-56084909</v>
      </c>
      <c r="Z30" s="140">
        <v>-25.13</v>
      </c>
      <c r="AA30" s="155">
        <v>297629750</v>
      </c>
    </row>
    <row r="31" spans="1:27" ht="13.5">
      <c r="A31" s="183" t="s">
        <v>120</v>
      </c>
      <c r="B31" s="182"/>
      <c r="C31" s="155">
        <v>23607815</v>
      </c>
      <c r="D31" s="155">
        <v>0</v>
      </c>
      <c r="E31" s="156">
        <v>53977740</v>
      </c>
      <c r="F31" s="60">
        <v>42317740</v>
      </c>
      <c r="G31" s="60">
        <v>56010</v>
      </c>
      <c r="H31" s="60">
        <v>247676</v>
      </c>
      <c r="I31" s="60">
        <v>482662</v>
      </c>
      <c r="J31" s="60">
        <v>786348</v>
      </c>
      <c r="K31" s="60">
        <v>877466</v>
      </c>
      <c r="L31" s="60">
        <v>826429</v>
      </c>
      <c r="M31" s="60">
        <v>97632</v>
      </c>
      <c r="N31" s="60">
        <v>1801527</v>
      </c>
      <c r="O31" s="60">
        <v>1533153</v>
      </c>
      <c r="P31" s="60">
        <v>1071800</v>
      </c>
      <c r="Q31" s="60">
        <v>1855508</v>
      </c>
      <c r="R31" s="60">
        <v>4460461</v>
      </c>
      <c r="S31" s="60">
        <v>0</v>
      </c>
      <c r="T31" s="60">
        <v>0</v>
      </c>
      <c r="U31" s="60">
        <v>0</v>
      </c>
      <c r="V31" s="60">
        <v>0</v>
      </c>
      <c r="W31" s="60">
        <v>7048336</v>
      </c>
      <c r="X31" s="60">
        <v>31738305</v>
      </c>
      <c r="Y31" s="60">
        <v>-24689969</v>
      </c>
      <c r="Z31" s="140">
        <v>-77.79</v>
      </c>
      <c r="AA31" s="155">
        <v>42317740</v>
      </c>
    </row>
    <row r="32" spans="1:27" ht="13.5">
      <c r="A32" s="183" t="s">
        <v>121</v>
      </c>
      <c r="B32" s="182"/>
      <c r="C32" s="155">
        <v>20021661</v>
      </c>
      <c r="D32" s="155">
        <v>0</v>
      </c>
      <c r="E32" s="156">
        <v>19300010</v>
      </c>
      <c r="F32" s="60">
        <v>20200010</v>
      </c>
      <c r="G32" s="60">
        <v>2278269</v>
      </c>
      <c r="H32" s="60">
        <v>709494</v>
      </c>
      <c r="I32" s="60">
        <v>800507</v>
      </c>
      <c r="J32" s="60">
        <v>3788270</v>
      </c>
      <c r="K32" s="60">
        <v>2709721</v>
      </c>
      <c r="L32" s="60">
        <v>1163825</v>
      </c>
      <c r="M32" s="60">
        <v>1664475</v>
      </c>
      <c r="N32" s="60">
        <v>5538021</v>
      </c>
      <c r="O32" s="60">
        <v>1425897</v>
      </c>
      <c r="P32" s="60">
        <v>1281701</v>
      </c>
      <c r="Q32" s="60">
        <v>1565175</v>
      </c>
      <c r="R32" s="60">
        <v>4272773</v>
      </c>
      <c r="S32" s="60">
        <v>0</v>
      </c>
      <c r="T32" s="60">
        <v>0</v>
      </c>
      <c r="U32" s="60">
        <v>0</v>
      </c>
      <c r="V32" s="60">
        <v>0</v>
      </c>
      <c r="W32" s="60">
        <v>13599064</v>
      </c>
      <c r="X32" s="60">
        <v>15150008</v>
      </c>
      <c r="Y32" s="60">
        <v>-1550944</v>
      </c>
      <c r="Z32" s="140">
        <v>-10.24</v>
      </c>
      <c r="AA32" s="155">
        <v>20200010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47192230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95722725</v>
      </c>
      <c r="D34" s="155">
        <v>0</v>
      </c>
      <c r="E34" s="156">
        <v>110175350</v>
      </c>
      <c r="F34" s="60">
        <v>132419530</v>
      </c>
      <c r="G34" s="60">
        <v>1047084</v>
      </c>
      <c r="H34" s="60">
        <v>7284298</v>
      </c>
      <c r="I34" s="60">
        <v>5816427</v>
      </c>
      <c r="J34" s="60">
        <v>14147809</v>
      </c>
      <c r="K34" s="60">
        <v>7055088</v>
      </c>
      <c r="L34" s="60">
        <v>7349795</v>
      </c>
      <c r="M34" s="60">
        <v>10820011</v>
      </c>
      <c r="N34" s="60">
        <v>25224894</v>
      </c>
      <c r="O34" s="60">
        <v>7767962</v>
      </c>
      <c r="P34" s="60">
        <v>6235265</v>
      </c>
      <c r="Q34" s="60">
        <v>6768820</v>
      </c>
      <c r="R34" s="60">
        <v>20772047</v>
      </c>
      <c r="S34" s="60">
        <v>0</v>
      </c>
      <c r="T34" s="60">
        <v>0</v>
      </c>
      <c r="U34" s="60">
        <v>0</v>
      </c>
      <c r="V34" s="60">
        <v>0</v>
      </c>
      <c r="W34" s="60">
        <v>60144750</v>
      </c>
      <c r="X34" s="60">
        <v>99314648</v>
      </c>
      <c r="Y34" s="60">
        <v>-39169898</v>
      </c>
      <c r="Z34" s="140">
        <v>-39.44</v>
      </c>
      <c r="AA34" s="155">
        <v>132419530</v>
      </c>
    </row>
    <row r="35" spans="1:27" ht="13.5">
      <c r="A35" s="181" t="s">
        <v>122</v>
      </c>
      <c r="B35" s="185"/>
      <c r="C35" s="155">
        <v>5737425</v>
      </c>
      <c r="D35" s="155">
        <v>0</v>
      </c>
      <c r="E35" s="156">
        <v>0</v>
      </c>
      <c r="F35" s="60">
        <v>0</v>
      </c>
      <c r="G35" s="60">
        <v>408030</v>
      </c>
      <c r="H35" s="60">
        <v>0</v>
      </c>
      <c r="I35" s="60">
        <v>0</v>
      </c>
      <c r="J35" s="60">
        <v>408030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408030</v>
      </c>
      <c r="X35" s="60">
        <v>0</v>
      </c>
      <c r="Y35" s="60">
        <v>408030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668649890</v>
      </c>
      <c r="D36" s="188">
        <f>SUM(D25:D35)</f>
        <v>0</v>
      </c>
      <c r="E36" s="189">
        <f t="shared" si="1"/>
        <v>832937970</v>
      </c>
      <c r="F36" s="190">
        <f t="shared" si="1"/>
        <v>802623820</v>
      </c>
      <c r="G36" s="190">
        <f t="shared" si="1"/>
        <v>23755021</v>
      </c>
      <c r="H36" s="190">
        <f t="shared" si="1"/>
        <v>51391787</v>
      </c>
      <c r="I36" s="190">
        <f t="shared" si="1"/>
        <v>59795050</v>
      </c>
      <c r="J36" s="190">
        <f t="shared" si="1"/>
        <v>134941858</v>
      </c>
      <c r="K36" s="190">
        <f t="shared" si="1"/>
        <v>43388631</v>
      </c>
      <c r="L36" s="190">
        <f t="shared" si="1"/>
        <v>42829918</v>
      </c>
      <c r="M36" s="190">
        <f t="shared" si="1"/>
        <v>62047451</v>
      </c>
      <c r="N36" s="190">
        <f t="shared" si="1"/>
        <v>148266000</v>
      </c>
      <c r="O36" s="190">
        <f t="shared" si="1"/>
        <v>51716642</v>
      </c>
      <c r="P36" s="190">
        <f t="shared" si="1"/>
        <v>51973139</v>
      </c>
      <c r="Q36" s="190">
        <f t="shared" si="1"/>
        <v>48216425</v>
      </c>
      <c r="R36" s="190">
        <f t="shared" si="1"/>
        <v>151906206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435114064</v>
      </c>
      <c r="X36" s="190">
        <f t="shared" si="1"/>
        <v>601967867</v>
      </c>
      <c r="Y36" s="190">
        <f t="shared" si="1"/>
        <v>-166853803</v>
      </c>
      <c r="Z36" s="191">
        <f>+IF(X36&lt;&gt;0,+(Y36/X36)*100,0)</f>
        <v>-27.718058080332717</v>
      </c>
      <c r="AA36" s="188">
        <f>SUM(AA25:AA35)</f>
        <v>802623820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-64366165</v>
      </c>
      <c r="D38" s="199">
        <f>+D22-D36</f>
        <v>0</v>
      </c>
      <c r="E38" s="200">
        <f t="shared" si="2"/>
        <v>-93694990</v>
      </c>
      <c r="F38" s="106">
        <f t="shared" si="2"/>
        <v>-104722840</v>
      </c>
      <c r="G38" s="106">
        <f t="shared" si="2"/>
        <v>65207758</v>
      </c>
      <c r="H38" s="106">
        <f t="shared" si="2"/>
        <v>1024000</v>
      </c>
      <c r="I38" s="106">
        <f t="shared" si="2"/>
        <v>-16360072</v>
      </c>
      <c r="J38" s="106">
        <f t="shared" si="2"/>
        <v>49871686</v>
      </c>
      <c r="K38" s="106">
        <f t="shared" si="2"/>
        <v>6917133</v>
      </c>
      <c r="L38" s="106">
        <f t="shared" si="2"/>
        <v>7421614</v>
      </c>
      <c r="M38" s="106">
        <f t="shared" si="2"/>
        <v>14848761</v>
      </c>
      <c r="N38" s="106">
        <f t="shared" si="2"/>
        <v>29187508</v>
      </c>
      <c r="O38" s="106">
        <f t="shared" si="2"/>
        <v>-3638765</v>
      </c>
      <c r="P38" s="106">
        <f t="shared" si="2"/>
        <v>-5194440</v>
      </c>
      <c r="Q38" s="106">
        <f t="shared" si="2"/>
        <v>23766800</v>
      </c>
      <c r="R38" s="106">
        <f t="shared" si="2"/>
        <v>14933595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93992789</v>
      </c>
      <c r="X38" s="106">
        <f>IF(F22=F36,0,X22-X36)</f>
        <v>-78542130</v>
      </c>
      <c r="Y38" s="106">
        <f t="shared" si="2"/>
        <v>172534919</v>
      </c>
      <c r="Z38" s="201">
        <f>+IF(X38&lt;&gt;0,+(Y38/X38)*100,0)</f>
        <v>-219.67181053022117</v>
      </c>
      <c r="AA38" s="199">
        <f>+AA22-AA36</f>
        <v>-104722840</v>
      </c>
    </row>
    <row r="39" spans="1:27" ht="13.5">
      <c r="A39" s="181" t="s">
        <v>46</v>
      </c>
      <c r="B39" s="185"/>
      <c r="C39" s="155">
        <v>65364261</v>
      </c>
      <c r="D39" s="155">
        <v>0</v>
      </c>
      <c r="E39" s="156">
        <v>93697300</v>
      </c>
      <c r="F39" s="60">
        <v>94197300</v>
      </c>
      <c r="G39" s="60">
        <v>0</v>
      </c>
      <c r="H39" s="60">
        <v>3831000</v>
      </c>
      <c r="I39" s="60">
        <v>0</v>
      </c>
      <c r="J39" s="60">
        <v>3831000</v>
      </c>
      <c r="K39" s="60">
        <v>0</v>
      </c>
      <c r="L39" s="60">
        <v>0</v>
      </c>
      <c r="M39" s="60">
        <v>500250</v>
      </c>
      <c r="N39" s="60">
        <v>500250</v>
      </c>
      <c r="O39" s="60">
        <v>0</v>
      </c>
      <c r="P39" s="60">
        <v>166750</v>
      </c>
      <c r="Q39" s="60">
        <v>0</v>
      </c>
      <c r="R39" s="60">
        <v>166750</v>
      </c>
      <c r="S39" s="60">
        <v>0</v>
      </c>
      <c r="T39" s="60">
        <v>0</v>
      </c>
      <c r="U39" s="60">
        <v>0</v>
      </c>
      <c r="V39" s="60">
        <v>0</v>
      </c>
      <c r="W39" s="60">
        <v>4498000</v>
      </c>
      <c r="X39" s="60">
        <v>70647975</v>
      </c>
      <c r="Y39" s="60">
        <v>-66149975</v>
      </c>
      <c r="Z39" s="140">
        <v>-93.63</v>
      </c>
      <c r="AA39" s="155">
        <v>94197300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998096</v>
      </c>
      <c r="D42" s="206">
        <f>SUM(D38:D41)</f>
        <v>0</v>
      </c>
      <c r="E42" s="207">
        <f t="shared" si="3"/>
        <v>2310</v>
      </c>
      <c r="F42" s="88">
        <f t="shared" si="3"/>
        <v>-10525540</v>
      </c>
      <c r="G42" s="88">
        <f t="shared" si="3"/>
        <v>65207758</v>
      </c>
      <c r="H42" s="88">
        <f t="shared" si="3"/>
        <v>4855000</v>
      </c>
      <c r="I42" s="88">
        <f t="shared" si="3"/>
        <v>-16360072</v>
      </c>
      <c r="J42" s="88">
        <f t="shared" si="3"/>
        <v>53702686</v>
      </c>
      <c r="K42" s="88">
        <f t="shared" si="3"/>
        <v>6917133</v>
      </c>
      <c r="L42" s="88">
        <f t="shared" si="3"/>
        <v>7421614</v>
      </c>
      <c r="M42" s="88">
        <f t="shared" si="3"/>
        <v>15349011</v>
      </c>
      <c r="N42" s="88">
        <f t="shared" si="3"/>
        <v>29687758</v>
      </c>
      <c r="O42" s="88">
        <f t="shared" si="3"/>
        <v>-3638765</v>
      </c>
      <c r="P42" s="88">
        <f t="shared" si="3"/>
        <v>-5027690</v>
      </c>
      <c r="Q42" s="88">
        <f t="shared" si="3"/>
        <v>23766800</v>
      </c>
      <c r="R42" s="88">
        <f t="shared" si="3"/>
        <v>15100345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98490789</v>
      </c>
      <c r="X42" s="88">
        <f t="shared" si="3"/>
        <v>-7894155</v>
      </c>
      <c r="Y42" s="88">
        <f t="shared" si="3"/>
        <v>106384944</v>
      </c>
      <c r="Z42" s="208">
        <f>+IF(X42&lt;&gt;0,+(Y42/X42)*100,0)</f>
        <v>-1347.641945211362</v>
      </c>
      <c r="AA42" s="206">
        <f>SUM(AA38:AA41)</f>
        <v>-10525540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998096</v>
      </c>
      <c r="D44" s="210">
        <f>+D42-D43</f>
        <v>0</v>
      </c>
      <c r="E44" s="211">
        <f t="shared" si="4"/>
        <v>2310</v>
      </c>
      <c r="F44" s="77">
        <f t="shared" si="4"/>
        <v>-10525540</v>
      </c>
      <c r="G44" s="77">
        <f t="shared" si="4"/>
        <v>65207758</v>
      </c>
      <c r="H44" s="77">
        <f t="shared" si="4"/>
        <v>4855000</v>
      </c>
      <c r="I44" s="77">
        <f t="shared" si="4"/>
        <v>-16360072</v>
      </c>
      <c r="J44" s="77">
        <f t="shared" si="4"/>
        <v>53702686</v>
      </c>
      <c r="K44" s="77">
        <f t="shared" si="4"/>
        <v>6917133</v>
      </c>
      <c r="L44" s="77">
        <f t="shared" si="4"/>
        <v>7421614</v>
      </c>
      <c r="M44" s="77">
        <f t="shared" si="4"/>
        <v>15349011</v>
      </c>
      <c r="N44" s="77">
        <f t="shared" si="4"/>
        <v>29687758</v>
      </c>
      <c r="O44" s="77">
        <f t="shared" si="4"/>
        <v>-3638765</v>
      </c>
      <c r="P44" s="77">
        <f t="shared" si="4"/>
        <v>-5027690</v>
      </c>
      <c r="Q44" s="77">
        <f t="shared" si="4"/>
        <v>23766800</v>
      </c>
      <c r="R44" s="77">
        <f t="shared" si="4"/>
        <v>15100345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98490789</v>
      </c>
      <c r="X44" s="77">
        <f t="shared" si="4"/>
        <v>-7894155</v>
      </c>
      <c r="Y44" s="77">
        <f t="shared" si="4"/>
        <v>106384944</v>
      </c>
      <c r="Z44" s="212">
        <f>+IF(X44&lt;&gt;0,+(Y44/X44)*100,0)</f>
        <v>-1347.641945211362</v>
      </c>
      <c r="AA44" s="210">
        <f>+AA42-AA43</f>
        <v>-10525540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998096</v>
      </c>
      <c r="D46" s="206">
        <f>SUM(D44:D45)</f>
        <v>0</v>
      </c>
      <c r="E46" s="207">
        <f t="shared" si="5"/>
        <v>2310</v>
      </c>
      <c r="F46" s="88">
        <f t="shared" si="5"/>
        <v>-10525540</v>
      </c>
      <c r="G46" s="88">
        <f t="shared" si="5"/>
        <v>65207758</v>
      </c>
      <c r="H46" s="88">
        <f t="shared" si="5"/>
        <v>4855000</v>
      </c>
      <c r="I46" s="88">
        <f t="shared" si="5"/>
        <v>-16360072</v>
      </c>
      <c r="J46" s="88">
        <f t="shared" si="5"/>
        <v>53702686</v>
      </c>
      <c r="K46" s="88">
        <f t="shared" si="5"/>
        <v>6917133</v>
      </c>
      <c r="L46" s="88">
        <f t="shared" si="5"/>
        <v>7421614</v>
      </c>
      <c r="M46" s="88">
        <f t="shared" si="5"/>
        <v>15349011</v>
      </c>
      <c r="N46" s="88">
        <f t="shared" si="5"/>
        <v>29687758</v>
      </c>
      <c r="O46" s="88">
        <f t="shared" si="5"/>
        <v>-3638765</v>
      </c>
      <c r="P46" s="88">
        <f t="shared" si="5"/>
        <v>-5027690</v>
      </c>
      <c r="Q46" s="88">
        <f t="shared" si="5"/>
        <v>23766800</v>
      </c>
      <c r="R46" s="88">
        <f t="shared" si="5"/>
        <v>15100345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98490789</v>
      </c>
      <c r="X46" s="88">
        <f t="shared" si="5"/>
        <v>-7894155</v>
      </c>
      <c r="Y46" s="88">
        <f t="shared" si="5"/>
        <v>106384944</v>
      </c>
      <c r="Z46" s="208">
        <f>+IF(X46&lt;&gt;0,+(Y46/X46)*100,0)</f>
        <v>-1347.641945211362</v>
      </c>
      <c r="AA46" s="206">
        <f>SUM(AA44:AA45)</f>
        <v>-10525540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998096</v>
      </c>
      <c r="D48" s="217">
        <f>SUM(D46:D47)</f>
        <v>0</v>
      </c>
      <c r="E48" s="218">
        <f t="shared" si="6"/>
        <v>2310</v>
      </c>
      <c r="F48" s="219">
        <f t="shared" si="6"/>
        <v>-10525540</v>
      </c>
      <c r="G48" s="219">
        <f t="shared" si="6"/>
        <v>65207758</v>
      </c>
      <c r="H48" s="220">
        <f t="shared" si="6"/>
        <v>4855000</v>
      </c>
      <c r="I48" s="220">
        <f t="shared" si="6"/>
        <v>-16360072</v>
      </c>
      <c r="J48" s="220">
        <f t="shared" si="6"/>
        <v>53702686</v>
      </c>
      <c r="K48" s="220">
        <f t="shared" si="6"/>
        <v>6917133</v>
      </c>
      <c r="L48" s="220">
        <f t="shared" si="6"/>
        <v>7421614</v>
      </c>
      <c r="M48" s="219">
        <f t="shared" si="6"/>
        <v>15349011</v>
      </c>
      <c r="N48" s="219">
        <f t="shared" si="6"/>
        <v>29687758</v>
      </c>
      <c r="O48" s="220">
        <f t="shared" si="6"/>
        <v>-3638765</v>
      </c>
      <c r="P48" s="220">
        <f t="shared" si="6"/>
        <v>-5027690</v>
      </c>
      <c r="Q48" s="220">
        <f t="shared" si="6"/>
        <v>23766800</v>
      </c>
      <c r="R48" s="220">
        <f t="shared" si="6"/>
        <v>15100345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98490789</v>
      </c>
      <c r="X48" s="220">
        <f t="shared" si="6"/>
        <v>-7894155</v>
      </c>
      <c r="Y48" s="220">
        <f t="shared" si="6"/>
        <v>106384944</v>
      </c>
      <c r="Z48" s="221">
        <f>+IF(X48&lt;&gt;0,+(Y48/X48)*100,0)</f>
        <v>-1347.641945211362</v>
      </c>
      <c r="AA48" s="222">
        <f>SUM(AA46:AA47)</f>
        <v>-10525540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11451288</v>
      </c>
      <c r="D5" s="153">
        <f>SUM(D6:D8)</f>
        <v>0</v>
      </c>
      <c r="E5" s="154">
        <f t="shared" si="0"/>
        <v>7978300</v>
      </c>
      <c r="F5" s="100">
        <f t="shared" si="0"/>
        <v>4474000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101697</v>
      </c>
      <c r="L5" s="100">
        <f t="shared" si="0"/>
        <v>0</v>
      </c>
      <c r="M5" s="100">
        <f t="shared" si="0"/>
        <v>0</v>
      </c>
      <c r="N5" s="100">
        <f t="shared" si="0"/>
        <v>101697</v>
      </c>
      <c r="O5" s="100">
        <f t="shared" si="0"/>
        <v>0</v>
      </c>
      <c r="P5" s="100">
        <f t="shared" si="0"/>
        <v>50000</v>
      </c>
      <c r="Q5" s="100">
        <f t="shared" si="0"/>
        <v>0</v>
      </c>
      <c r="R5" s="100">
        <f t="shared" si="0"/>
        <v>50000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151697</v>
      </c>
      <c r="X5" s="100">
        <f t="shared" si="0"/>
        <v>3355500</v>
      </c>
      <c r="Y5" s="100">
        <f t="shared" si="0"/>
        <v>-3203803</v>
      </c>
      <c r="Z5" s="137">
        <f>+IF(X5&lt;&gt;0,+(Y5/X5)*100,0)</f>
        <v>-95.47915362837132</v>
      </c>
      <c r="AA5" s="153">
        <f>SUM(AA6:AA8)</f>
        <v>4474000</v>
      </c>
    </row>
    <row r="6" spans="1:27" ht="13.5">
      <c r="A6" s="138" t="s">
        <v>75</v>
      </c>
      <c r="B6" s="136"/>
      <c r="C6" s="155">
        <v>1024380</v>
      </c>
      <c r="D6" s="155"/>
      <c r="E6" s="156">
        <v>1864000</v>
      </c>
      <c r="F6" s="60">
        <v>120000</v>
      </c>
      <c r="G6" s="60"/>
      <c r="H6" s="60"/>
      <c r="I6" s="60"/>
      <c r="J6" s="60"/>
      <c r="K6" s="60">
        <v>101697</v>
      </c>
      <c r="L6" s="60"/>
      <c r="M6" s="60"/>
      <c r="N6" s="60">
        <v>101697</v>
      </c>
      <c r="O6" s="60"/>
      <c r="P6" s="60">
        <v>50000</v>
      </c>
      <c r="Q6" s="60"/>
      <c r="R6" s="60">
        <v>50000</v>
      </c>
      <c r="S6" s="60"/>
      <c r="T6" s="60"/>
      <c r="U6" s="60"/>
      <c r="V6" s="60"/>
      <c r="W6" s="60">
        <v>151697</v>
      </c>
      <c r="X6" s="60">
        <v>90000</v>
      </c>
      <c r="Y6" s="60">
        <v>61697</v>
      </c>
      <c r="Z6" s="140">
        <v>68.55</v>
      </c>
      <c r="AA6" s="62">
        <v>120000</v>
      </c>
    </row>
    <row r="7" spans="1:27" ht="13.5">
      <c r="A7" s="138" t="s">
        <v>76</v>
      </c>
      <c r="B7" s="136"/>
      <c r="C7" s="157">
        <v>200245</v>
      </c>
      <c r="D7" s="157"/>
      <c r="E7" s="158">
        <v>16800</v>
      </c>
      <c r="F7" s="159">
        <v>4354000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3265500</v>
      </c>
      <c r="Y7" s="159">
        <v>-3265500</v>
      </c>
      <c r="Z7" s="141">
        <v>-100</v>
      </c>
      <c r="AA7" s="225">
        <v>4354000</v>
      </c>
    </row>
    <row r="8" spans="1:27" ht="13.5">
      <c r="A8" s="138" t="s">
        <v>77</v>
      </c>
      <c r="B8" s="136"/>
      <c r="C8" s="155">
        <v>10226663</v>
      </c>
      <c r="D8" s="155"/>
      <c r="E8" s="156">
        <v>6097500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214605</v>
      </c>
      <c r="D9" s="153">
        <f>SUM(D10:D14)</f>
        <v>0</v>
      </c>
      <c r="E9" s="154">
        <f t="shared" si="1"/>
        <v>14486600</v>
      </c>
      <c r="F9" s="100">
        <f t="shared" si="1"/>
        <v>7117470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72525</v>
      </c>
      <c r="N9" s="100">
        <f t="shared" si="1"/>
        <v>72525</v>
      </c>
      <c r="O9" s="100">
        <f t="shared" si="1"/>
        <v>41950</v>
      </c>
      <c r="P9" s="100">
        <f t="shared" si="1"/>
        <v>0</v>
      </c>
      <c r="Q9" s="100">
        <f t="shared" si="1"/>
        <v>1093132</v>
      </c>
      <c r="R9" s="100">
        <f t="shared" si="1"/>
        <v>1135082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1207607</v>
      </c>
      <c r="X9" s="100">
        <f t="shared" si="1"/>
        <v>5338103</v>
      </c>
      <c r="Y9" s="100">
        <f t="shared" si="1"/>
        <v>-4130496</v>
      </c>
      <c r="Z9" s="137">
        <f>+IF(X9&lt;&gt;0,+(Y9/X9)*100,0)</f>
        <v>-77.377600244881</v>
      </c>
      <c r="AA9" s="102">
        <f>SUM(AA10:AA14)</f>
        <v>7117470</v>
      </c>
    </row>
    <row r="10" spans="1:27" ht="13.5">
      <c r="A10" s="138" t="s">
        <v>79</v>
      </c>
      <c r="B10" s="136"/>
      <c r="C10" s="155">
        <v>12193</v>
      </c>
      <c r="D10" s="155"/>
      <c r="E10" s="156">
        <v>1659000</v>
      </c>
      <c r="F10" s="60">
        <v>144000</v>
      </c>
      <c r="G10" s="60"/>
      <c r="H10" s="60"/>
      <c r="I10" s="60"/>
      <c r="J10" s="60"/>
      <c r="K10" s="60"/>
      <c r="L10" s="60"/>
      <c r="M10" s="60">
        <v>46300</v>
      </c>
      <c r="N10" s="60">
        <v>46300</v>
      </c>
      <c r="O10" s="60">
        <v>41950</v>
      </c>
      <c r="P10" s="60"/>
      <c r="Q10" s="60"/>
      <c r="R10" s="60">
        <v>41950</v>
      </c>
      <c r="S10" s="60"/>
      <c r="T10" s="60"/>
      <c r="U10" s="60"/>
      <c r="V10" s="60"/>
      <c r="W10" s="60">
        <v>88250</v>
      </c>
      <c r="X10" s="60">
        <v>108000</v>
      </c>
      <c r="Y10" s="60">
        <v>-19750</v>
      </c>
      <c r="Z10" s="140">
        <v>-18.29</v>
      </c>
      <c r="AA10" s="62">
        <v>144000</v>
      </c>
    </row>
    <row r="11" spans="1:27" ht="13.5">
      <c r="A11" s="138" t="s">
        <v>80</v>
      </c>
      <c r="B11" s="136"/>
      <c r="C11" s="155">
        <v>100000</v>
      </c>
      <c r="D11" s="155"/>
      <c r="E11" s="156">
        <v>9696100</v>
      </c>
      <c r="F11" s="60">
        <v>6973470</v>
      </c>
      <c r="G11" s="60"/>
      <c r="H11" s="60"/>
      <c r="I11" s="60"/>
      <c r="J11" s="60"/>
      <c r="K11" s="60"/>
      <c r="L11" s="60"/>
      <c r="M11" s="60">
        <v>26225</v>
      </c>
      <c r="N11" s="60">
        <v>26225</v>
      </c>
      <c r="O11" s="60"/>
      <c r="P11" s="60"/>
      <c r="Q11" s="60">
        <v>1093132</v>
      </c>
      <c r="R11" s="60">
        <v>1093132</v>
      </c>
      <c r="S11" s="60"/>
      <c r="T11" s="60"/>
      <c r="U11" s="60"/>
      <c r="V11" s="60"/>
      <c r="W11" s="60">
        <v>1119357</v>
      </c>
      <c r="X11" s="60">
        <v>5230103</v>
      </c>
      <c r="Y11" s="60">
        <v>-4110746</v>
      </c>
      <c r="Z11" s="140">
        <v>-78.6</v>
      </c>
      <c r="AA11" s="62">
        <v>6973470</v>
      </c>
    </row>
    <row r="12" spans="1:27" ht="13.5">
      <c r="A12" s="138" t="s">
        <v>81</v>
      </c>
      <c r="B12" s="136"/>
      <c r="C12" s="155">
        <v>102412</v>
      </c>
      <c r="D12" s="155"/>
      <c r="E12" s="156">
        <v>2381500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>
        <v>750000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10042420</v>
      </c>
      <c r="D15" s="153">
        <f>SUM(D16:D18)</f>
        <v>0</v>
      </c>
      <c r="E15" s="154">
        <f t="shared" si="2"/>
        <v>21543000</v>
      </c>
      <c r="F15" s="100">
        <f t="shared" si="2"/>
        <v>12600000</v>
      </c>
      <c r="G15" s="100">
        <f t="shared" si="2"/>
        <v>0</v>
      </c>
      <c r="H15" s="100">
        <f t="shared" si="2"/>
        <v>1308900</v>
      </c>
      <c r="I15" s="100">
        <f t="shared" si="2"/>
        <v>0</v>
      </c>
      <c r="J15" s="100">
        <f t="shared" si="2"/>
        <v>1308900</v>
      </c>
      <c r="K15" s="100">
        <f t="shared" si="2"/>
        <v>0</v>
      </c>
      <c r="L15" s="100">
        <f t="shared" si="2"/>
        <v>0</v>
      </c>
      <c r="M15" s="100">
        <f t="shared" si="2"/>
        <v>86563</v>
      </c>
      <c r="N15" s="100">
        <f t="shared" si="2"/>
        <v>86563</v>
      </c>
      <c r="O15" s="100">
        <f t="shared" si="2"/>
        <v>0</v>
      </c>
      <c r="P15" s="100">
        <f t="shared" si="2"/>
        <v>12320</v>
      </c>
      <c r="Q15" s="100">
        <f t="shared" si="2"/>
        <v>0</v>
      </c>
      <c r="R15" s="100">
        <f t="shared" si="2"/>
        <v>12320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1407783</v>
      </c>
      <c r="X15" s="100">
        <f t="shared" si="2"/>
        <v>9450000</v>
      </c>
      <c r="Y15" s="100">
        <f t="shared" si="2"/>
        <v>-8042217</v>
      </c>
      <c r="Z15" s="137">
        <f>+IF(X15&lt;&gt;0,+(Y15/X15)*100,0)</f>
        <v>-85.1028253968254</v>
      </c>
      <c r="AA15" s="102">
        <f>SUM(AA16:AA18)</f>
        <v>12600000</v>
      </c>
    </row>
    <row r="16" spans="1:27" ht="13.5">
      <c r="A16" s="138" t="s">
        <v>85</v>
      </c>
      <c r="B16" s="136"/>
      <c r="C16" s="155"/>
      <c r="D16" s="155"/>
      <c r="E16" s="156">
        <v>2000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10042420</v>
      </c>
      <c r="D17" s="155"/>
      <c r="E17" s="156">
        <v>21541000</v>
      </c>
      <c r="F17" s="60">
        <v>12600000</v>
      </c>
      <c r="G17" s="60"/>
      <c r="H17" s="60">
        <v>1308900</v>
      </c>
      <c r="I17" s="60"/>
      <c r="J17" s="60">
        <v>1308900</v>
      </c>
      <c r="K17" s="60"/>
      <c r="L17" s="60"/>
      <c r="M17" s="60">
        <v>86563</v>
      </c>
      <c r="N17" s="60">
        <v>86563</v>
      </c>
      <c r="O17" s="60"/>
      <c r="P17" s="60">
        <v>12320</v>
      </c>
      <c r="Q17" s="60"/>
      <c r="R17" s="60">
        <v>12320</v>
      </c>
      <c r="S17" s="60"/>
      <c r="T17" s="60"/>
      <c r="U17" s="60"/>
      <c r="V17" s="60"/>
      <c r="W17" s="60">
        <v>1407783</v>
      </c>
      <c r="X17" s="60">
        <v>9450000</v>
      </c>
      <c r="Y17" s="60">
        <v>-8042217</v>
      </c>
      <c r="Z17" s="140">
        <v>-85.1</v>
      </c>
      <c r="AA17" s="62">
        <v>12600000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56405141</v>
      </c>
      <c r="D19" s="153">
        <f>SUM(D20:D23)</f>
        <v>0</v>
      </c>
      <c r="E19" s="154">
        <f t="shared" si="3"/>
        <v>119579630</v>
      </c>
      <c r="F19" s="100">
        <f t="shared" si="3"/>
        <v>102005830</v>
      </c>
      <c r="G19" s="100">
        <f t="shared" si="3"/>
        <v>0</v>
      </c>
      <c r="H19" s="100">
        <f t="shared" si="3"/>
        <v>4599612</v>
      </c>
      <c r="I19" s="100">
        <f t="shared" si="3"/>
        <v>875547</v>
      </c>
      <c r="J19" s="100">
        <f t="shared" si="3"/>
        <v>5475159</v>
      </c>
      <c r="K19" s="100">
        <f t="shared" si="3"/>
        <v>3684507</v>
      </c>
      <c r="L19" s="100">
        <f t="shared" si="3"/>
        <v>2406845</v>
      </c>
      <c r="M19" s="100">
        <f t="shared" si="3"/>
        <v>2213642</v>
      </c>
      <c r="N19" s="100">
        <f t="shared" si="3"/>
        <v>8304994</v>
      </c>
      <c r="O19" s="100">
        <f t="shared" si="3"/>
        <v>4969656</v>
      </c>
      <c r="P19" s="100">
        <f t="shared" si="3"/>
        <v>4142452</v>
      </c>
      <c r="Q19" s="100">
        <f t="shared" si="3"/>
        <v>4426641</v>
      </c>
      <c r="R19" s="100">
        <f t="shared" si="3"/>
        <v>13538749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27318902</v>
      </c>
      <c r="X19" s="100">
        <f t="shared" si="3"/>
        <v>76504373</v>
      </c>
      <c r="Y19" s="100">
        <f t="shared" si="3"/>
        <v>-49185471</v>
      </c>
      <c r="Z19" s="137">
        <f>+IF(X19&lt;&gt;0,+(Y19/X19)*100,0)</f>
        <v>-64.2910582379389</v>
      </c>
      <c r="AA19" s="102">
        <f>SUM(AA20:AA23)</f>
        <v>102005830</v>
      </c>
    </row>
    <row r="20" spans="1:27" ht="13.5">
      <c r="A20" s="138" t="s">
        <v>89</v>
      </c>
      <c r="B20" s="136"/>
      <c r="C20" s="155">
        <v>7550480</v>
      </c>
      <c r="D20" s="155"/>
      <c r="E20" s="156">
        <v>51018400</v>
      </c>
      <c r="F20" s="60">
        <v>40000000</v>
      </c>
      <c r="G20" s="60"/>
      <c r="H20" s="60">
        <v>2621516</v>
      </c>
      <c r="I20" s="60">
        <v>552472</v>
      </c>
      <c r="J20" s="60">
        <v>3173988</v>
      </c>
      <c r="K20" s="60">
        <v>423199</v>
      </c>
      <c r="L20" s="60">
        <v>1681760</v>
      </c>
      <c r="M20" s="60">
        <v>1226122</v>
      </c>
      <c r="N20" s="60">
        <v>3331081</v>
      </c>
      <c r="O20" s="60">
        <v>2310389</v>
      </c>
      <c r="P20" s="60">
        <v>2633834</v>
      </c>
      <c r="Q20" s="60"/>
      <c r="R20" s="60">
        <v>4944223</v>
      </c>
      <c r="S20" s="60"/>
      <c r="T20" s="60"/>
      <c r="U20" s="60"/>
      <c r="V20" s="60"/>
      <c r="W20" s="60">
        <v>11449292</v>
      </c>
      <c r="X20" s="60">
        <v>30000000</v>
      </c>
      <c r="Y20" s="60">
        <v>-18550708</v>
      </c>
      <c r="Z20" s="140">
        <v>-61.84</v>
      </c>
      <c r="AA20" s="62">
        <v>40000000</v>
      </c>
    </row>
    <row r="21" spans="1:27" ht="13.5">
      <c r="A21" s="138" t="s">
        <v>90</v>
      </c>
      <c r="B21" s="136"/>
      <c r="C21" s="155">
        <v>20712470</v>
      </c>
      <c r="D21" s="155"/>
      <c r="E21" s="156">
        <v>21577040</v>
      </c>
      <c r="F21" s="60">
        <v>19874710</v>
      </c>
      <c r="G21" s="60"/>
      <c r="H21" s="60"/>
      <c r="I21" s="60"/>
      <c r="J21" s="60"/>
      <c r="K21" s="60">
        <v>484652</v>
      </c>
      <c r="L21" s="60"/>
      <c r="M21" s="60">
        <v>419348</v>
      </c>
      <c r="N21" s="60">
        <v>904000</v>
      </c>
      <c r="O21" s="60">
        <v>2570707</v>
      </c>
      <c r="P21" s="60">
        <v>904000</v>
      </c>
      <c r="Q21" s="60"/>
      <c r="R21" s="60">
        <v>3474707</v>
      </c>
      <c r="S21" s="60"/>
      <c r="T21" s="60"/>
      <c r="U21" s="60"/>
      <c r="V21" s="60"/>
      <c r="W21" s="60">
        <v>4378707</v>
      </c>
      <c r="X21" s="60">
        <v>14906033</v>
      </c>
      <c r="Y21" s="60">
        <v>-10527326</v>
      </c>
      <c r="Z21" s="140">
        <v>-70.62</v>
      </c>
      <c r="AA21" s="62">
        <v>19874710</v>
      </c>
    </row>
    <row r="22" spans="1:27" ht="13.5">
      <c r="A22" s="138" t="s">
        <v>91</v>
      </c>
      <c r="B22" s="136"/>
      <c r="C22" s="157">
        <v>28142191</v>
      </c>
      <c r="D22" s="157"/>
      <c r="E22" s="158">
        <v>43726690</v>
      </c>
      <c r="F22" s="159">
        <v>42131120</v>
      </c>
      <c r="G22" s="159"/>
      <c r="H22" s="159">
        <v>1978096</v>
      </c>
      <c r="I22" s="159">
        <v>323075</v>
      </c>
      <c r="J22" s="159">
        <v>2301171</v>
      </c>
      <c r="K22" s="159">
        <v>2776656</v>
      </c>
      <c r="L22" s="159">
        <v>725085</v>
      </c>
      <c r="M22" s="159">
        <v>568172</v>
      </c>
      <c r="N22" s="159">
        <v>4069913</v>
      </c>
      <c r="O22" s="159">
        <v>88560</v>
      </c>
      <c r="P22" s="159">
        <v>604618</v>
      </c>
      <c r="Q22" s="159">
        <v>4426641</v>
      </c>
      <c r="R22" s="159">
        <v>5119819</v>
      </c>
      <c r="S22" s="159"/>
      <c r="T22" s="159"/>
      <c r="U22" s="159"/>
      <c r="V22" s="159"/>
      <c r="W22" s="159">
        <v>11490903</v>
      </c>
      <c r="X22" s="159">
        <v>31598340</v>
      </c>
      <c r="Y22" s="159">
        <v>-20107437</v>
      </c>
      <c r="Z22" s="141">
        <v>-63.63</v>
      </c>
      <c r="AA22" s="225">
        <v>42131120</v>
      </c>
    </row>
    <row r="23" spans="1:27" ht="13.5">
      <c r="A23" s="138" t="s">
        <v>92</v>
      </c>
      <c r="B23" s="136"/>
      <c r="C23" s="155"/>
      <c r="D23" s="155"/>
      <c r="E23" s="156">
        <v>3257500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78113454</v>
      </c>
      <c r="D25" s="217">
        <f>+D5+D9+D15+D19+D24</f>
        <v>0</v>
      </c>
      <c r="E25" s="230">
        <f t="shared" si="4"/>
        <v>163587530</v>
      </c>
      <c r="F25" s="219">
        <f t="shared" si="4"/>
        <v>126197300</v>
      </c>
      <c r="G25" s="219">
        <f t="shared" si="4"/>
        <v>0</v>
      </c>
      <c r="H25" s="219">
        <f t="shared" si="4"/>
        <v>5908512</v>
      </c>
      <c r="I25" s="219">
        <f t="shared" si="4"/>
        <v>875547</v>
      </c>
      <c r="J25" s="219">
        <f t="shared" si="4"/>
        <v>6784059</v>
      </c>
      <c r="K25" s="219">
        <f t="shared" si="4"/>
        <v>3786204</v>
      </c>
      <c r="L25" s="219">
        <f t="shared" si="4"/>
        <v>2406845</v>
      </c>
      <c r="M25" s="219">
        <f t="shared" si="4"/>
        <v>2372730</v>
      </c>
      <c r="N25" s="219">
        <f t="shared" si="4"/>
        <v>8565779</v>
      </c>
      <c r="O25" s="219">
        <f t="shared" si="4"/>
        <v>5011606</v>
      </c>
      <c r="P25" s="219">
        <f t="shared" si="4"/>
        <v>4204772</v>
      </c>
      <c r="Q25" s="219">
        <f t="shared" si="4"/>
        <v>5519773</v>
      </c>
      <c r="R25" s="219">
        <f t="shared" si="4"/>
        <v>14736151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30085989</v>
      </c>
      <c r="X25" s="219">
        <f t="shared" si="4"/>
        <v>94647976</v>
      </c>
      <c r="Y25" s="219">
        <f t="shared" si="4"/>
        <v>-64561987</v>
      </c>
      <c r="Z25" s="231">
        <f>+IF(X25&lt;&gt;0,+(Y25/X25)*100,0)</f>
        <v>-68.21274973698328</v>
      </c>
      <c r="AA25" s="232">
        <f>+AA5+AA9+AA15+AA19+AA24</f>
        <v>126197300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64639320</v>
      </c>
      <c r="D28" s="155"/>
      <c r="E28" s="156">
        <v>93697300</v>
      </c>
      <c r="F28" s="60">
        <v>93697300</v>
      </c>
      <c r="G28" s="60"/>
      <c r="H28" s="60">
        <v>5908512</v>
      </c>
      <c r="I28" s="60">
        <v>875547</v>
      </c>
      <c r="J28" s="60">
        <v>6784059</v>
      </c>
      <c r="K28" s="60">
        <v>3684507</v>
      </c>
      <c r="L28" s="60">
        <v>2406845</v>
      </c>
      <c r="M28" s="60">
        <v>2213642</v>
      </c>
      <c r="N28" s="60">
        <v>8304994</v>
      </c>
      <c r="O28" s="60">
        <v>4969656</v>
      </c>
      <c r="P28" s="60">
        <v>4142452</v>
      </c>
      <c r="Q28" s="60">
        <v>5519773</v>
      </c>
      <c r="R28" s="60">
        <v>14631881</v>
      </c>
      <c r="S28" s="60"/>
      <c r="T28" s="60"/>
      <c r="U28" s="60"/>
      <c r="V28" s="60"/>
      <c r="W28" s="60">
        <v>29720934</v>
      </c>
      <c r="X28" s="60">
        <v>70272975</v>
      </c>
      <c r="Y28" s="60">
        <v>-40552041</v>
      </c>
      <c r="Z28" s="140">
        <v>-57.71</v>
      </c>
      <c r="AA28" s="155">
        <v>93697300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64639320</v>
      </c>
      <c r="D32" s="210">
        <f>SUM(D28:D31)</f>
        <v>0</v>
      </c>
      <c r="E32" s="211">
        <f t="shared" si="5"/>
        <v>93697300</v>
      </c>
      <c r="F32" s="77">
        <f t="shared" si="5"/>
        <v>93697300</v>
      </c>
      <c r="G32" s="77">
        <f t="shared" si="5"/>
        <v>0</v>
      </c>
      <c r="H32" s="77">
        <f t="shared" si="5"/>
        <v>5908512</v>
      </c>
      <c r="I32" s="77">
        <f t="shared" si="5"/>
        <v>875547</v>
      </c>
      <c r="J32" s="77">
        <f t="shared" si="5"/>
        <v>6784059</v>
      </c>
      <c r="K32" s="77">
        <f t="shared" si="5"/>
        <v>3684507</v>
      </c>
      <c r="L32" s="77">
        <f t="shared" si="5"/>
        <v>2406845</v>
      </c>
      <c r="M32" s="77">
        <f t="shared" si="5"/>
        <v>2213642</v>
      </c>
      <c r="N32" s="77">
        <f t="shared" si="5"/>
        <v>8304994</v>
      </c>
      <c r="O32" s="77">
        <f t="shared" si="5"/>
        <v>4969656</v>
      </c>
      <c r="P32" s="77">
        <f t="shared" si="5"/>
        <v>4142452</v>
      </c>
      <c r="Q32" s="77">
        <f t="shared" si="5"/>
        <v>5519773</v>
      </c>
      <c r="R32" s="77">
        <f t="shared" si="5"/>
        <v>14631881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29720934</v>
      </c>
      <c r="X32" s="77">
        <f t="shared" si="5"/>
        <v>70272975</v>
      </c>
      <c r="Y32" s="77">
        <f t="shared" si="5"/>
        <v>-40552041</v>
      </c>
      <c r="Z32" s="212">
        <f>+IF(X32&lt;&gt;0,+(Y32/X32)*100,0)</f>
        <v>-57.706452587214365</v>
      </c>
      <c r="AA32" s="79">
        <f>SUM(AA28:AA31)</f>
        <v>93697300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8999600</v>
      </c>
      <c r="D34" s="155"/>
      <c r="E34" s="156">
        <v>27500000</v>
      </c>
      <c r="F34" s="60">
        <v>27500000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20625000</v>
      </c>
      <c r="Y34" s="60">
        <v>-20625000</v>
      </c>
      <c r="Z34" s="140">
        <v>-100</v>
      </c>
      <c r="AA34" s="62">
        <v>27500000</v>
      </c>
    </row>
    <row r="35" spans="1:27" ht="13.5">
      <c r="A35" s="237" t="s">
        <v>53</v>
      </c>
      <c r="B35" s="136"/>
      <c r="C35" s="155">
        <v>4474535</v>
      </c>
      <c r="D35" s="155"/>
      <c r="E35" s="156">
        <v>42390230</v>
      </c>
      <c r="F35" s="60">
        <v>5000000</v>
      </c>
      <c r="G35" s="60"/>
      <c r="H35" s="60"/>
      <c r="I35" s="60"/>
      <c r="J35" s="60"/>
      <c r="K35" s="60">
        <v>101697</v>
      </c>
      <c r="L35" s="60"/>
      <c r="M35" s="60">
        <v>159088</v>
      </c>
      <c r="N35" s="60">
        <v>260785</v>
      </c>
      <c r="O35" s="60">
        <v>41950</v>
      </c>
      <c r="P35" s="60">
        <v>62320</v>
      </c>
      <c r="Q35" s="60"/>
      <c r="R35" s="60">
        <v>104270</v>
      </c>
      <c r="S35" s="60"/>
      <c r="T35" s="60"/>
      <c r="U35" s="60"/>
      <c r="V35" s="60"/>
      <c r="W35" s="60">
        <v>365055</v>
      </c>
      <c r="X35" s="60">
        <v>3750000</v>
      </c>
      <c r="Y35" s="60">
        <v>-3384945</v>
      </c>
      <c r="Z35" s="140">
        <v>-90.27</v>
      </c>
      <c r="AA35" s="62">
        <v>5000000</v>
      </c>
    </row>
    <row r="36" spans="1:27" ht="13.5">
      <c r="A36" s="238" t="s">
        <v>139</v>
      </c>
      <c r="B36" s="149"/>
      <c r="C36" s="222">
        <f aca="true" t="shared" si="6" ref="C36:Y36">SUM(C32:C35)</f>
        <v>78113455</v>
      </c>
      <c r="D36" s="222">
        <f>SUM(D32:D35)</f>
        <v>0</v>
      </c>
      <c r="E36" s="218">
        <f t="shared" si="6"/>
        <v>163587530</v>
      </c>
      <c r="F36" s="220">
        <f t="shared" si="6"/>
        <v>126197300</v>
      </c>
      <c r="G36" s="220">
        <f t="shared" si="6"/>
        <v>0</v>
      </c>
      <c r="H36" s="220">
        <f t="shared" si="6"/>
        <v>5908512</v>
      </c>
      <c r="I36" s="220">
        <f t="shared" si="6"/>
        <v>875547</v>
      </c>
      <c r="J36" s="220">
        <f t="shared" si="6"/>
        <v>6784059</v>
      </c>
      <c r="K36" s="220">
        <f t="shared" si="6"/>
        <v>3786204</v>
      </c>
      <c r="L36" s="220">
        <f t="shared" si="6"/>
        <v>2406845</v>
      </c>
      <c r="M36" s="220">
        <f t="shared" si="6"/>
        <v>2372730</v>
      </c>
      <c r="N36" s="220">
        <f t="shared" si="6"/>
        <v>8565779</v>
      </c>
      <c r="O36" s="220">
        <f t="shared" si="6"/>
        <v>5011606</v>
      </c>
      <c r="P36" s="220">
        <f t="shared" si="6"/>
        <v>4204772</v>
      </c>
      <c r="Q36" s="220">
        <f t="shared" si="6"/>
        <v>5519773</v>
      </c>
      <c r="R36" s="220">
        <f t="shared" si="6"/>
        <v>14736151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30085989</v>
      </c>
      <c r="X36" s="220">
        <f t="shared" si="6"/>
        <v>94647975</v>
      </c>
      <c r="Y36" s="220">
        <f t="shared" si="6"/>
        <v>-64561986</v>
      </c>
      <c r="Z36" s="221">
        <f>+IF(X36&lt;&gt;0,+(Y36/X36)*100,0)</f>
        <v>-68.21274940113615</v>
      </c>
      <c r="AA36" s="239">
        <f>SUM(AA32:AA35)</f>
        <v>126197300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8750908</v>
      </c>
      <c r="D6" s="155"/>
      <c r="E6" s="59"/>
      <c r="F6" s="60"/>
      <c r="G6" s="60">
        <v>40113019</v>
      </c>
      <c r="H6" s="60">
        <v>-8829919</v>
      </c>
      <c r="I6" s="60">
        <v>-3733701</v>
      </c>
      <c r="J6" s="60">
        <v>-3733701</v>
      </c>
      <c r="K6" s="60">
        <v>-22651133</v>
      </c>
      <c r="L6" s="60">
        <v>14347047</v>
      </c>
      <c r="M6" s="60">
        <v>-16629312</v>
      </c>
      <c r="N6" s="60">
        <v>-16629312</v>
      </c>
      <c r="O6" s="60">
        <v>-32610521</v>
      </c>
      <c r="P6" s="60">
        <v>7818712</v>
      </c>
      <c r="Q6" s="60">
        <v>7055890</v>
      </c>
      <c r="R6" s="60">
        <v>7055890</v>
      </c>
      <c r="S6" s="60"/>
      <c r="T6" s="60"/>
      <c r="U6" s="60"/>
      <c r="V6" s="60"/>
      <c r="W6" s="60">
        <v>7055890</v>
      </c>
      <c r="X6" s="60"/>
      <c r="Y6" s="60">
        <v>7055890</v>
      </c>
      <c r="Z6" s="140"/>
      <c r="AA6" s="62"/>
    </row>
    <row r="7" spans="1:27" ht="13.5">
      <c r="A7" s="249" t="s">
        <v>144</v>
      </c>
      <c r="B7" s="182"/>
      <c r="C7" s="155">
        <v>433373</v>
      </c>
      <c r="D7" s="155"/>
      <c r="E7" s="59">
        <v>4000000</v>
      </c>
      <c r="F7" s="60"/>
      <c r="G7" s="60">
        <v>44500000</v>
      </c>
      <c r="H7" s="60">
        <v>-5500000</v>
      </c>
      <c r="I7" s="60"/>
      <c r="J7" s="60"/>
      <c r="K7" s="60">
        <v>-500000</v>
      </c>
      <c r="L7" s="60">
        <v>-29000000</v>
      </c>
      <c r="M7" s="60">
        <v>29800000</v>
      </c>
      <c r="N7" s="60">
        <v>29800000</v>
      </c>
      <c r="O7" s="60">
        <v>-8650000</v>
      </c>
      <c r="P7" s="60">
        <v>-15000000</v>
      </c>
      <c r="Q7" s="60">
        <v>32200000</v>
      </c>
      <c r="R7" s="60">
        <v>32200000</v>
      </c>
      <c r="S7" s="60"/>
      <c r="T7" s="60"/>
      <c r="U7" s="60"/>
      <c r="V7" s="60"/>
      <c r="W7" s="60">
        <v>32200000</v>
      </c>
      <c r="X7" s="60"/>
      <c r="Y7" s="60">
        <v>32200000</v>
      </c>
      <c r="Z7" s="140"/>
      <c r="AA7" s="62"/>
    </row>
    <row r="8" spans="1:27" ht="13.5">
      <c r="A8" s="249" t="s">
        <v>145</v>
      </c>
      <c r="B8" s="182"/>
      <c r="C8" s="155">
        <v>81117221</v>
      </c>
      <c r="D8" s="155"/>
      <c r="E8" s="59">
        <v>102497000</v>
      </c>
      <c r="F8" s="60">
        <v>121910000</v>
      </c>
      <c r="G8" s="60">
        <v>13977787</v>
      </c>
      <c r="H8" s="60">
        <v>20802629</v>
      </c>
      <c r="I8" s="60">
        <v>5315860</v>
      </c>
      <c r="J8" s="60">
        <v>5315860</v>
      </c>
      <c r="K8" s="60">
        <v>-3775320</v>
      </c>
      <c r="L8" s="60">
        <v>11326733</v>
      </c>
      <c r="M8" s="60">
        <v>1733540</v>
      </c>
      <c r="N8" s="60">
        <v>1733540</v>
      </c>
      <c r="O8" s="60">
        <v>5684138</v>
      </c>
      <c r="P8" s="60">
        <v>10854782</v>
      </c>
      <c r="Q8" s="60">
        <v>8161856</v>
      </c>
      <c r="R8" s="60">
        <v>8161856</v>
      </c>
      <c r="S8" s="60"/>
      <c r="T8" s="60"/>
      <c r="U8" s="60"/>
      <c r="V8" s="60"/>
      <c r="W8" s="60">
        <v>8161856</v>
      </c>
      <c r="X8" s="60">
        <v>91432500</v>
      </c>
      <c r="Y8" s="60">
        <v>-83270644</v>
      </c>
      <c r="Z8" s="140">
        <v>-91.07</v>
      </c>
      <c r="AA8" s="62">
        <v>121910000</v>
      </c>
    </row>
    <row r="9" spans="1:27" ht="13.5">
      <c r="A9" s="249" t="s">
        <v>146</v>
      </c>
      <c r="B9" s="182"/>
      <c r="C9" s="155">
        <v>28252097</v>
      </c>
      <c r="D9" s="155"/>
      <c r="E9" s="59">
        <v>14000000</v>
      </c>
      <c r="F9" s="60">
        <v>14000000</v>
      </c>
      <c r="G9" s="60">
        <v>823045</v>
      </c>
      <c r="H9" s="60">
        <v>-569308</v>
      </c>
      <c r="I9" s="60">
        <v>518522</v>
      </c>
      <c r="J9" s="60">
        <v>518522</v>
      </c>
      <c r="K9" s="60">
        <v>263727</v>
      </c>
      <c r="L9" s="60">
        <v>1181302</v>
      </c>
      <c r="M9" s="60">
        <v>970586</v>
      </c>
      <c r="N9" s="60">
        <v>970586</v>
      </c>
      <c r="O9" s="60">
        <v>572220</v>
      </c>
      <c r="P9" s="60">
        <v>-871207</v>
      </c>
      <c r="Q9" s="60">
        <v>162139</v>
      </c>
      <c r="R9" s="60">
        <v>162139</v>
      </c>
      <c r="S9" s="60"/>
      <c r="T9" s="60"/>
      <c r="U9" s="60"/>
      <c r="V9" s="60"/>
      <c r="W9" s="60">
        <v>162139</v>
      </c>
      <c r="X9" s="60">
        <v>10500000</v>
      </c>
      <c r="Y9" s="60">
        <v>-10337861</v>
      </c>
      <c r="Z9" s="140">
        <v>-98.46</v>
      </c>
      <c r="AA9" s="62">
        <v>14000000</v>
      </c>
    </row>
    <row r="10" spans="1:27" ht="13.5">
      <c r="A10" s="249" t="s">
        <v>147</v>
      </c>
      <c r="B10" s="182"/>
      <c r="C10" s="155">
        <v>15981103</v>
      </c>
      <c r="D10" s="155"/>
      <c r="E10" s="59">
        <v>40000000</v>
      </c>
      <c r="F10" s="60">
        <v>40000000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30000000</v>
      </c>
      <c r="Y10" s="159">
        <v>-30000000</v>
      </c>
      <c r="Z10" s="141">
        <v>-100</v>
      </c>
      <c r="AA10" s="225">
        <v>40000000</v>
      </c>
    </row>
    <row r="11" spans="1:27" ht="13.5">
      <c r="A11" s="249" t="s">
        <v>148</v>
      </c>
      <c r="B11" s="182"/>
      <c r="C11" s="155">
        <v>20958681</v>
      </c>
      <c r="D11" s="155"/>
      <c r="E11" s="59">
        <v>19000000</v>
      </c>
      <c r="F11" s="60">
        <v>19000000</v>
      </c>
      <c r="G11" s="60">
        <v>-56373</v>
      </c>
      <c r="H11" s="60">
        <v>-174286</v>
      </c>
      <c r="I11" s="60">
        <v>-54647</v>
      </c>
      <c r="J11" s="60">
        <v>-54647</v>
      </c>
      <c r="K11" s="60">
        <v>-153731</v>
      </c>
      <c r="L11" s="60">
        <v>-107555</v>
      </c>
      <c r="M11" s="60">
        <v>508102</v>
      </c>
      <c r="N11" s="60">
        <v>508102</v>
      </c>
      <c r="O11" s="60"/>
      <c r="P11" s="60">
        <v>71196</v>
      </c>
      <c r="Q11" s="60">
        <v>293941</v>
      </c>
      <c r="R11" s="60">
        <v>293941</v>
      </c>
      <c r="S11" s="60"/>
      <c r="T11" s="60"/>
      <c r="U11" s="60"/>
      <c r="V11" s="60"/>
      <c r="W11" s="60">
        <v>293941</v>
      </c>
      <c r="X11" s="60">
        <v>14250000</v>
      </c>
      <c r="Y11" s="60">
        <v>-13956059</v>
      </c>
      <c r="Z11" s="140">
        <v>-97.94</v>
      </c>
      <c r="AA11" s="62">
        <v>19000000</v>
      </c>
    </row>
    <row r="12" spans="1:27" ht="13.5">
      <c r="A12" s="250" t="s">
        <v>56</v>
      </c>
      <c r="B12" s="251"/>
      <c r="C12" s="168">
        <f aca="true" t="shared" si="0" ref="C12:Y12">SUM(C6:C11)</f>
        <v>155493383</v>
      </c>
      <c r="D12" s="168">
        <f>SUM(D6:D11)</f>
        <v>0</v>
      </c>
      <c r="E12" s="72">
        <f t="shared" si="0"/>
        <v>179497000</v>
      </c>
      <c r="F12" s="73">
        <f t="shared" si="0"/>
        <v>194910000</v>
      </c>
      <c r="G12" s="73">
        <f t="shared" si="0"/>
        <v>99357478</v>
      </c>
      <c r="H12" s="73">
        <f t="shared" si="0"/>
        <v>5729116</v>
      </c>
      <c r="I12" s="73">
        <f t="shared" si="0"/>
        <v>2046034</v>
      </c>
      <c r="J12" s="73">
        <f t="shared" si="0"/>
        <v>2046034</v>
      </c>
      <c r="K12" s="73">
        <f t="shared" si="0"/>
        <v>-26816457</v>
      </c>
      <c r="L12" s="73">
        <f t="shared" si="0"/>
        <v>-2252473</v>
      </c>
      <c r="M12" s="73">
        <f t="shared" si="0"/>
        <v>16382916</v>
      </c>
      <c r="N12" s="73">
        <f t="shared" si="0"/>
        <v>16382916</v>
      </c>
      <c r="O12" s="73">
        <f t="shared" si="0"/>
        <v>-35004163</v>
      </c>
      <c r="P12" s="73">
        <f t="shared" si="0"/>
        <v>2873483</v>
      </c>
      <c r="Q12" s="73">
        <f t="shared" si="0"/>
        <v>47873826</v>
      </c>
      <c r="R12" s="73">
        <f t="shared" si="0"/>
        <v>47873826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47873826</v>
      </c>
      <c r="X12" s="73">
        <f t="shared" si="0"/>
        <v>146182500</v>
      </c>
      <c r="Y12" s="73">
        <f t="shared" si="0"/>
        <v>-98308674</v>
      </c>
      <c r="Z12" s="170">
        <f>+IF(X12&lt;&gt;0,+(Y12/X12)*100,0)</f>
        <v>-67.25064491303678</v>
      </c>
      <c r="AA12" s="74">
        <f>SUM(AA6:AA11)</f>
        <v>194910000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77880709</v>
      </c>
      <c r="D17" s="155"/>
      <c r="E17" s="59">
        <v>79260000</v>
      </c>
      <c r="F17" s="60">
        <v>79260000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59445000</v>
      </c>
      <c r="Y17" s="60">
        <v>-59445000</v>
      </c>
      <c r="Z17" s="140">
        <v>-100</v>
      </c>
      <c r="AA17" s="62">
        <v>79260000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865240506</v>
      </c>
      <c r="D19" s="155"/>
      <c r="E19" s="59">
        <v>929643000</v>
      </c>
      <c r="F19" s="60">
        <v>916690000</v>
      </c>
      <c r="G19" s="60"/>
      <c r="H19" s="60">
        <v>5908511</v>
      </c>
      <c r="I19" s="60">
        <v>875547</v>
      </c>
      <c r="J19" s="60">
        <v>875547</v>
      </c>
      <c r="K19" s="60">
        <v>3786204</v>
      </c>
      <c r="L19" s="60">
        <v>2406845</v>
      </c>
      <c r="M19" s="60">
        <v>2372731</v>
      </c>
      <c r="N19" s="60">
        <v>2372731</v>
      </c>
      <c r="O19" s="60">
        <v>5011606</v>
      </c>
      <c r="P19" s="60">
        <v>4204772</v>
      </c>
      <c r="Q19" s="60">
        <v>5519772</v>
      </c>
      <c r="R19" s="60">
        <v>5519772</v>
      </c>
      <c r="S19" s="60"/>
      <c r="T19" s="60"/>
      <c r="U19" s="60"/>
      <c r="V19" s="60"/>
      <c r="W19" s="60">
        <v>5519772</v>
      </c>
      <c r="X19" s="60">
        <v>687517500</v>
      </c>
      <c r="Y19" s="60">
        <v>-681997728</v>
      </c>
      <c r="Z19" s="140">
        <v>-99.2</v>
      </c>
      <c r="AA19" s="62">
        <v>916690000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188809</v>
      </c>
      <c r="D22" s="155"/>
      <c r="E22" s="59">
        <v>86000</v>
      </c>
      <c r="F22" s="60">
        <v>86000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64500</v>
      </c>
      <c r="Y22" s="60">
        <v>-64500</v>
      </c>
      <c r="Z22" s="140">
        <v>-100</v>
      </c>
      <c r="AA22" s="62">
        <v>86000</v>
      </c>
    </row>
    <row r="23" spans="1:27" ht="13.5">
      <c r="A23" s="249" t="s">
        <v>158</v>
      </c>
      <c r="B23" s="182"/>
      <c r="C23" s="155">
        <v>1675943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944985967</v>
      </c>
      <c r="D24" s="168">
        <f>SUM(D15:D23)</f>
        <v>0</v>
      </c>
      <c r="E24" s="76">
        <f t="shared" si="1"/>
        <v>1008989000</v>
      </c>
      <c r="F24" s="77">
        <f t="shared" si="1"/>
        <v>996036000</v>
      </c>
      <c r="G24" s="77">
        <f t="shared" si="1"/>
        <v>0</v>
      </c>
      <c r="H24" s="77">
        <f t="shared" si="1"/>
        <v>5908511</v>
      </c>
      <c r="I24" s="77">
        <f t="shared" si="1"/>
        <v>875547</v>
      </c>
      <c r="J24" s="77">
        <f t="shared" si="1"/>
        <v>875547</v>
      </c>
      <c r="K24" s="77">
        <f t="shared" si="1"/>
        <v>3786204</v>
      </c>
      <c r="L24" s="77">
        <f t="shared" si="1"/>
        <v>2406845</v>
      </c>
      <c r="M24" s="77">
        <f t="shared" si="1"/>
        <v>2372731</v>
      </c>
      <c r="N24" s="77">
        <f t="shared" si="1"/>
        <v>2372731</v>
      </c>
      <c r="O24" s="77">
        <f t="shared" si="1"/>
        <v>5011606</v>
      </c>
      <c r="P24" s="77">
        <f t="shared" si="1"/>
        <v>4204772</v>
      </c>
      <c r="Q24" s="77">
        <f t="shared" si="1"/>
        <v>5519772</v>
      </c>
      <c r="R24" s="77">
        <f t="shared" si="1"/>
        <v>5519772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5519772</v>
      </c>
      <c r="X24" s="77">
        <f t="shared" si="1"/>
        <v>747027000</v>
      </c>
      <c r="Y24" s="77">
        <f t="shared" si="1"/>
        <v>-741507228</v>
      </c>
      <c r="Z24" s="212">
        <f>+IF(X24&lt;&gt;0,+(Y24/X24)*100,0)</f>
        <v>-99.26110140597328</v>
      </c>
      <c r="AA24" s="79">
        <f>SUM(AA15:AA23)</f>
        <v>996036000</v>
      </c>
    </row>
    <row r="25" spans="1:27" ht="13.5">
      <c r="A25" s="250" t="s">
        <v>159</v>
      </c>
      <c r="B25" s="251"/>
      <c r="C25" s="168">
        <f aca="true" t="shared" si="2" ref="C25:Y25">+C12+C24</f>
        <v>1100479350</v>
      </c>
      <c r="D25" s="168">
        <f>+D12+D24</f>
        <v>0</v>
      </c>
      <c r="E25" s="72">
        <f t="shared" si="2"/>
        <v>1188486000</v>
      </c>
      <c r="F25" s="73">
        <f t="shared" si="2"/>
        <v>1190946000</v>
      </c>
      <c r="G25" s="73">
        <f t="shared" si="2"/>
        <v>99357478</v>
      </c>
      <c r="H25" s="73">
        <f t="shared" si="2"/>
        <v>11637627</v>
      </c>
      <c r="I25" s="73">
        <f t="shared" si="2"/>
        <v>2921581</v>
      </c>
      <c r="J25" s="73">
        <f t="shared" si="2"/>
        <v>2921581</v>
      </c>
      <c r="K25" s="73">
        <f t="shared" si="2"/>
        <v>-23030253</v>
      </c>
      <c r="L25" s="73">
        <f t="shared" si="2"/>
        <v>154372</v>
      </c>
      <c r="M25" s="73">
        <f t="shared" si="2"/>
        <v>18755647</v>
      </c>
      <c r="N25" s="73">
        <f t="shared" si="2"/>
        <v>18755647</v>
      </c>
      <c r="O25" s="73">
        <f t="shared" si="2"/>
        <v>-29992557</v>
      </c>
      <c r="P25" s="73">
        <f t="shared" si="2"/>
        <v>7078255</v>
      </c>
      <c r="Q25" s="73">
        <f t="shared" si="2"/>
        <v>53393598</v>
      </c>
      <c r="R25" s="73">
        <f t="shared" si="2"/>
        <v>53393598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53393598</v>
      </c>
      <c r="X25" s="73">
        <f t="shared" si="2"/>
        <v>893209500</v>
      </c>
      <c r="Y25" s="73">
        <f t="shared" si="2"/>
        <v>-839815902</v>
      </c>
      <c r="Z25" s="170">
        <f>+IF(X25&lt;&gt;0,+(Y25/X25)*100,0)</f>
        <v>-94.02227607297057</v>
      </c>
      <c r="AA25" s="74">
        <f>+AA12+AA24</f>
        <v>1190946000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>
        <v>6019000</v>
      </c>
      <c r="F29" s="60">
        <v>6019000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4514250</v>
      </c>
      <c r="Y29" s="60">
        <v>-4514250</v>
      </c>
      <c r="Z29" s="140">
        <v>-100</v>
      </c>
      <c r="AA29" s="62">
        <v>6019000</v>
      </c>
    </row>
    <row r="30" spans="1:27" ht="13.5">
      <c r="A30" s="249" t="s">
        <v>52</v>
      </c>
      <c r="B30" s="182"/>
      <c r="C30" s="155">
        <v>20420003</v>
      </c>
      <c r="D30" s="155"/>
      <c r="E30" s="59">
        <v>4205000</v>
      </c>
      <c r="F30" s="60">
        <v>11800000</v>
      </c>
      <c r="G30" s="60"/>
      <c r="H30" s="60">
        <v>-1254065</v>
      </c>
      <c r="I30" s="60">
        <v>-1254065</v>
      </c>
      <c r="J30" s="60">
        <v>-1254065</v>
      </c>
      <c r="K30" s="60">
        <v>-1254064</v>
      </c>
      <c r="L30" s="60">
        <v>-1254065</v>
      </c>
      <c r="M30" s="60">
        <v>-1254064</v>
      </c>
      <c r="N30" s="60">
        <v>-1254064</v>
      </c>
      <c r="O30" s="60">
        <v>-1732025</v>
      </c>
      <c r="P30" s="60">
        <v>-1254065</v>
      </c>
      <c r="Q30" s="60"/>
      <c r="R30" s="60"/>
      <c r="S30" s="60"/>
      <c r="T30" s="60"/>
      <c r="U30" s="60"/>
      <c r="V30" s="60"/>
      <c r="W30" s="60"/>
      <c r="X30" s="60">
        <v>8850000</v>
      </c>
      <c r="Y30" s="60">
        <v>-8850000</v>
      </c>
      <c r="Z30" s="140">
        <v>-100</v>
      </c>
      <c r="AA30" s="62">
        <v>11800000</v>
      </c>
    </row>
    <row r="31" spans="1:27" ht="13.5">
      <c r="A31" s="249" t="s">
        <v>163</v>
      </c>
      <c r="B31" s="182"/>
      <c r="C31" s="155">
        <v>12170254</v>
      </c>
      <c r="D31" s="155"/>
      <c r="E31" s="59">
        <v>13448000</v>
      </c>
      <c r="F31" s="60">
        <v>13448000</v>
      </c>
      <c r="G31" s="60">
        <v>220625</v>
      </c>
      <c r="H31" s="60">
        <v>278282</v>
      </c>
      <c r="I31" s="60">
        <v>214893</v>
      </c>
      <c r="J31" s="60">
        <v>214893</v>
      </c>
      <c r="K31" s="60">
        <v>180408</v>
      </c>
      <c r="L31" s="60">
        <v>66396</v>
      </c>
      <c r="M31" s="60">
        <v>77251</v>
      </c>
      <c r="N31" s="60">
        <v>77251</v>
      </c>
      <c r="O31" s="60">
        <v>67512</v>
      </c>
      <c r="P31" s="60">
        <v>153294</v>
      </c>
      <c r="Q31" s="60">
        <v>166944</v>
      </c>
      <c r="R31" s="60">
        <v>166944</v>
      </c>
      <c r="S31" s="60"/>
      <c r="T31" s="60"/>
      <c r="U31" s="60"/>
      <c r="V31" s="60"/>
      <c r="W31" s="60">
        <v>166944</v>
      </c>
      <c r="X31" s="60">
        <v>10086000</v>
      </c>
      <c r="Y31" s="60">
        <v>-9919056</v>
      </c>
      <c r="Z31" s="140">
        <v>-98.34</v>
      </c>
      <c r="AA31" s="62">
        <v>13448000</v>
      </c>
    </row>
    <row r="32" spans="1:27" ht="13.5">
      <c r="A32" s="249" t="s">
        <v>164</v>
      </c>
      <c r="B32" s="182"/>
      <c r="C32" s="155">
        <v>138020965</v>
      </c>
      <c r="D32" s="155"/>
      <c r="E32" s="59">
        <v>171400000</v>
      </c>
      <c r="F32" s="60">
        <v>135000000</v>
      </c>
      <c r="G32" s="60">
        <v>31901553</v>
      </c>
      <c r="H32" s="60">
        <v>1934736</v>
      </c>
      <c r="I32" s="60">
        <v>18250861</v>
      </c>
      <c r="J32" s="60">
        <v>18250861</v>
      </c>
      <c r="K32" s="60">
        <v>-31381566</v>
      </c>
      <c r="L32" s="60">
        <v>-7935485</v>
      </c>
      <c r="M32" s="60">
        <v>-692758</v>
      </c>
      <c r="N32" s="60">
        <v>-692758</v>
      </c>
      <c r="O32" s="60">
        <v>-29153911</v>
      </c>
      <c r="P32" s="60">
        <v>6201649</v>
      </c>
      <c r="Q32" s="60">
        <v>19314715</v>
      </c>
      <c r="R32" s="60">
        <v>19314715</v>
      </c>
      <c r="S32" s="60"/>
      <c r="T32" s="60"/>
      <c r="U32" s="60"/>
      <c r="V32" s="60"/>
      <c r="W32" s="60">
        <v>19314715</v>
      </c>
      <c r="X32" s="60">
        <v>101250000</v>
      </c>
      <c r="Y32" s="60">
        <v>-81935285</v>
      </c>
      <c r="Z32" s="140">
        <v>-80.92</v>
      </c>
      <c r="AA32" s="62">
        <v>135000000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170611222</v>
      </c>
      <c r="D34" s="168">
        <f>SUM(D29:D33)</f>
        <v>0</v>
      </c>
      <c r="E34" s="72">
        <f t="shared" si="3"/>
        <v>195072000</v>
      </c>
      <c r="F34" s="73">
        <f t="shared" si="3"/>
        <v>166267000</v>
      </c>
      <c r="G34" s="73">
        <f t="shared" si="3"/>
        <v>32122178</v>
      </c>
      <c r="H34" s="73">
        <f t="shared" si="3"/>
        <v>958953</v>
      </c>
      <c r="I34" s="73">
        <f t="shared" si="3"/>
        <v>17211689</v>
      </c>
      <c r="J34" s="73">
        <f t="shared" si="3"/>
        <v>17211689</v>
      </c>
      <c r="K34" s="73">
        <f t="shared" si="3"/>
        <v>-32455222</v>
      </c>
      <c r="L34" s="73">
        <f t="shared" si="3"/>
        <v>-9123154</v>
      </c>
      <c r="M34" s="73">
        <f t="shared" si="3"/>
        <v>-1869571</v>
      </c>
      <c r="N34" s="73">
        <f t="shared" si="3"/>
        <v>-1869571</v>
      </c>
      <c r="O34" s="73">
        <f t="shared" si="3"/>
        <v>-30818424</v>
      </c>
      <c r="P34" s="73">
        <f t="shared" si="3"/>
        <v>5100878</v>
      </c>
      <c r="Q34" s="73">
        <f t="shared" si="3"/>
        <v>19481659</v>
      </c>
      <c r="R34" s="73">
        <f t="shared" si="3"/>
        <v>19481659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19481659</v>
      </c>
      <c r="X34" s="73">
        <f t="shared" si="3"/>
        <v>124700250</v>
      </c>
      <c r="Y34" s="73">
        <f t="shared" si="3"/>
        <v>-105218591</v>
      </c>
      <c r="Z34" s="170">
        <f>+IF(X34&lt;&gt;0,+(Y34/X34)*100,0)</f>
        <v>-84.37720934801655</v>
      </c>
      <c r="AA34" s="74">
        <f>SUM(AA29:AA33)</f>
        <v>166267000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8017077</v>
      </c>
      <c r="D37" s="155"/>
      <c r="E37" s="59">
        <v>29374000</v>
      </c>
      <c r="F37" s="60">
        <v>7000000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5250000</v>
      </c>
      <c r="Y37" s="60">
        <v>-5250000</v>
      </c>
      <c r="Z37" s="140">
        <v>-100</v>
      </c>
      <c r="AA37" s="62">
        <v>7000000</v>
      </c>
    </row>
    <row r="38" spans="1:27" ht="13.5">
      <c r="A38" s="249" t="s">
        <v>165</v>
      </c>
      <c r="B38" s="182"/>
      <c r="C38" s="155">
        <v>77113703</v>
      </c>
      <c r="D38" s="155"/>
      <c r="E38" s="59">
        <v>47900000</v>
      </c>
      <c r="F38" s="60">
        <v>95013000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71259750</v>
      </c>
      <c r="Y38" s="60">
        <v>-71259750</v>
      </c>
      <c r="Z38" s="140">
        <v>-100</v>
      </c>
      <c r="AA38" s="62">
        <v>95013000</v>
      </c>
    </row>
    <row r="39" spans="1:27" ht="13.5">
      <c r="A39" s="250" t="s">
        <v>59</v>
      </c>
      <c r="B39" s="253"/>
      <c r="C39" s="168">
        <f aca="true" t="shared" si="4" ref="C39:Y39">SUM(C37:C38)</f>
        <v>85130780</v>
      </c>
      <c r="D39" s="168">
        <f>SUM(D37:D38)</f>
        <v>0</v>
      </c>
      <c r="E39" s="76">
        <f t="shared" si="4"/>
        <v>77274000</v>
      </c>
      <c r="F39" s="77">
        <f t="shared" si="4"/>
        <v>102013000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76509750</v>
      </c>
      <c r="Y39" s="77">
        <f t="shared" si="4"/>
        <v>-76509750</v>
      </c>
      <c r="Z39" s="212">
        <f>+IF(X39&lt;&gt;0,+(Y39/X39)*100,0)</f>
        <v>-100</v>
      </c>
      <c r="AA39" s="79">
        <f>SUM(AA37:AA38)</f>
        <v>102013000</v>
      </c>
    </row>
    <row r="40" spans="1:27" ht="13.5">
      <c r="A40" s="250" t="s">
        <v>167</v>
      </c>
      <c r="B40" s="251"/>
      <c r="C40" s="168">
        <f aca="true" t="shared" si="5" ref="C40:Y40">+C34+C39</f>
        <v>255742002</v>
      </c>
      <c r="D40" s="168">
        <f>+D34+D39</f>
        <v>0</v>
      </c>
      <c r="E40" s="72">
        <f t="shared" si="5"/>
        <v>272346000</v>
      </c>
      <c r="F40" s="73">
        <f t="shared" si="5"/>
        <v>268280000</v>
      </c>
      <c r="G40" s="73">
        <f t="shared" si="5"/>
        <v>32122178</v>
      </c>
      <c r="H40" s="73">
        <f t="shared" si="5"/>
        <v>958953</v>
      </c>
      <c r="I40" s="73">
        <f t="shared" si="5"/>
        <v>17211689</v>
      </c>
      <c r="J40" s="73">
        <f t="shared" si="5"/>
        <v>17211689</v>
      </c>
      <c r="K40" s="73">
        <f t="shared" si="5"/>
        <v>-32455222</v>
      </c>
      <c r="L40" s="73">
        <f t="shared" si="5"/>
        <v>-9123154</v>
      </c>
      <c r="M40" s="73">
        <f t="shared" si="5"/>
        <v>-1869571</v>
      </c>
      <c r="N40" s="73">
        <f t="shared" si="5"/>
        <v>-1869571</v>
      </c>
      <c r="O40" s="73">
        <f t="shared" si="5"/>
        <v>-30818424</v>
      </c>
      <c r="P40" s="73">
        <f t="shared" si="5"/>
        <v>5100878</v>
      </c>
      <c r="Q40" s="73">
        <f t="shared" si="5"/>
        <v>19481659</v>
      </c>
      <c r="R40" s="73">
        <f t="shared" si="5"/>
        <v>19481659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19481659</v>
      </c>
      <c r="X40" s="73">
        <f t="shared" si="5"/>
        <v>201210000</v>
      </c>
      <c r="Y40" s="73">
        <f t="shared" si="5"/>
        <v>-181728341</v>
      </c>
      <c r="Z40" s="170">
        <f>+IF(X40&lt;&gt;0,+(Y40/X40)*100,0)</f>
        <v>-90.3177481238507</v>
      </c>
      <c r="AA40" s="74">
        <f>+AA34+AA39</f>
        <v>268280000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844737348</v>
      </c>
      <c r="D42" s="257">
        <f>+D25-D40</f>
        <v>0</v>
      </c>
      <c r="E42" s="258">
        <f t="shared" si="6"/>
        <v>916140000</v>
      </c>
      <c r="F42" s="259">
        <f t="shared" si="6"/>
        <v>922666000</v>
      </c>
      <c r="G42" s="259">
        <f t="shared" si="6"/>
        <v>67235300</v>
      </c>
      <c r="H42" s="259">
        <f t="shared" si="6"/>
        <v>10678674</v>
      </c>
      <c r="I42" s="259">
        <f t="shared" si="6"/>
        <v>-14290108</v>
      </c>
      <c r="J42" s="259">
        <f t="shared" si="6"/>
        <v>-14290108</v>
      </c>
      <c r="K42" s="259">
        <f t="shared" si="6"/>
        <v>9424969</v>
      </c>
      <c r="L42" s="259">
        <f t="shared" si="6"/>
        <v>9277526</v>
      </c>
      <c r="M42" s="259">
        <f t="shared" si="6"/>
        <v>20625218</v>
      </c>
      <c r="N42" s="259">
        <f t="shared" si="6"/>
        <v>20625218</v>
      </c>
      <c r="O42" s="259">
        <f t="shared" si="6"/>
        <v>825867</v>
      </c>
      <c r="P42" s="259">
        <f t="shared" si="6"/>
        <v>1977377</v>
      </c>
      <c r="Q42" s="259">
        <f t="shared" si="6"/>
        <v>33911939</v>
      </c>
      <c r="R42" s="259">
        <f t="shared" si="6"/>
        <v>33911939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33911939</v>
      </c>
      <c r="X42" s="259">
        <f t="shared" si="6"/>
        <v>691999500</v>
      </c>
      <c r="Y42" s="259">
        <f t="shared" si="6"/>
        <v>-658087561</v>
      </c>
      <c r="Z42" s="260">
        <f>+IF(X42&lt;&gt;0,+(Y42/X42)*100,0)</f>
        <v>-95.09942723947054</v>
      </c>
      <c r="AA42" s="261">
        <f>+AA25-AA40</f>
        <v>922666000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844737348</v>
      </c>
      <c r="D45" s="155"/>
      <c r="E45" s="59">
        <v>916140000</v>
      </c>
      <c r="F45" s="60">
        <v>922666000</v>
      </c>
      <c r="G45" s="60">
        <v>67235300</v>
      </c>
      <c r="H45" s="60">
        <v>10678674</v>
      </c>
      <c r="I45" s="60">
        <v>-14290108</v>
      </c>
      <c r="J45" s="60">
        <v>-14290108</v>
      </c>
      <c r="K45" s="60">
        <v>9424969</v>
      </c>
      <c r="L45" s="60">
        <v>9277526</v>
      </c>
      <c r="M45" s="60">
        <v>20625218</v>
      </c>
      <c r="N45" s="60">
        <v>20625218</v>
      </c>
      <c r="O45" s="60">
        <v>825867</v>
      </c>
      <c r="P45" s="60">
        <v>1977377</v>
      </c>
      <c r="Q45" s="60">
        <v>33911939</v>
      </c>
      <c r="R45" s="60">
        <v>33911939</v>
      </c>
      <c r="S45" s="60"/>
      <c r="T45" s="60"/>
      <c r="U45" s="60"/>
      <c r="V45" s="60"/>
      <c r="W45" s="60">
        <v>33911939</v>
      </c>
      <c r="X45" s="60">
        <v>691999500</v>
      </c>
      <c r="Y45" s="60">
        <v>-658087561</v>
      </c>
      <c r="Z45" s="139">
        <v>-95.1</v>
      </c>
      <c r="AA45" s="62">
        <v>922666000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844737348</v>
      </c>
      <c r="D48" s="217">
        <f>SUM(D45:D47)</f>
        <v>0</v>
      </c>
      <c r="E48" s="264">
        <f t="shared" si="7"/>
        <v>916140000</v>
      </c>
      <c r="F48" s="219">
        <f t="shared" si="7"/>
        <v>922666000</v>
      </c>
      <c r="G48" s="219">
        <f t="shared" si="7"/>
        <v>67235300</v>
      </c>
      <c r="H48" s="219">
        <f t="shared" si="7"/>
        <v>10678674</v>
      </c>
      <c r="I48" s="219">
        <f t="shared" si="7"/>
        <v>-14290108</v>
      </c>
      <c r="J48" s="219">
        <f t="shared" si="7"/>
        <v>-14290108</v>
      </c>
      <c r="K48" s="219">
        <f t="shared" si="7"/>
        <v>9424969</v>
      </c>
      <c r="L48" s="219">
        <f t="shared" si="7"/>
        <v>9277526</v>
      </c>
      <c r="M48" s="219">
        <f t="shared" si="7"/>
        <v>20625218</v>
      </c>
      <c r="N48" s="219">
        <f t="shared" si="7"/>
        <v>20625218</v>
      </c>
      <c r="O48" s="219">
        <f t="shared" si="7"/>
        <v>825867</v>
      </c>
      <c r="P48" s="219">
        <f t="shared" si="7"/>
        <v>1977377</v>
      </c>
      <c r="Q48" s="219">
        <f t="shared" si="7"/>
        <v>33911939</v>
      </c>
      <c r="R48" s="219">
        <f t="shared" si="7"/>
        <v>33911939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33911939</v>
      </c>
      <c r="X48" s="219">
        <f t="shared" si="7"/>
        <v>691999500</v>
      </c>
      <c r="Y48" s="219">
        <f t="shared" si="7"/>
        <v>-658087561</v>
      </c>
      <c r="Z48" s="265">
        <f>+IF(X48&lt;&gt;0,+(Y48/X48)*100,0)</f>
        <v>-95.09942723947054</v>
      </c>
      <c r="AA48" s="232">
        <f>SUM(AA45:AA47)</f>
        <v>922666000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416023812</v>
      </c>
      <c r="D6" s="155"/>
      <c r="E6" s="59">
        <v>559616000</v>
      </c>
      <c r="F6" s="60">
        <v>426959000</v>
      </c>
      <c r="G6" s="60">
        <v>39730286</v>
      </c>
      <c r="H6" s="60">
        <v>42223139</v>
      </c>
      <c r="I6" s="60">
        <v>37943800</v>
      </c>
      <c r="J6" s="60">
        <v>119897225</v>
      </c>
      <c r="K6" s="60">
        <v>48059926</v>
      </c>
      <c r="L6" s="60">
        <v>35267978</v>
      </c>
      <c r="M6" s="60">
        <v>39662769</v>
      </c>
      <c r="N6" s="60">
        <v>122990673</v>
      </c>
      <c r="O6" s="60">
        <v>43901568</v>
      </c>
      <c r="P6" s="60">
        <v>38485668</v>
      </c>
      <c r="Q6" s="60">
        <v>37614587</v>
      </c>
      <c r="R6" s="60">
        <v>120001823</v>
      </c>
      <c r="S6" s="60"/>
      <c r="T6" s="60"/>
      <c r="U6" s="60"/>
      <c r="V6" s="60"/>
      <c r="W6" s="60">
        <v>362889721</v>
      </c>
      <c r="X6" s="60">
        <v>332313898</v>
      </c>
      <c r="Y6" s="60">
        <v>30575823</v>
      </c>
      <c r="Z6" s="140">
        <v>9.2</v>
      </c>
      <c r="AA6" s="62">
        <v>426959000</v>
      </c>
    </row>
    <row r="7" spans="1:27" ht="13.5">
      <c r="A7" s="249" t="s">
        <v>178</v>
      </c>
      <c r="B7" s="182"/>
      <c r="C7" s="155">
        <v>97876270</v>
      </c>
      <c r="D7" s="155"/>
      <c r="E7" s="59">
        <v>107887000</v>
      </c>
      <c r="F7" s="60">
        <v>107887000</v>
      </c>
      <c r="G7" s="60">
        <v>43099477</v>
      </c>
      <c r="H7" s="60">
        <v>298000</v>
      </c>
      <c r="I7" s="60">
        <v>153175</v>
      </c>
      <c r="J7" s="60">
        <v>43550652</v>
      </c>
      <c r="K7" s="60">
        <v>2203262</v>
      </c>
      <c r="L7" s="60">
        <v>56061000</v>
      </c>
      <c r="M7" s="60"/>
      <c r="N7" s="60">
        <v>58264262</v>
      </c>
      <c r="O7" s="60">
        <v>113879</v>
      </c>
      <c r="P7" s="60">
        <v>1787402</v>
      </c>
      <c r="Q7" s="60">
        <v>26329000</v>
      </c>
      <c r="R7" s="60">
        <v>28230281</v>
      </c>
      <c r="S7" s="60"/>
      <c r="T7" s="60"/>
      <c r="U7" s="60"/>
      <c r="V7" s="60"/>
      <c r="W7" s="60">
        <v>130045195</v>
      </c>
      <c r="X7" s="60">
        <v>107886914</v>
      </c>
      <c r="Y7" s="60">
        <v>22158281</v>
      </c>
      <c r="Z7" s="140">
        <v>20.54</v>
      </c>
      <c r="AA7" s="62">
        <v>107887000</v>
      </c>
    </row>
    <row r="8" spans="1:27" ht="13.5">
      <c r="A8" s="249" t="s">
        <v>179</v>
      </c>
      <c r="B8" s="182"/>
      <c r="C8" s="155">
        <v>64649947</v>
      </c>
      <c r="D8" s="155"/>
      <c r="E8" s="59">
        <v>93697000</v>
      </c>
      <c r="F8" s="60">
        <v>93697000</v>
      </c>
      <c r="G8" s="60">
        <v>51810523</v>
      </c>
      <c r="H8" s="60"/>
      <c r="I8" s="60"/>
      <c r="J8" s="60">
        <v>51810523</v>
      </c>
      <c r="K8" s="60"/>
      <c r="L8" s="60"/>
      <c r="M8" s="60"/>
      <c r="N8" s="60"/>
      <c r="O8" s="60"/>
      <c r="P8" s="60"/>
      <c r="Q8" s="60">
        <v>6046000</v>
      </c>
      <c r="R8" s="60">
        <v>6046000</v>
      </c>
      <c r="S8" s="60"/>
      <c r="T8" s="60"/>
      <c r="U8" s="60"/>
      <c r="V8" s="60"/>
      <c r="W8" s="60">
        <v>57856523</v>
      </c>
      <c r="X8" s="60">
        <v>93696523</v>
      </c>
      <c r="Y8" s="60">
        <v>-35840000</v>
      </c>
      <c r="Z8" s="140">
        <v>-38.25</v>
      </c>
      <c r="AA8" s="62">
        <v>93697000</v>
      </c>
    </row>
    <row r="9" spans="1:27" ht="13.5">
      <c r="A9" s="249" t="s">
        <v>180</v>
      </c>
      <c r="B9" s="182"/>
      <c r="C9" s="155">
        <v>15443239</v>
      </c>
      <c r="D9" s="155"/>
      <c r="E9" s="59">
        <v>18128000</v>
      </c>
      <c r="F9" s="60">
        <v>2638000</v>
      </c>
      <c r="G9" s="60">
        <v>289839</v>
      </c>
      <c r="H9" s="60">
        <v>111889</v>
      </c>
      <c r="I9" s="60">
        <v>210192</v>
      </c>
      <c r="J9" s="60">
        <v>611920</v>
      </c>
      <c r="K9" s="60">
        <v>262684</v>
      </c>
      <c r="L9" s="60">
        <v>704076</v>
      </c>
      <c r="M9" s="60">
        <v>383490</v>
      </c>
      <c r="N9" s="60">
        <v>1350250</v>
      </c>
      <c r="O9" s="60">
        <v>355241</v>
      </c>
      <c r="P9" s="60">
        <v>341806</v>
      </c>
      <c r="Q9" s="60">
        <v>225719</v>
      </c>
      <c r="R9" s="60">
        <v>922766</v>
      </c>
      <c r="S9" s="60"/>
      <c r="T9" s="60"/>
      <c r="U9" s="60"/>
      <c r="V9" s="60"/>
      <c r="W9" s="60">
        <v>2884936</v>
      </c>
      <c r="X9" s="60">
        <v>2288170</v>
      </c>
      <c r="Y9" s="60">
        <v>596766</v>
      </c>
      <c r="Z9" s="140">
        <v>26.08</v>
      </c>
      <c r="AA9" s="62">
        <v>2638000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-496154189</v>
      </c>
      <c r="D12" s="155"/>
      <c r="E12" s="59">
        <v>-621482225</v>
      </c>
      <c r="F12" s="60">
        <v>-500928000</v>
      </c>
      <c r="G12" s="60">
        <v>-125824431</v>
      </c>
      <c r="H12" s="60">
        <v>-31256939</v>
      </c>
      <c r="I12" s="60">
        <v>-65144332</v>
      </c>
      <c r="J12" s="60">
        <v>-222225702</v>
      </c>
      <c r="K12" s="60">
        <v>-35148809</v>
      </c>
      <c r="L12" s="60">
        <v>-61450526</v>
      </c>
      <c r="M12" s="60">
        <v>-64516333</v>
      </c>
      <c r="N12" s="60">
        <v>-161115668</v>
      </c>
      <c r="O12" s="60">
        <v>-64364632</v>
      </c>
      <c r="P12" s="60">
        <v>-41798652</v>
      </c>
      <c r="Q12" s="60">
        <v>-43943476</v>
      </c>
      <c r="R12" s="60">
        <v>-150106760</v>
      </c>
      <c r="S12" s="60"/>
      <c r="T12" s="60"/>
      <c r="U12" s="60"/>
      <c r="V12" s="60"/>
      <c r="W12" s="60">
        <v>-533448130</v>
      </c>
      <c r="X12" s="60">
        <v>-440631370</v>
      </c>
      <c r="Y12" s="60">
        <v>-92816760</v>
      </c>
      <c r="Z12" s="140">
        <v>21.06</v>
      </c>
      <c r="AA12" s="62">
        <v>-500928000</v>
      </c>
    </row>
    <row r="13" spans="1:27" ht="13.5">
      <c r="A13" s="249" t="s">
        <v>40</v>
      </c>
      <c r="B13" s="182"/>
      <c r="C13" s="155">
        <v>-1173785</v>
      </c>
      <c r="D13" s="155"/>
      <c r="E13" s="59">
        <v>-8142000</v>
      </c>
      <c r="F13" s="60">
        <v>-5642000</v>
      </c>
      <c r="G13" s="60"/>
      <c r="H13" s="60">
        <v>-37</v>
      </c>
      <c r="I13" s="60">
        <v>-704</v>
      </c>
      <c r="J13" s="60">
        <v>-741</v>
      </c>
      <c r="K13" s="60">
        <v>-80</v>
      </c>
      <c r="L13" s="60">
        <v>-234606</v>
      </c>
      <c r="M13" s="60">
        <v>-250780</v>
      </c>
      <c r="N13" s="60">
        <v>-485466</v>
      </c>
      <c r="O13" s="60">
        <v>-233104</v>
      </c>
      <c r="P13" s="60"/>
      <c r="Q13" s="60">
        <v>-69065</v>
      </c>
      <c r="R13" s="60">
        <v>-302169</v>
      </c>
      <c r="S13" s="60"/>
      <c r="T13" s="60"/>
      <c r="U13" s="60"/>
      <c r="V13" s="60"/>
      <c r="W13" s="60">
        <v>-788376</v>
      </c>
      <c r="X13" s="60">
        <v>-2664207</v>
      </c>
      <c r="Y13" s="60">
        <v>1875831</v>
      </c>
      <c r="Z13" s="140">
        <v>-70.41</v>
      </c>
      <c r="AA13" s="62">
        <v>-5642000</v>
      </c>
    </row>
    <row r="14" spans="1:27" ht="13.5">
      <c r="A14" s="249" t="s">
        <v>42</v>
      </c>
      <c r="B14" s="182"/>
      <c r="C14" s="155">
        <v>-30957609</v>
      </c>
      <c r="D14" s="155"/>
      <c r="E14" s="59">
        <v>-47267000</v>
      </c>
      <c r="F14" s="60">
        <v>-47192000</v>
      </c>
      <c r="G14" s="60">
        <v>-740479</v>
      </c>
      <c r="H14" s="60">
        <v>-2827783</v>
      </c>
      <c r="I14" s="60">
        <v>-2546150</v>
      </c>
      <c r="J14" s="60">
        <v>-6114412</v>
      </c>
      <c r="K14" s="60">
        <v>-2741782</v>
      </c>
      <c r="L14" s="60">
        <v>-2618594</v>
      </c>
      <c r="M14" s="60">
        <v>-4941747</v>
      </c>
      <c r="N14" s="60">
        <v>-10302123</v>
      </c>
      <c r="O14" s="60">
        <v>-2811400</v>
      </c>
      <c r="P14" s="60">
        <v>-429410</v>
      </c>
      <c r="Q14" s="60">
        <v>-2590569</v>
      </c>
      <c r="R14" s="60">
        <v>-5831379</v>
      </c>
      <c r="S14" s="60"/>
      <c r="T14" s="60"/>
      <c r="U14" s="60"/>
      <c r="V14" s="60"/>
      <c r="W14" s="60">
        <v>-22247914</v>
      </c>
      <c r="X14" s="60">
        <v>-29604535</v>
      </c>
      <c r="Y14" s="60">
        <v>7356621</v>
      </c>
      <c r="Z14" s="140">
        <v>-24.85</v>
      </c>
      <c r="AA14" s="62">
        <v>-47192000</v>
      </c>
    </row>
    <row r="15" spans="1:27" ht="13.5">
      <c r="A15" s="250" t="s">
        <v>184</v>
      </c>
      <c r="B15" s="251"/>
      <c r="C15" s="168">
        <f aca="true" t="shared" si="0" ref="C15:Y15">SUM(C6:C14)</f>
        <v>65707685</v>
      </c>
      <c r="D15" s="168">
        <f>SUM(D6:D14)</f>
        <v>0</v>
      </c>
      <c r="E15" s="72">
        <f t="shared" si="0"/>
        <v>102436775</v>
      </c>
      <c r="F15" s="73">
        <f t="shared" si="0"/>
        <v>77419000</v>
      </c>
      <c r="G15" s="73">
        <f t="shared" si="0"/>
        <v>8365215</v>
      </c>
      <c r="H15" s="73">
        <f t="shared" si="0"/>
        <v>8548269</v>
      </c>
      <c r="I15" s="73">
        <f t="shared" si="0"/>
        <v>-29384019</v>
      </c>
      <c r="J15" s="73">
        <f t="shared" si="0"/>
        <v>-12470535</v>
      </c>
      <c r="K15" s="73">
        <f t="shared" si="0"/>
        <v>12635201</v>
      </c>
      <c r="L15" s="73">
        <f t="shared" si="0"/>
        <v>27729328</v>
      </c>
      <c r="M15" s="73">
        <f t="shared" si="0"/>
        <v>-29662601</v>
      </c>
      <c r="N15" s="73">
        <f t="shared" si="0"/>
        <v>10701928</v>
      </c>
      <c r="O15" s="73">
        <f t="shared" si="0"/>
        <v>-23038448</v>
      </c>
      <c r="P15" s="73">
        <f t="shared" si="0"/>
        <v>-1613186</v>
      </c>
      <c r="Q15" s="73">
        <f t="shared" si="0"/>
        <v>23612196</v>
      </c>
      <c r="R15" s="73">
        <f t="shared" si="0"/>
        <v>-1039438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-2808045</v>
      </c>
      <c r="X15" s="73">
        <f t="shared" si="0"/>
        <v>63285393</v>
      </c>
      <c r="Y15" s="73">
        <f t="shared" si="0"/>
        <v>-66093438</v>
      </c>
      <c r="Z15" s="170">
        <f>+IF(X15&lt;&gt;0,+(Y15/X15)*100,0)</f>
        <v>-104.43711394823762</v>
      </c>
      <c r="AA15" s="74">
        <f>SUM(AA6:AA14)</f>
        <v>77419000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28814</v>
      </c>
      <c r="D19" s="155"/>
      <c r="E19" s="59">
        <v>5000000</v>
      </c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3513167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-79065584</v>
      </c>
      <c r="D24" s="155"/>
      <c r="E24" s="59">
        <v>-136304000</v>
      </c>
      <c r="F24" s="60">
        <v>-98697000</v>
      </c>
      <c r="G24" s="60"/>
      <c r="H24" s="60">
        <v>-5908511</v>
      </c>
      <c r="I24" s="60">
        <v>-875547</v>
      </c>
      <c r="J24" s="60">
        <v>-6784058</v>
      </c>
      <c r="K24" s="60">
        <v>-3786204</v>
      </c>
      <c r="L24" s="60">
        <v>-2406845</v>
      </c>
      <c r="M24" s="60">
        <v>-2372731</v>
      </c>
      <c r="N24" s="60">
        <v>-8565780</v>
      </c>
      <c r="O24" s="60">
        <v>-5011606</v>
      </c>
      <c r="P24" s="60">
        <v>-4204772</v>
      </c>
      <c r="Q24" s="60">
        <v>-5519772</v>
      </c>
      <c r="R24" s="60">
        <v>-14736150</v>
      </c>
      <c r="S24" s="60"/>
      <c r="T24" s="60"/>
      <c r="U24" s="60"/>
      <c r="V24" s="60"/>
      <c r="W24" s="60">
        <v>-30085988</v>
      </c>
      <c r="X24" s="60">
        <v>-45081838</v>
      </c>
      <c r="Y24" s="60">
        <v>14995850</v>
      </c>
      <c r="Z24" s="140">
        <v>-33.26</v>
      </c>
      <c r="AA24" s="62">
        <v>-98697000</v>
      </c>
    </row>
    <row r="25" spans="1:27" ht="13.5">
      <c r="A25" s="250" t="s">
        <v>191</v>
      </c>
      <c r="B25" s="251"/>
      <c r="C25" s="168">
        <f aca="true" t="shared" si="1" ref="C25:Y25">SUM(C19:C24)</f>
        <v>-75523603</v>
      </c>
      <c r="D25" s="168">
        <f>SUM(D19:D24)</f>
        <v>0</v>
      </c>
      <c r="E25" s="72">
        <f t="shared" si="1"/>
        <v>-131304000</v>
      </c>
      <c r="F25" s="73">
        <f t="shared" si="1"/>
        <v>-98697000</v>
      </c>
      <c r="G25" s="73">
        <f t="shared" si="1"/>
        <v>0</v>
      </c>
      <c r="H25" s="73">
        <f t="shared" si="1"/>
        <v>-5908511</v>
      </c>
      <c r="I25" s="73">
        <f t="shared" si="1"/>
        <v>-875547</v>
      </c>
      <c r="J25" s="73">
        <f t="shared" si="1"/>
        <v>-6784058</v>
      </c>
      <c r="K25" s="73">
        <f t="shared" si="1"/>
        <v>-3786204</v>
      </c>
      <c r="L25" s="73">
        <f t="shared" si="1"/>
        <v>-2406845</v>
      </c>
      <c r="M25" s="73">
        <f t="shared" si="1"/>
        <v>-2372731</v>
      </c>
      <c r="N25" s="73">
        <f t="shared" si="1"/>
        <v>-8565780</v>
      </c>
      <c r="O25" s="73">
        <f t="shared" si="1"/>
        <v>-5011606</v>
      </c>
      <c r="P25" s="73">
        <f t="shared" si="1"/>
        <v>-4204772</v>
      </c>
      <c r="Q25" s="73">
        <f t="shared" si="1"/>
        <v>-5519772</v>
      </c>
      <c r="R25" s="73">
        <f t="shared" si="1"/>
        <v>-14736150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-30085988</v>
      </c>
      <c r="X25" s="73">
        <f t="shared" si="1"/>
        <v>-45081838</v>
      </c>
      <c r="Y25" s="73">
        <f t="shared" si="1"/>
        <v>14995850</v>
      </c>
      <c r="Z25" s="170">
        <f>+IF(X25&lt;&gt;0,+(Y25/X25)*100,0)</f>
        <v>-33.26361715775653</v>
      </c>
      <c r="AA25" s="74">
        <f>SUM(AA19:AA24)</f>
        <v>-98697000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27500000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1000000</v>
      </c>
      <c r="F31" s="60">
        <v>2640000</v>
      </c>
      <c r="G31" s="60">
        <v>220625</v>
      </c>
      <c r="H31" s="159">
        <v>278282</v>
      </c>
      <c r="I31" s="159">
        <v>214893</v>
      </c>
      <c r="J31" s="159">
        <v>713800</v>
      </c>
      <c r="K31" s="60">
        <v>180408</v>
      </c>
      <c r="L31" s="60">
        <v>66396</v>
      </c>
      <c r="M31" s="60">
        <v>77251</v>
      </c>
      <c r="N31" s="60">
        <v>324055</v>
      </c>
      <c r="O31" s="159">
        <v>67512</v>
      </c>
      <c r="P31" s="159">
        <v>153294</v>
      </c>
      <c r="Q31" s="159">
        <v>166944</v>
      </c>
      <c r="R31" s="60">
        <v>387750</v>
      </c>
      <c r="S31" s="60"/>
      <c r="T31" s="60"/>
      <c r="U31" s="60"/>
      <c r="V31" s="159"/>
      <c r="W31" s="159">
        <v>1425605</v>
      </c>
      <c r="X31" s="159">
        <v>1838855</v>
      </c>
      <c r="Y31" s="60">
        <v>-413250</v>
      </c>
      <c r="Z31" s="140">
        <v>-22.47</v>
      </c>
      <c r="AA31" s="62">
        <v>2640000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11324311</v>
      </c>
      <c r="D33" s="155"/>
      <c r="E33" s="59">
        <v>-16541000</v>
      </c>
      <c r="F33" s="60">
        <v>-23472000</v>
      </c>
      <c r="G33" s="60"/>
      <c r="H33" s="60"/>
      <c r="I33" s="60"/>
      <c r="J33" s="60"/>
      <c r="K33" s="60"/>
      <c r="L33" s="60"/>
      <c r="M33" s="60"/>
      <c r="N33" s="60"/>
      <c r="O33" s="60"/>
      <c r="P33" s="60">
        <v>-1254064</v>
      </c>
      <c r="Q33" s="60">
        <v>-1864064</v>
      </c>
      <c r="R33" s="60">
        <v>-3118128</v>
      </c>
      <c r="S33" s="60"/>
      <c r="T33" s="60"/>
      <c r="U33" s="60"/>
      <c r="V33" s="60"/>
      <c r="W33" s="60">
        <v>-3118128</v>
      </c>
      <c r="X33" s="60">
        <v>-11334000</v>
      </c>
      <c r="Y33" s="60">
        <v>8215872</v>
      </c>
      <c r="Z33" s="140">
        <v>-72.49</v>
      </c>
      <c r="AA33" s="62">
        <v>-23472000</v>
      </c>
    </row>
    <row r="34" spans="1:27" ht="13.5">
      <c r="A34" s="250" t="s">
        <v>197</v>
      </c>
      <c r="B34" s="251"/>
      <c r="C34" s="168">
        <f aca="true" t="shared" si="2" ref="C34:Y34">SUM(C29:C33)</f>
        <v>11324311</v>
      </c>
      <c r="D34" s="168">
        <f>SUM(D29:D33)</f>
        <v>0</v>
      </c>
      <c r="E34" s="72">
        <f t="shared" si="2"/>
        <v>11959000</v>
      </c>
      <c r="F34" s="73">
        <f t="shared" si="2"/>
        <v>-20832000</v>
      </c>
      <c r="G34" s="73">
        <f t="shared" si="2"/>
        <v>220625</v>
      </c>
      <c r="H34" s="73">
        <f t="shared" si="2"/>
        <v>278282</v>
      </c>
      <c r="I34" s="73">
        <f t="shared" si="2"/>
        <v>214893</v>
      </c>
      <c r="J34" s="73">
        <f t="shared" si="2"/>
        <v>713800</v>
      </c>
      <c r="K34" s="73">
        <f t="shared" si="2"/>
        <v>180408</v>
      </c>
      <c r="L34" s="73">
        <f t="shared" si="2"/>
        <v>66396</v>
      </c>
      <c r="M34" s="73">
        <f t="shared" si="2"/>
        <v>77251</v>
      </c>
      <c r="N34" s="73">
        <f t="shared" si="2"/>
        <v>324055</v>
      </c>
      <c r="O34" s="73">
        <f t="shared" si="2"/>
        <v>67512</v>
      </c>
      <c r="P34" s="73">
        <f t="shared" si="2"/>
        <v>-1100770</v>
      </c>
      <c r="Q34" s="73">
        <f t="shared" si="2"/>
        <v>-1697120</v>
      </c>
      <c r="R34" s="73">
        <f t="shared" si="2"/>
        <v>-2730378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-1692523</v>
      </c>
      <c r="X34" s="73">
        <f t="shared" si="2"/>
        <v>-9495145</v>
      </c>
      <c r="Y34" s="73">
        <f t="shared" si="2"/>
        <v>7802622</v>
      </c>
      <c r="Z34" s="170">
        <f>+IF(X34&lt;&gt;0,+(Y34/X34)*100,0)</f>
        <v>-82.17485883575237</v>
      </c>
      <c r="AA34" s="74">
        <f>SUM(AA29:AA33)</f>
        <v>-20832000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1508393</v>
      </c>
      <c r="D36" s="153">
        <f>+D15+D25+D34</f>
        <v>0</v>
      </c>
      <c r="E36" s="99">
        <f t="shared" si="3"/>
        <v>-16908225</v>
      </c>
      <c r="F36" s="100">
        <f t="shared" si="3"/>
        <v>-42110000</v>
      </c>
      <c r="G36" s="100">
        <f t="shared" si="3"/>
        <v>8585840</v>
      </c>
      <c r="H36" s="100">
        <f t="shared" si="3"/>
        <v>2918040</v>
      </c>
      <c r="I36" s="100">
        <f t="shared" si="3"/>
        <v>-30044673</v>
      </c>
      <c r="J36" s="100">
        <f t="shared" si="3"/>
        <v>-18540793</v>
      </c>
      <c r="K36" s="100">
        <f t="shared" si="3"/>
        <v>9029405</v>
      </c>
      <c r="L36" s="100">
        <f t="shared" si="3"/>
        <v>25388879</v>
      </c>
      <c r="M36" s="100">
        <f t="shared" si="3"/>
        <v>-31958081</v>
      </c>
      <c r="N36" s="100">
        <f t="shared" si="3"/>
        <v>2460203</v>
      </c>
      <c r="O36" s="100">
        <f t="shared" si="3"/>
        <v>-27982542</v>
      </c>
      <c r="P36" s="100">
        <f t="shared" si="3"/>
        <v>-6918728</v>
      </c>
      <c r="Q36" s="100">
        <f t="shared" si="3"/>
        <v>16395304</v>
      </c>
      <c r="R36" s="100">
        <f t="shared" si="3"/>
        <v>-18505966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-34586556</v>
      </c>
      <c r="X36" s="100">
        <f t="shared" si="3"/>
        <v>8708410</v>
      </c>
      <c r="Y36" s="100">
        <f t="shared" si="3"/>
        <v>-43294966</v>
      </c>
      <c r="Z36" s="137">
        <f>+IF(X36&lt;&gt;0,+(Y36/X36)*100,0)</f>
        <v>-497.16269674946403</v>
      </c>
      <c r="AA36" s="102">
        <f>+AA15+AA25+AA34</f>
        <v>-42110000</v>
      </c>
    </row>
    <row r="37" spans="1:27" ht="13.5">
      <c r="A37" s="249" t="s">
        <v>199</v>
      </c>
      <c r="B37" s="182"/>
      <c r="C37" s="153">
        <v>7675888</v>
      </c>
      <c r="D37" s="153"/>
      <c r="E37" s="99">
        <v>18927000</v>
      </c>
      <c r="F37" s="100">
        <v>9184281</v>
      </c>
      <c r="G37" s="100">
        <v>5003280</v>
      </c>
      <c r="H37" s="100">
        <v>13589120</v>
      </c>
      <c r="I37" s="100">
        <v>16507160</v>
      </c>
      <c r="J37" s="100">
        <v>5003280</v>
      </c>
      <c r="K37" s="100">
        <v>-13537513</v>
      </c>
      <c r="L37" s="100">
        <v>-4508108</v>
      </c>
      <c r="M37" s="100">
        <v>20880771</v>
      </c>
      <c r="N37" s="100">
        <v>-13537513</v>
      </c>
      <c r="O37" s="100">
        <v>-11077310</v>
      </c>
      <c r="P37" s="100">
        <v>-39059852</v>
      </c>
      <c r="Q37" s="100">
        <v>-45978580</v>
      </c>
      <c r="R37" s="100">
        <v>-11077310</v>
      </c>
      <c r="S37" s="100"/>
      <c r="T37" s="100"/>
      <c r="U37" s="100"/>
      <c r="V37" s="100"/>
      <c r="W37" s="100">
        <v>5003280</v>
      </c>
      <c r="X37" s="100">
        <v>9184281</v>
      </c>
      <c r="Y37" s="100">
        <v>-4181001</v>
      </c>
      <c r="Z37" s="137">
        <v>-45.52</v>
      </c>
      <c r="AA37" s="102">
        <v>9184281</v>
      </c>
    </row>
    <row r="38" spans="1:27" ht="13.5">
      <c r="A38" s="269" t="s">
        <v>200</v>
      </c>
      <c r="B38" s="256"/>
      <c r="C38" s="257">
        <v>9184281</v>
      </c>
      <c r="D38" s="257"/>
      <c r="E38" s="258">
        <v>2018775</v>
      </c>
      <c r="F38" s="259">
        <v>-32925719</v>
      </c>
      <c r="G38" s="259">
        <v>13589120</v>
      </c>
      <c r="H38" s="259">
        <v>16507160</v>
      </c>
      <c r="I38" s="259">
        <v>-13537513</v>
      </c>
      <c r="J38" s="259">
        <v>-13537513</v>
      </c>
      <c r="K38" s="259">
        <v>-4508108</v>
      </c>
      <c r="L38" s="259">
        <v>20880771</v>
      </c>
      <c r="M38" s="259">
        <v>-11077310</v>
      </c>
      <c r="N38" s="259">
        <v>-11077310</v>
      </c>
      <c r="O38" s="259">
        <v>-39059852</v>
      </c>
      <c r="P38" s="259">
        <v>-45978580</v>
      </c>
      <c r="Q38" s="259">
        <v>-29583276</v>
      </c>
      <c r="R38" s="259">
        <v>-29583276</v>
      </c>
      <c r="S38" s="259"/>
      <c r="T38" s="259"/>
      <c r="U38" s="259"/>
      <c r="V38" s="259"/>
      <c r="W38" s="259">
        <v>-29583276</v>
      </c>
      <c r="X38" s="259">
        <v>17892691</v>
      </c>
      <c r="Y38" s="259">
        <v>-47475967</v>
      </c>
      <c r="Z38" s="260">
        <v>-265.34</v>
      </c>
      <c r="AA38" s="261">
        <v>-32925719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78113454</v>
      </c>
      <c r="D5" s="200">
        <f t="shared" si="0"/>
        <v>0</v>
      </c>
      <c r="E5" s="106">
        <f t="shared" si="0"/>
        <v>161170700</v>
      </c>
      <c r="F5" s="106">
        <f t="shared" si="0"/>
        <v>121843300</v>
      </c>
      <c r="G5" s="106">
        <f t="shared" si="0"/>
        <v>0</v>
      </c>
      <c r="H5" s="106">
        <f t="shared" si="0"/>
        <v>5908512</v>
      </c>
      <c r="I5" s="106">
        <f t="shared" si="0"/>
        <v>875547</v>
      </c>
      <c r="J5" s="106">
        <f t="shared" si="0"/>
        <v>6784059</v>
      </c>
      <c r="K5" s="106">
        <f t="shared" si="0"/>
        <v>3786204</v>
      </c>
      <c r="L5" s="106">
        <f t="shared" si="0"/>
        <v>2406845</v>
      </c>
      <c r="M5" s="106">
        <f t="shared" si="0"/>
        <v>2372730</v>
      </c>
      <c r="N5" s="106">
        <f t="shared" si="0"/>
        <v>8565779</v>
      </c>
      <c r="O5" s="106">
        <f t="shared" si="0"/>
        <v>5011606</v>
      </c>
      <c r="P5" s="106">
        <f t="shared" si="0"/>
        <v>4204772</v>
      </c>
      <c r="Q5" s="106">
        <f t="shared" si="0"/>
        <v>5519773</v>
      </c>
      <c r="R5" s="106">
        <f t="shared" si="0"/>
        <v>14736151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30085989</v>
      </c>
      <c r="X5" s="106">
        <f t="shared" si="0"/>
        <v>91382476</v>
      </c>
      <c r="Y5" s="106">
        <f t="shared" si="0"/>
        <v>-61296487</v>
      </c>
      <c r="Z5" s="201">
        <f>+IF(X5&lt;&gt;0,+(Y5/X5)*100,0)</f>
        <v>-67.07685070822549</v>
      </c>
      <c r="AA5" s="199">
        <f>SUM(AA11:AA18)</f>
        <v>121843300</v>
      </c>
    </row>
    <row r="6" spans="1:27" ht="13.5">
      <c r="A6" s="291" t="s">
        <v>204</v>
      </c>
      <c r="B6" s="142"/>
      <c r="C6" s="62">
        <v>10042420</v>
      </c>
      <c r="D6" s="156"/>
      <c r="E6" s="60">
        <v>16000000</v>
      </c>
      <c r="F6" s="60">
        <v>7100000</v>
      </c>
      <c r="G6" s="60"/>
      <c r="H6" s="60">
        <v>1308900</v>
      </c>
      <c r="I6" s="60"/>
      <c r="J6" s="60">
        <v>1308900</v>
      </c>
      <c r="K6" s="60"/>
      <c r="L6" s="60"/>
      <c r="M6" s="60">
        <v>86563</v>
      </c>
      <c r="N6" s="60">
        <v>86563</v>
      </c>
      <c r="O6" s="60"/>
      <c r="P6" s="60">
        <v>12320</v>
      </c>
      <c r="Q6" s="60"/>
      <c r="R6" s="60">
        <v>12320</v>
      </c>
      <c r="S6" s="60"/>
      <c r="T6" s="60"/>
      <c r="U6" s="60"/>
      <c r="V6" s="60"/>
      <c r="W6" s="60">
        <v>1407783</v>
      </c>
      <c r="X6" s="60">
        <v>5325000</v>
      </c>
      <c r="Y6" s="60">
        <v>-3917217</v>
      </c>
      <c r="Z6" s="140">
        <v>-73.56</v>
      </c>
      <c r="AA6" s="155">
        <v>7100000</v>
      </c>
    </row>
    <row r="7" spans="1:27" ht="13.5">
      <c r="A7" s="291" t="s">
        <v>205</v>
      </c>
      <c r="B7" s="142"/>
      <c r="C7" s="62">
        <v>7289454</v>
      </c>
      <c r="D7" s="156"/>
      <c r="E7" s="60">
        <v>49050000</v>
      </c>
      <c r="F7" s="60">
        <v>40000000</v>
      </c>
      <c r="G7" s="60"/>
      <c r="H7" s="60">
        <v>2621516</v>
      </c>
      <c r="I7" s="60">
        <v>552472</v>
      </c>
      <c r="J7" s="60">
        <v>3173988</v>
      </c>
      <c r="K7" s="60">
        <v>423199</v>
      </c>
      <c r="L7" s="60">
        <v>1681760</v>
      </c>
      <c r="M7" s="60">
        <v>1226122</v>
      </c>
      <c r="N7" s="60">
        <v>3331081</v>
      </c>
      <c r="O7" s="60">
        <v>2310389</v>
      </c>
      <c r="P7" s="60">
        <v>2633834</v>
      </c>
      <c r="Q7" s="60"/>
      <c r="R7" s="60">
        <v>4944223</v>
      </c>
      <c r="S7" s="60"/>
      <c r="T7" s="60"/>
      <c r="U7" s="60"/>
      <c r="V7" s="60"/>
      <c r="W7" s="60">
        <v>11449292</v>
      </c>
      <c r="X7" s="60">
        <v>30000000</v>
      </c>
      <c r="Y7" s="60">
        <v>-18550708</v>
      </c>
      <c r="Z7" s="140">
        <v>-61.84</v>
      </c>
      <c r="AA7" s="155">
        <v>40000000</v>
      </c>
    </row>
    <row r="8" spans="1:27" ht="13.5">
      <c r="A8" s="291" t="s">
        <v>206</v>
      </c>
      <c r="B8" s="142"/>
      <c r="C8" s="62">
        <v>20712470</v>
      </c>
      <c r="D8" s="156"/>
      <c r="E8" s="60">
        <v>14887510</v>
      </c>
      <c r="F8" s="60">
        <v>14374710</v>
      </c>
      <c r="G8" s="60"/>
      <c r="H8" s="60"/>
      <c r="I8" s="60"/>
      <c r="J8" s="60"/>
      <c r="K8" s="60">
        <v>484652</v>
      </c>
      <c r="L8" s="60"/>
      <c r="M8" s="60">
        <v>419348</v>
      </c>
      <c r="N8" s="60">
        <v>904000</v>
      </c>
      <c r="O8" s="60">
        <v>2570707</v>
      </c>
      <c r="P8" s="60">
        <v>904000</v>
      </c>
      <c r="Q8" s="60"/>
      <c r="R8" s="60">
        <v>3474707</v>
      </c>
      <c r="S8" s="60"/>
      <c r="T8" s="60"/>
      <c r="U8" s="60"/>
      <c r="V8" s="60"/>
      <c r="W8" s="60">
        <v>4378707</v>
      </c>
      <c r="X8" s="60">
        <v>10781033</v>
      </c>
      <c r="Y8" s="60">
        <v>-6402326</v>
      </c>
      <c r="Z8" s="140">
        <v>-59.39</v>
      </c>
      <c r="AA8" s="155">
        <v>14374710</v>
      </c>
    </row>
    <row r="9" spans="1:27" ht="13.5">
      <c r="A9" s="291" t="s">
        <v>207</v>
      </c>
      <c r="B9" s="142"/>
      <c r="C9" s="62">
        <v>27543791</v>
      </c>
      <c r="D9" s="156"/>
      <c r="E9" s="60">
        <v>42896190</v>
      </c>
      <c r="F9" s="60">
        <v>42131120</v>
      </c>
      <c r="G9" s="60"/>
      <c r="H9" s="60">
        <v>1978096</v>
      </c>
      <c r="I9" s="60">
        <v>323075</v>
      </c>
      <c r="J9" s="60">
        <v>2301171</v>
      </c>
      <c r="K9" s="60">
        <v>2776656</v>
      </c>
      <c r="L9" s="60">
        <v>725085</v>
      </c>
      <c r="M9" s="60">
        <v>568172</v>
      </c>
      <c r="N9" s="60">
        <v>4069913</v>
      </c>
      <c r="O9" s="60">
        <v>88560</v>
      </c>
      <c r="P9" s="60">
        <v>604618</v>
      </c>
      <c r="Q9" s="60">
        <v>4426641</v>
      </c>
      <c r="R9" s="60">
        <v>5119819</v>
      </c>
      <c r="S9" s="60"/>
      <c r="T9" s="60"/>
      <c r="U9" s="60"/>
      <c r="V9" s="60"/>
      <c r="W9" s="60">
        <v>11490903</v>
      </c>
      <c r="X9" s="60">
        <v>31598340</v>
      </c>
      <c r="Y9" s="60">
        <v>-20107437</v>
      </c>
      <c r="Z9" s="140">
        <v>-63.63</v>
      </c>
      <c r="AA9" s="155">
        <v>42131120</v>
      </c>
    </row>
    <row r="10" spans="1:27" ht="13.5">
      <c r="A10" s="291" t="s">
        <v>208</v>
      </c>
      <c r="B10" s="142"/>
      <c r="C10" s="62">
        <v>843503</v>
      </c>
      <c r="D10" s="156"/>
      <c r="E10" s="60">
        <v>10445000</v>
      </c>
      <c r="F10" s="60">
        <v>5500000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4125000</v>
      </c>
      <c r="Y10" s="60">
        <v>-4125000</v>
      </c>
      <c r="Z10" s="140">
        <v>-100</v>
      </c>
      <c r="AA10" s="155">
        <v>5500000</v>
      </c>
    </row>
    <row r="11" spans="1:27" ht="13.5">
      <c r="A11" s="292" t="s">
        <v>209</v>
      </c>
      <c r="B11" s="142"/>
      <c r="C11" s="293">
        <f aca="true" t="shared" si="1" ref="C11:Y11">SUM(C6:C10)</f>
        <v>66431638</v>
      </c>
      <c r="D11" s="294">
        <f t="shared" si="1"/>
        <v>0</v>
      </c>
      <c r="E11" s="295">
        <f t="shared" si="1"/>
        <v>133278700</v>
      </c>
      <c r="F11" s="295">
        <f t="shared" si="1"/>
        <v>109105830</v>
      </c>
      <c r="G11" s="295">
        <f t="shared" si="1"/>
        <v>0</v>
      </c>
      <c r="H11" s="295">
        <f t="shared" si="1"/>
        <v>5908512</v>
      </c>
      <c r="I11" s="295">
        <f t="shared" si="1"/>
        <v>875547</v>
      </c>
      <c r="J11" s="295">
        <f t="shared" si="1"/>
        <v>6784059</v>
      </c>
      <c r="K11" s="295">
        <f t="shared" si="1"/>
        <v>3684507</v>
      </c>
      <c r="L11" s="295">
        <f t="shared" si="1"/>
        <v>2406845</v>
      </c>
      <c r="M11" s="295">
        <f t="shared" si="1"/>
        <v>2300205</v>
      </c>
      <c r="N11" s="295">
        <f t="shared" si="1"/>
        <v>8391557</v>
      </c>
      <c r="O11" s="295">
        <f t="shared" si="1"/>
        <v>4969656</v>
      </c>
      <c r="P11" s="295">
        <f t="shared" si="1"/>
        <v>4154772</v>
      </c>
      <c r="Q11" s="295">
        <f t="shared" si="1"/>
        <v>4426641</v>
      </c>
      <c r="R11" s="295">
        <f t="shared" si="1"/>
        <v>13551069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28726685</v>
      </c>
      <c r="X11" s="295">
        <f t="shared" si="1"/>
        <v>81829373</v>
      </c>
      <c r="Y11" s="295">
        <f t="shared" si="1"/>
        <v>-53102688</v>
      </c>
      <c r="Z11" s="296">
        <f>+IF(X11&lt;&gt;0,+(Y11/X11)*100,0)</f>
        <v>-64.89440900396487</v>
      </c>
      <c r="AA11" s="297">
        <f>SUM(AA6:AA10)</f>
        <v>109105830</v>
      </c>
    </row>
    <row r="12" spans="1:27" ht="13.5">
      <c r="A12" s="298" t="s">
        <v>210</v>
      </c>
      <c r="B12" s="136"/>
      <c r="C12" s="62">
        <v>100000</v>
      </c>
      <c r="D12" s="156"/>
      <c r="E12" s="60">
        <v>8388600</v>
      </c>
      <c r="F12" s="60">
        <v>6691470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>
        <v>1093132</v>
      </c>
      <c r="R12" s="60">
        <v>1093132</v>
      </c>
      <c r="S12" s="60"/>
      <c r="T12" s="60"/>
      <c r="U12" s="60"/>
      <c r="V12" s="60"/>
      <c r="W12" s="60">
        <v>1093132</v>
      </c>
      <c r="X12" s="60">
        <v>5018603</v>
      </c>
      <c r="Y12" s="60">
        <v>-3925471</v>
      </c>
      <c r="Z12" s="140">
        <v>-78.22</v>
      </c>
      <c r="AA12" s="155">
        <v>6691470</v>
      </c>
    </row>
    <row r="13" spans="1:27" ht="13.5">
      <c r="A13" s="298" t="s">
        <v>211</v>
      </c>
      <c r="B13" s="136"/>
      <c r="C13" s="273"/>
      <c r="D13" s="274"/>
      <c r="E13" s="275">
        <v>150000</v>
      </c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11581816</v>
      </c>
      <c r="D15" s="156"/>
      <c r="E15" s="60">
        <v>19353400</v>
      </c>
      <c r="F15" s="60">
        <v>6046000</v>
      </c>
      <c r="G15" s="60"/>
      <c r="H15" s="60"/>
      <c r="I15" s="60"/>
      <c r="J15" s="60"/>
      <c r="K15" s="60">
        <v>101697</v>
      </c>
      <c r="L15" s="60"/>
      <c r="M15" s="60">
        <v>72525</v>
      </c>
      <c r="N15" s="60">
        <v>174222</v>
      </c>
      <c r="O15" s="60">
        <v>41950</v>
      </c>
      <c r="P15" s="60">
        <v>50000</v>
      </c>
      <c r="Q15" s="60"/>
      <c r="R15" s="60">
        <v>91950</v>
      </c>
      <c r="S15" s="60"/>
      <c r="T15" s="60"/>
      <c r="U15" s="60"/>
      <c r="V15" s="60"/>
      <c r="W15" s="60">
        <v>266172</v>
      </c>
      <c r="X15" s="60">
        <v>4534500</v>
      </c>
      <c r="Y15" s="60">
        <v>-4268328</v>
      </c>
      <c r="Z15" s="140">
        <v>-94.13</v>
      </c>
      <c r="AA15" s="155">
        <v>6046000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2416830</v>
      </c>
      <c r="F20" s="100">
        <f t="shared" si="2"/>
        <v>4354000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3265500</v>
      </c>
      <c r="Y20" s="100">
        <f t="shared" si="2"/>
        <v>-3265500</v>
      </c>
      <c r="Z20" s="137">
        <f>+IF(X20&lt;&gt;0,+(Y20/X20)*100,0)</f>
        <v>-100</v>
      </c>
      <c r="AA20" s="153">
        <f>SUM(AA26:AA33)</f>
        <v>4354000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>
        <v>500000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1916830</v>
      </c>
      <c r="F30" s="60">
        <v>4354000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3265500</v>
      </c>
      <c r="Y30" s="60">
        <v>-3265500</v>
      </c>
      <c r="Z30" s="140">
        <v>-100</v>
      </c>
      <c r="AA30" s="155">
        <v>4354000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10042420</v>
      </c>
      <c r="D36" s="156">
        <f t="shared" si="4"/>
        <v>0</v>
      </c>
      <c r="E36" s="60">
        <f t="shared" si="4"/>
        <v>16000000</v>
      </c>
      <c r="F36" s="60">
        <f t="shared" si="4"/>
        <v>7100000</v>
      </c>
      <c r="G36" s="60">
        <f t="shared" si="4"/>
        <v>0</v>
      </c>
      <c r="H36" s="60">
        <f t="shared" si="4"/>
        <v>1308900</v>
      </c>
      <c r="I36" s="60">
        <f t="shared" si="4"/>
        <v>0</v>
      </c>
      <c r="J36" s="60">
        <f t="shared" si="4"/>
        <v>1308900</v>
      </c>
      <c r="K36" s="60">
        <f t="shared" si="4"/>
        <v>0</v>
      </c>
      <c r="L36" s="60">
        <f t="shared" si="4"/>
        <v>0</v>
      </c>
      <c r="M36" s="60">
        <f t="shared" si="4"/>
        <v>86563</v>
      </c>
      <c r="N36" s="60">
        <f t="shared" si="4"/>
        <v>86563</v>
      </c>
      <c r="O36" s="60">
        <f t="shared" si="4"/>
        <v>0</v>
      </c>
      <c r="P36" s="60">
        <f t="shared" si="4"/>
        <v>12320</v>
      </c>
      <c r="Q36" s="60">
        <f t="shared" si="4"/>
        <v>0</v>
      </c>
      <c r="R36" s="60">
        <f t="shared" si="4"/>
        <v>12320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1407783</v>
      </c>
      <c r="X36" s="60">
        <f t="shared" si="4"/>
        <v>5325000</v>
      </c>
      <c r="Y36" s="60">
        <f t="shared" si="4"/>
        <v>-3917217</v>
      </c>
      <c r="Z36" s="140">
        <f aca="true" t="shared" si="5" ref="Z36:Z49">+IF(X36&lt;&gt;0,+(Y36/X36)*100,0)</f>
        <v>-73.56276056338028</v>
      </c>
      <c r="AA36" s="155">
        <f>AA6+AA21</f>
        <v>7100000</v>
      </c>
    </row>
    <row r="37" spans="1:27" ht="13.5">
      <c r="A37" s="291" t="s">
        <v>205</v>
      </c>
      <c r="B37" s="142"/>
      <c r="C37" s="62">
        <f t="shared" si="4"/>
        <v>7289454</v>
      </c>
      <c r="D37" s="156">
        <f t="shared" si="4"/>
        <v>0</v>
      </c>
      <c r="E37" s="60">
        <f t="shared" si="4"/>
        <v>49050000</v>
      </c>
      <c r="F37" s="60">
        <f t="shared" si="4"/>
        <v>40000000</v>
      </c>
      <c r="G37" s="60">
        <f t="shared" si="4"/>
        <v>0</v>
      </c>
      <c r="H37" s="60">
        <f t="shared" si="4"/>
        <v>2621516</v>
      </c>
      <c r="I37" s="60">
        <f t="shared" si="4"/>
        <v>552472</v>
      </c>
      <c r="J37" s="60">
        <f t="shared" si="4"/>
        <v>3173988</v>
      </c>
      <c r="K37" s="60">
        <f t="shared" si="4"/>
        <v>423199</v>
      </c>
      <c r="L37" s="60">
        <f t="shared" si="4"/>
        <v>1681760</v>
      </c>
      <c r="M37" s="60">
        <f t="shared" si="4"/>
        <v>1226122</v>
      </c>
      <c r="N37" s="60">
        <f t="shared" si="4"/>
        <v>3331081</v>
      </c>
      <c r="O37" s="60">
        <f t="shared" si="4"/>
        <v>2310389</v>
      </c>
      <c r="P37" s="60">
        <f t="shared" si="4"/>
        <v>2633834</v>
      </c>
      <c r="Q37" s="60">
        <f t="shared" si="4"/>
        <v>0</v>
      </c>
      <c r="R37" s="60">
        <f t="shared" si="4"/>
        <v>4944223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11449292</v>
      </c>
      <c r="X37" s="60">
        <f t="shared" si="4"/>
        <v>30000000</v>
      </c>
      <c r="Y37" s="60">
        <f t="shared" si="4"/>
        <v>-18550708</v>
      </c>
      <c r="Z37" s="140">
        <f t="shared" si="5"/>
        <v>-61.83569333333333</v>
      </c>
      <c r="AA37" s="155">
        <f>AA7+AA22</f>
        <v>40000000</v>
      </c>
    </row>
    <row r="38" spans="1:27" ht="13.5">
      <c r="A38" s="291" t="s">
        <v>206</v>
      </c>
      <c r="B38" s="142"/>
      <c r="C38" s="62">
        <f t="shared" si="4"/>
        <v>20712470</v>
      </c>
      <c r="D38" s="156">
        <f t="shared" si="4"/>
        <v>0</v>
      </c>
      <c r="E38" s="60">
        <f t="shared" si="4"/>
        <v>14887510</v>
      </c>
      <c r="F38" s="60">
        <f t="shared" si="4"/>
        <v>14374710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484652</v>
      </c>
      <c r="L38" s="60">
        <f t="shared" si="4"/>
        <v>0</v>
      </c>
      <c r="M38" s="60">
        <f t="shared" si="4"/>
        <v>419348</v>
      </c>
      <c r="N38" s="60">
        <f t="shared" si="4"/>
        <v>904000</v>
      </c>
      <c r="O38" s="60">
        <f t="shared" si="4"/>
        <v>2570707</v>
      </c>
      <c r="P38" s="60">
        <f t="shared" si="4"/>
        <v>904000</v>
      </c>
      <c r="Q38" s="60">
        <f t="shared" si="4"/>
        <v>0</v>
      </c>
      <c r="R38" s="60">
        <f t="shared" si="4"/>
        <v>3474707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4378707</v>
      </c>
      <c r="X38" s="60">
        <f t="shared" si="4"/>
        <v>10781033</v>
      </c>
      <c r="Y38" s="60">
        <f t="shared" si="4"/>
        <v>-6402326</v>
      </c>
      <c r="Z38" s="140">
        <f t="shared" si="5"/>
        <v>-59.38508860885594</v>
      </c>
      <c r="AA38" s="155">
        <f>AA8+AA23</f>
        <v>14374710</v>
      </c>
    </row>
    <row r="39" spans="1:27" ht="13.5">
      <c r="A39" s="291" t="s">
        <v>207</v>
      </c>
      <c r="B39" s="142"/>
      <c r="C39" s="62">
        <f t="shared" si="4"/>
        <v>27543791</v>
      </c>
      <c r="D39" s="156">
        <f t="shared" si="4"/>
        <v>0</v>
      </c>
      <c r="E39" s="60">
        <f t="shared" si="4"/>
        <v>42896190</v>
      </c>
      <c r="F39" s="60">
        <f t="shared" si="4"/>
        <v>42131120</v>
      </c>
      <c r="G39" s="60">
        <f t="shared" si="4"/>
        <v>0</v>
      </c>
      <c r="H39" s="60">
        <f t="shared" si="4"/>
        <v>1978096</v>
      </c>
      <c r="I39" s="60">
        <f t="shared" si="4"/>
        <v>323075</v>
      </c>
      <c r="J39" s="60">
        <f t="shared" si="4"/>
        <v>2301171</v>
      </c>
      <c r="K39" s="60">
        <f t="shared" si="4"/>
        <v>2776656</v>
      </c>
      <c r="L39" s="60">
        <f t="shared" si="4"/>
        <v>725085</v>
      </c>
      <c r="M39" s="60">
        <f t="shared" si="4"/>
        <v>568172</v>
      </c>
      <c r="N39" s="60">
        <f t="shared" si="4"/>
        <v>4069913</v>
      </c>
      <c r="O39" s="60">
        <f t="shared" si="4"/>
        <v>88560</v>
      </c>
      <c r="P39" s="60">
        <f t="shared" si="4"/>
        <v>604618</v>
      </c>
      <c r="Q39" s="60">
        <f t="shared" si="4"/>
        <v>4426641</v>
      </c>
      <c r="R39" s="60">
        <f t="shared" si="4"/>
        <v>5119819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11490903</v>
      </c>
      <c r="X39" s="60">
        <f t="shared" si="4"/>
        <v>31598340</v>
      </c>
      <c r="Y39" s="60">
        <f t="shared" si="4"/>
        <v>-20107437</v>
      </c>
      <c r="Z39" s="140">
        <f t="shared" si="5"/>
        <v>-63.63447257039452</v>
      </c>
      <c r="AA39" s="155">
        <f>AA9+AA24</f>
        <v>42131120</v>
      </c>
    </row>
    <row r="40" spans="1:27" ht="13.5">
      <c r="A40" s="291" t="s">
        <v>208</v>
      </c>
      <c r="B40" s="142"/>
      <c r="C40" s="62">
        <f t="shared" si="4"/>
        <v>843503</v>
      </c>
      <c r="D40" s="156">
        <f t="shared" si="4"/>
        <v>0</v>
      </c>
      <c r="E40" s="60">
        <f t="shared" si="4"/>
        <v>10445000</v>
      </c>
      <c r="F40" s="60">
        <f t="shared" si="4"/>
        <v>5500000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4125000</v>
      </c>
      <c r="Y40" s="60">
        <f t="shared" si="4"/>
        <v>-4125000</v>
      </c>
      <c r="Z40" s="140">
        <f t="shared" si="5"/>
        <v>-100</v>
      </c>
      <c r="AA40" s="155">
        <f>AA10+AA25</f>
        <v>5500000</v>
      </c>
    </row>
    <row r="41" spans="1:27" ht="13.5">
      <c r="A41" s="292" t="s">
        <v>209</v>
      </c>
      <c r="B41" s="142"/>
      <c r="C41" s="293">
        <f aca="true" t="shared" si="6" ref="C41:Y41">SUM(C36:C40)</f>
        <v>66431638</v>
      </c>
      <c r="D41" s="294">
        <f t="shared" si="6"/>
        <v>0</v>
      </c>
      <c r="E41" s="295">
        <f t="shared" si="6"/>
        <v>133278700</v>
      </c>
      <c r="F41" s="295">
        <f t="shared" si="6"/>
        <v>109105830</v>
      </c>
      <c r="G41" s="295">
        <f t="shared" si="6"/>
        <v>0</v>
      </c>
      <c r="H41" s="295">
        <f t="shared" si="6"/>
        <v>5908512</v>
      </c>
      <c r="I41" s="295">
        <f t="shared" si="6"/>
        <v>875547</v>
      </c>
      <c r="J41" s="295">
        <f t="shared" si="6"/>
        <v>6784059</v>
      </c>
      <c r="K41" s="295">
        <f t="shared" si="6"/>
        <v>3684507</v>
      </c>
      <c r="L41" s="295">
        <f t="shared" si="6"/>
        <v>2406845</v>
      </c>
      <c r="M41" s="295">
        <f t="shared" si="6"/>
        <v>2300205</v>
      </c>
      <c r="N41" s="295">
        <f t="shared" si="6"/>
        <v>8391557</v>
      </c>
      <c r="O41" s="295">
        <f t="shared" si="6"/>
        <v>4969656</v>
      </c>
      <c r="P41" s="295">
        <f t="shared" si="6"/>
        <v>4154772</v>
      </c>
      <c r="Q41" s="295">
        <f t="shared" si="6"/>
        <v>4426641</v>
      </c>
      <c r="R41" s="295">
        <f t="shared" si="6"/>
        <v>13551069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28726685</v>
      </c>
      <c r="X41" s="295">
        <f t="shared" si="6"/>
        <v>81829373</v>
      </c>
      <c r="Y41" s="295">
        <f t="shared" si="6"/>
        <v>-53102688</v>
      </c>
      <c r="Z41" s="296">
        <f t="shared" si="5"/>
        <v>-64.89440900396487</v>
      </c>
      <c r="AA41" s="297">
        <f>SUM(AA36:AA40)</f>
        <v>109105830</v>
      </c>
    </row>
    <row r="42" spans="1:27" ht="13.5">
      <c r="A42" s="298" t="s">
        <v>210</v>
      </c>
      <c r="B42" s="136"/>
      <c r="C42" s="95">
        <f aca="true" t="shared" si="7" ref="C42:Y48">C12+C27</f>
        <v>100000</v>
      </c>
      <c r="D42" s="129">
        <f t="shared" si="7"/>
        <v>0</v>
      </c>
      <c r="E42" s="54">
        <f t="shared" si="7"/>
        <v>8888600</v>
      </c>
      <c r="F42" s="54">
        <f t="shared" si="7"/>
        <v>6691470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1093132</v>
      </c>
      <c r="R42" s="54">
        <f t="shared" si="7"/>
        <v>1093132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1093132</v>
      </c>
      <c r="X42" s="54">
        <f t="shared" si="7"/>
        <v>5018603</v>
      </c>
      <c r="Y42" s="54">
        <f t="shared" si="7"/>
        <v>-3925471</v>
      </c>
      <c r="Z42" s="184">
        <f t="shared" si="5"/>
        <v>-78.21840061865822</v>
      </c>
      <c r="AA42" s="130">
        <f aca="true" t="shared" si="8" ref="AA42:AA48">AA12+AA27</f>
        <v>6691470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150000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11581816</v>
      </c>
      <c r="D45" s="129">
        <f t="shared" si="7"/>
        <v>0</v>
      </c>
      <c r="E45" s="54">
        <f t="shared" si="7"/>
        <v>21270230</v>
      </c>
      <c r="F45" s="54">
        <f t="shared" si="7"/>
        <v>10400000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101697</v>
      </c>
      <c r="L45" s="54">
        <f t="shared" si="7"/>
        <v>0</v>
      </c>
      <c r="M45" s="54">
        <f t="shared" si="7"/>
        <v>72525</v>
      </c>
      <c r="N45" s="54">
        <f t="shared" si="7"/>
        <v>174222</v>
      </c>
      <c r="O45" s="54">
        <f t="shared" si="7"/>
        <v>41950</v>
      </c>
      <c r="P45" s="54">
        <f t="shared" si="7"/>
        <v>50000</v>
      </c>
      <c r="Q45" s="54">
        <f t="shared" si="7"/>
        <v>0</v>
      </c>
      <c r="R45" s="54">
        <f t="shared" si="7"/>
        <v>91950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266172</v>
      </c>
      <c r="X45" s="54">
        <f t="shared" si="7"/>
        <v>7800000</v>
      </c>
      <c r="Y45" s="54">
        <f t="shared" si="7"/>
        <v>-7533828</v>
      </c>
      <c r="Z45" s="184">
        <f t="shared" si="5"/>
        <v>-96.58753846153846</v>
      </c>
      <c r="AA45" s="130">
        <f t="shared" si="8"/>
        <v>10400000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78113454</v>
      </c>
      <c r="D49" s="218">
        <f t="shared" si="9"/>
        <v>0</v>
      </c>
      <c r="E49" s="220">
        <f t="shared" si="9"/>
        <v>163587530</v>
      </c>
      <c r="F49" s="220">
        <f t="shared" si="9"/>
        <v>126197300</v>
      </c>
      <c r="G49" s="220">
        <f t="shared" si="9"/>
        <v>0</v>
      </c>
      <c r="H49" s="220">
        <f t="shared" si="9"/>
        <v>5908512</v>
      </c>
      <c r="I49" s="220">
        <f t="shared" si="9"/>
        <v>875547</v>
      </c>
      <c r="J49" s="220">
        <f t="shared" si="9"/>
        <v>6784059</v>
      </c>
      <c r="K49" s="220">
        <f t="shared" si="9"/>
        <v>3786204</v>
      </c>
      <c r="L49" s="220">
        <f t="shared" si="9"/>
        <v>2406845</v>
      </c>
      <c r="M49" s="220">
        <f t="shared" si="9"/>
        <v>2372730</v>
      </c>
      <c r="N49" s="220">
        <f t="shared" si="9"/>
        <v>8565779</v>
      </c>
      <c r="O49" s="220">
        <f t="shared" si="9"/>
        <v>5011606</v>
      </c>
      <c r="P49" s="220">
        <f t="shared" si="9"/>
        <v>4204772</v>
      </c>
      <c r="Q49" s="220">
        <f t="shared" si="9"/>
        <v>5519773</v>
      </c>
      <c r="R49" s="220">
        <f t="shared" si="9"/>
        <v>14736151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30085989</v>
      </c>
      <c r="X49" s="220">
        <f t="shared" si="9"/>
        <v>94647976</v>
      </c>
      <c r="Y49" s="220">
        <f t="shared" si="9"/>
        <v>-64561987</v>
      </c>
      <c r="Z49" s="221">
        <f t="shared" si="5"/>
        <v>-68.21274973698328</v>
      </c>
      <c r="AA49" s="222">
        <f>SUM(AA41:AA48)</f>
        <v>126197300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23607814</v>
      </c>
      <c r="D51" s="129">
        <f t="shared" si="10"/>
        <v>0</v>
      </c>
      <c r="E51" s="54">
        <f t="shared" si="10"/>
        <v>98468390</v>
      </c>
      <c r="F51" s="54">
        <f t="shared" si="10"/>
        <v>42317740</v>
      </c>
      <c r="G51" s="54">
        <f t="shared" si="10"/>
        <v>56010</v>
      </c>
      <c r="H51" s="54">
        <f t="shared" si="10"/>
        <v>247678</v>
      </c>
      <c r="I51" s="54">
        <f t="shared" si="10"/>
        <v>482663</v>
      </c>
      <c r="J51" s="54">
        <f t="shared" si="10"/>
        <v>786351</v>
      </c>
      <c r="K51" s="54">
        <f t="shared" si="10"/>
        <v>877467</v>
      </c>
      <c r="L51" s="54">
        <f t="shared" si="10"/>
        <v>826429</v>
      </c>
      <c r="M51" s="54">
        <f t="shared" si="10"/>
        <v>97632</v>
      </c>
      <c r="N51" s="54">
        <f t="shared" si="10"/>
        <v>1801528</v>
      </c>
      <c r="O51" s="54">
        <f t="shared" si="10"/>
        <v>1533152</v>
      </c>
      <c r="P51" s="54">
        <f t="shared" si="10"/>
        <v>1071799</v>
      </c>
      <c r="Q51" s="54">
        <f t="shared" si="10"/>
        <v>1855508</v>
      </c>
      <c r="R51" s="54">
        <f t="shared" si="10"/>
        <v>4460459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7048338</v>
      </c>
      <c r="X51" s="54">
        <f t="shared" si="10"/>
        <v>31738307</v>
      </c>
      <c r="Y51" s="54">
        <f t="shared" si="10"/>
        <v>-24689969</v>
      </c>
      <c r="Z51" s="184">
        <f>+IF(X51&lt;&gt;0,+(Y51/X51)*100,0)</f>
        <v>-77.79233151913239</v>
      </c>
      <c r="AA51" s="130">
        <f>SUM(AA57:AA61)</f>
        <v>42317740</v>
      </c>
    </row>
    <row r="52" spans="1:27" ht="13.5">
      <c r="A52" s="310" t="s">
        <v>204</v>
      </c>
      <c r="B52" s="142"/>
      <c r="C52" s="62">
        <v>10335257</v>
      </c>
      <c r="D52" s="156"/>
      <c r="E52" s="60">
        <v>33496000</v>
      </c>
      <c r="F52" s="60">
        <v>19320000</v>
      </c>
      <c r="G52" s="60"/>
      <c r="H52" s="60"/>
      <c r="I52" s="60"/>
      <c r="J52" s="60"/>
      <c r="K52" s="60">
        <v>1397</v>
      </c>
      <c r="L52" s="60">
        <v>1482</v>
      </c>
      <c r="M52" s="60">
        <v>-150668</v>
      </c>
      <c r="N52" s="60">
        <v>-147789</v>
      </c>
      <c r="O52" s="60">
        <v>910805</v>
      </c>
      <c r="P52" s="60">
        <v>472033</v>
      </c>
      <c r="Q52" s="60">
        <v>724440</v>
      </c>
      <c r="R52" s="60">
        <v>2107278</v>
      </c>
      <c r="S52" s="60"/>
      <c r="T52" s="60"/>
      <c r="U52" s="60"/>
      <c r="V52" s="60"/>
      <c r="W52" s="60">
        <v>1959489</v>
      </c>
      <c r="X52" s="60">
        <v>14490000</v>
      </c>
      <c r="Y52" s="60">
        <v>-12530511</v>
      </c>
      <c r="Z52" s="140">
        <v>-86.48</v>
      </c>
      <c r="AA52" s="155">
        <v>19320000</v>
      </c>
    </row>
    <row r="53" spans="1:27" ht="13.5">
      <c r="A53" s="310" t="s">
        <v>205</v>
      </c>
      <c r="B53" s="142"/>
      <c r="C53" s="62">
        <v>2366952</v>
      </c>
      <c r="D53" s="156"/>
      <c r="E53" s="60">
        <v>20895370</v>
      </c>
      <c r="F53" s="60">
        <v>5279370</v>
      </c>
      <c r="G53" s="60"/>
      <c r="H53" s="60">
        <v>10000</v>
      </c>
      <c r="I53" s="60">
        <v>103573</v>
      </c>
      <c r="J53" s="60">
        <v>113573</v>
      </c>
      <c r="K53" s="60">
        <v>136194</v>
      </c>
      <c r="L53" s="60">
        <v>185782</v>
      </c>
      <c r="M53" s="60">
        <v>16868</v>
      </c>
      <c r="N53" s="60">
        <v>338844</v>
      </c>
      <c r="O53" s="60">
        <v>10797</v>
      </c>
      <c r="P53" s="60">
        <v>-14691</v>
      </c>
      <c r="Q53" s="60">
        <v>71400</v>
      </c>
      <c r="R53" s="60">
        <v>67506</v>
      </c>
      <c r="S53" s="60"/>
      <c r="T53" s="60"/>
      <c r="U53" s="60"/>
      <c r="V53" s="60"/>
      <c r="W53" s="60">
        <v>519923</v>
      </c>
      <c r="X53" s="60">
        <v>3959528</v>
      </c>
      <c r="Y53" s="60">
        <v>-3439605</v>
      </c>
      <c r="Z53" s="140">
        <v>-86.87</v>
      </c>
      <c r="AA53" s="155">
        <v>5279370</v>
      </c>
    </row>
    <row r="54" spans="1:27" ht="13.5">
      <c r="A54" s="310" t="s">
        <v>206</v>
      </c>
      <c r="B54" s="142"/>
      <c r="C54" s="62">
        <v>3563406</v>
      </c>
      <c r="D54" s="156"/>
      <c r="E54" s="60">
        <v>14734000</v>
      </c>
      <c r="F54" s="60">
        <v>4162500</v>
      </c>
      <c r="G54" s="60"/>
      <c r="H54" s="60">
        <v>2424</v>
      </c>
      <c r="I54" s="60">
        <v>3080</v>
      </c>
      <c r="J54" s="60">
        <v>5504</v>
      </c>
      <c r="K54" s="60">
        <v>72207</v>
      </c>
      <c r="L54" s="60">
        <v>36211</v>
      </c>
      <c r="M54" s="60">
        <v>45744</v>
      </c>
      <c r="N54" s="60">
        <v>154162</v>
      </c>
      <c r="O54" s="60">
        <v>53173</v>
      </c>
      <c r="P54" s="60">
        <v>105841</v>
      </c>
      <c r="Q54" s="60">
        <v>390074</v>
      </c>
      <c r="R54" s="60">
        <v>549088</v>
      </c>
      <c r="S54" s="60"/>
      <c r="T54" s="60"/>
      <c r="U54" s="60"/>
      <c r="V54" s="60"/>
      <c r="W54" s="60">
        <v>708754</v>
      </c>
      <c r="X54" s="60">
        <v>3121875</v>
      </c>
      <c r="Y54" s="60">
        <v>-2413121</v>
      </c>
      <c r="Z54" s="140">
        <v>-77.3</v>
      </c>
      <c r="AA54" s="155">
        <v>4162500</v>
      </c>
    </row>
    <row r="55" spans="1:27" ht="13.5">
      <c r="A55" s="310" t="s">
        <v>207</v>
      </c>
      <c r="B55" s="142"/>
      <c r="C55" s="62">
        <v>1190936</v>
      </c>
      <c r="D55" s="156"/>
      <c r="E55" s="60">
        <v>11495000</v>
      </c>
      <c r="F55" s="60">
        <v>3555000</v>
      </c>
      <c r="G55" s="60"/>
      <c r="H55" s="60">
        <v>45744</v>
      </c>
      <c r="I55" s="60">
        <v>52148</v>
      </c>
      <c r="J55" s="60">
        <v>97892</v>
      </c>
      <c r="K55" s="60">
        <v>189916</v>
      </c>
      <c r="L55" s="60">
        <v>209654</v>
      </c>
      <c r="M55" s="60"/>
      <c r="N55" s="60">
        <v>399570</v>
      </c>
      <c r="O55" s="60">
        <v>45744</v>
      </c>
      <c r="P55" s="60">
        <v>183413</v>
      </c>
      <c r="Q55" s="60">
        <v>191395</v>
      </c>
      <c r="R55" s="60">
        <v>420552</v>
      </c>
      <c r="S55" s="60"/>
      <c r="T55" s="60"/>
      <c r="U55" s="60"/>
      <c r="V55" s="60"/>
      <c r="W55" s="60">
        <v>918014</v>
      </c>
      <c r="X55" s="60">
        <v>2666250</v>
      </c>
      <c r="Y55" s="60">
        <v>-1748236</v>
      </c>
      <c r="Z55" s="140">
        <v>-65.57</v>
      </c>
      <c r="AA55" s="155">
        <v>3555000</v>
      </c>
    </row>
    <row r="56" spans="1:27" ht="13.5">
      <c r="A56" s="310" t="s">
        <v>208</v>
      </c>
      <c r="B56" s="142"/>
      <c r="C56" s="62">
        <v>30877</v>
      </c>
      <c r="D56" s="156"/>
      <c r="E56" s="60">
        <v>302910</v>
      </c>
      <c r="F56" s="60">
        <v>52910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39683</v>
      </c>
      <c r="Y56" s="60">
        <v>-39683</v>
      </c>
      <c r="Z56" s="140">
        <v>-100</v>
      </c>
      <c r="AA56" s="155">
        <v>52910</v>
      </c>
    </row>
    <row r="57" spans="1:27" ht="13.5">
      <c r="A57" s="138" t="s">
        <v>209</v>
      </c>
      <c r="B57" s="142"/>
      <c r="C57" s="293">
        <f aca="true" t="shared" si="11" ref="C57:Y57">SUM(C52:C56)</f>
        <v>17487428</v>
      </c>
      <c r="D57" s="294">
        <f t="shared" si="11"/>
        <v>0</v>
      </c>
      <c r="E57" s="295">
        <f t="shared" si="11"/>
        <v>80923280</v>
      </c>
      <c r="F57" s="295">
        <f t="shared" si="11"/>
        <v>32369780</v>
      </c>
      <c r="G57" s="295">
        <f t="shared" si="11"/>
        <v>0</v>
      </c>
      <c r="H57" s="295">
        <f t="shared" si="11"/>
        <v>58168</v>
      </c>
      <c r="I57" s="295">
        <f t="shared" si="11"/>
        <v>158801</v>
      </c>
      <c r="J57" s="295">
        <f t="shared" si="11"/>
        <v>216969</v>
      </c>
      <c r="K57" s="295">
        <f t="shared" si="11"/>
        <v>399714</v>
      </c>
      <c r="L57" s="295">
        <f t="shared" si="11"/>
        <v>433129</v>
      </c>
      <c r="M57" s="295">
        <f t="shared" si="11"/>
        <v>-88056</v>
      </c>
      <c r="N57" s="295">
        <f t="shared" si="11"/>
        <v>744787</v>
      </c>
      <c r="O57" s="295">
        <f t="shared" si="11"/>
        <v>1020519</v>
      </c>
      <c r="P57" s="295">
        <f t="shared" si="11"/>
        <v>746596</v>
      </c>
      <c r="Q57" s="295">
        <f t="shared" si="11"/>
        <v>1377309</v>
      </c>
      <c r="R57" s="295">
        <f t="shared" si="11"/>
        <v>3144424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4106180</v>
      </c>
      <c r="X57" s="295">
        <f t="shared" si="11"/>
        <v>24277336</v>
      </c>
      <c r="Y57" s="295">
        <f t="shared" si="11"/>
        <v>-20171156</v>
      </c>
      <c r="Z57" s="296">
        <f>+IF(X57&lt;&gt;0,+(Y57/X57)*100,0)</f>
        <v>-83.08636499490719</v>
      </c>
      <c r="AA57" s="297">
        <f>SUM(AA52:AA56)</f>
        <v>32369780</v>
      </c>
    </row>
    <row r="58" spans="1:27" ht="13.5">
      <c r="A58" s="311" t="s">
        <v>210</v>
      </c>
      <c r="B58" s="136"/>
      <c r="C58" s="62">
        <v>43294</v>
      </c>
      <c r="D58" s="156"/>
      <c r="E58" s="60">
        <v>641390</v>
      </c>
      <c r="F58" s="60">
        <v>380390</v>
      </c>
      <c r="G58" s="60"/>
      <c r="H58" s="60"/>
      <c r="I58" s="60"/>
      <c r="J58" s="60"/>
      <c r="K58" s="60">
        <v>1914</v>
      </c>
      <c r="L58" s="60">
        <v>161</v>
      </c>
      <c r="M58" s="60">
        <v>10225</v>
      </c>
      <c r="N58" s="60">
        <v>12300</v>
      </c>
      <c r="O58" s="60">
        <v>484</v>
      </c>
      <c r="P58" s="60"/>
      <c r="Q58" s="60">
        <v>21057</v>
      </c>
      <c r="R58" s="60">
        <v>21541</v>
      </c>
      <c r="S58" s="60"/>
      <c r="T58" s="60"/>
      <c r="U58" s="60"/>
      <c r="V58" s="60"/>
      <c r="W58" s="60">
        <v>33841</v>
      </c>
      <c r="X58" s="60">
        <v>285293</v>
      </c>
      <c r="Y58" s="60">
        <v>-251452</v>
      </c>
      <c r="Z58" s="140">
        <v>-88.14</v>
      </c>
      <c r="AA58" s="155">
        <v>380390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6077092</v>
      </c>
      <c r="D61" s="156"/>
      <c r="E61" s="60">
        <v>16903720</v>
      </c>
      <c r="F61" s="60">
        <v>9567570</v>
      </c>
      <c r="G61" s="60">
        <v>56010</v>
      </c>
      <c r="H61" s="60">
        <v>189510</v>
      </c>
      <c r="I61" s="60">
        <v>323862</v>
      </c>
      <c r="J61" s="60">
        <v>569382</v>
      </c>
      <c r="K61" s="60">
        <v>475839</v>
      </c>
      <c r="L61" s="60">
        <v>393139</v>
      </c>
      <c r="M61" s="60">
        <v>175463</v>
      </c>
      <c r="N61" s="60">
        <v>1044441</v>
      </c>
      <c r="O61" s="60">
        <v>512149</v>
      </c>
      <c r="P61" s="60">
        <v>325203</v>
      </c>
      <c r="Q61" s="60">
        <v>457142</v>
      </c>
      <c r="R61" s="60">
        <v>1294494</v>
      </c>
      <c r="S61" s="60"/>
      <c r="T61" s="60"/>
      <c r="U61" s="60"/>
      <c r="V61" s="60"/>
      <c r="W61" s="60">
        <v>2908317</v>
      </c>
      <c r="X61" s="60">
        <v>7175678</v>
      </c>
      <c r="Y61" s="60">
        <v>-4267361</v>
      </c>
      <c r="Z61" s="140">
        <v>-59.47</v>
      </c>
      <c r="AA61" s="155">
        <v>9567570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44489970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53978000</v>
      </c>
      <c r="F66" s="275"/>
      <c r="G66" s="275">
        <v>56010</v>
      </c>
      <c r="H66" s="275">
        <v>247677</v>
      </c>
      <c r="I66" s="275">
        <v>482663</v>
      </c>
      <c r="J66" s="275">
        <v>786350</v>
      </c>
      <c r="K66" s="275">
        <v>877467</v>
      </c>
      <c r="L66" s="275">
        <v>826429</v>
      </c>
      <c r="M66" s="275">
        <v>97631</v>
      </c>
      <c r="N66" s="275">
        <v>1801527</v>
      </c>
      <c r="O66" s="275">
        <v>1533153</v>
      </c>
      <c r="P66" s="275">
        <v>1071799</v>
      </c>
      <c r="Q66" s="275">
        <v>1855505</v>
      </c>
      <c r="R66" s="275">
        <v>4460457</v>
      </c>
      <c r="S66" s="275"/>
      <c r="T66" s="275"/>
      <c r="U66" s="275"/>
      <c r="V66" s="275"/>
      <c r="W66" s="275">
        <v>7048334</v>
      </c>
      <c r="X66" s="275"/>
      <c r="Y66" s="275">
        <v>7048334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98467970</v>
      </c>
      <c r="F69" s="220">
        <f t="shared" si="12"/>
        <v>0</v>
      </c>
      <c r="G69" s="220">
        <f t="shared" si="12"/>
        <v>56010</v>
      </c>
      <c r="H69" s="220">
        <f t="shared" si="12"/>
        <v>247677</v>
      </c>
      <c r="I69" s="220">
        <f t="shared" si="12"/>
        <v>482663</v>
      </c>
      <c r="J69" s="220">
        <f t="shared" si="12"/>
        <v>786350</v>
      </c>
      <c r="K69" s="220">
        <f t="shared" si="12"/>
        <v>877467</v>
      </c>
      <c r="L69" s="220">
        <f t="shared" si="12"/>
        <v>826429</v>
      </c>
      <c r="M69" s="220">
        <f t="shared" si="12"/>
        <v>97631</v>
      </c>
      <c r="N69" s="220">
        <f t="shared" si="12"/>
        <v>1801527</v>
      </c>
      <c r="O69" s="220">
        <f t="shared" si="12"/>
        <v>1533153</v>
      </c>
      <c r="P69" s="220">
        <f t="shared" si="12"/>
        <v>1071799</v>
      </c>
      <c r="Q69" s="220">
        <f t="shared" si="12"/>
        <v>1855505</v>
      </c>
      <c r="R69" s="220">
        <f t="shared" si="12"/>
        <v>4460457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7048334</v>
      </c>
      <c r="X69" s="220">
        <f t="shared" si="12"/>
        <v>0</v>
      </c>
      <c r="Y69" s="220">
        <f t="shared" si="12"/>
        <v>7048334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66431638</v>
      </c>
      <c r="D5" s="357">
        <f t="shared" si="0"/>
        <v>0</v>
      </c>
      <c r="E5" s="356">
        <f t="shared" si="0"/>
        <v>133278700</v>
      </c>
      <c r="F5" s="358">
        <f t="shared" si="0"/>
        <v>109105830</v>
      </c>
      <c r="G5" s="358">
        <f t="shared" si="0"/>
        <v>0</v>
      </c>
      <c r="H5" s="356">
        <f t="shared" si="0"/>
        <v>5908512</v>
      </c>
      <c r="I5" s="356">
        <f t="shared" si="0"/>
        <v>875547</v>
      </c>
      <c r="J5" s="358">
        <f t="shared" si="0"/>
        <v>6784059</v>
      </c>
      <c r="K5" s="358">
        <f t="shared" si="0"/>
        <v>3684507</v>
      </c>
      <c r="L5" s="356">
        <f t="shared" si="0"/>
        <v>2406845</v>
      </c>
      <c r="M5" s="356">
        <f t="shared" si="0"/>
        <v>2300205</v>
      </c>
      <c r="N5" s="358">
        <f t="shared" si="0"/>
        <v>8391557</v>
      </c>
      <c r="O5" s="358">
        <f t="shared" si="0"/>
        <v>4969656</v>
      </c>
      <c r="P5" s="356">
        <f t="shared" si="0"/>
        <v>4154772</v>
      </c>
      <c r="Q5" s="356">
        <f t="shared" si="0"/>
        <v>4426641</v>
      </c>
      <c r="R5" s="358">
        <f t="shared" si="0"/>
        <v>13551069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28726685</v>
      </c>
      <c r="X5" s="356">
        <f t="shared" si="0"/>
        <v>81829373</v>
      </c>
      <c r="Y5" s="358">
        <f t="shared" si="0"/>
        <v>-53102688</v>
      </c>
      <c r="Z5" s="359">
        <f>+IF(X5&lt;&gt;0,+(Y5/X5)*100,0)</f>
        <v>-64.89440900396487</v>
      </c>
      <c r="AA5" s="360">
        <f>+AA6+AA8+AA11+AA13+AA15</f>
        <v>109105830</v>
      </c>
    </row>
    <row r="6" spans="1:27" ht="13.5">
      <c r="A6" s="361" t="s">
        <v>204</v>
      </c>
      <c r="B6" s="142"/>
      <c r="C6" s="60">
        <f>+C7</f>
        <v>10042420</v>
      </c>
      <c r="D6" s="340">
        <f aca="true" t="shared" si="1" ref="D6:AA6">+D7</f>
        <v>0</v>
      </c>
      <c r="E6" s="60">
        <f t="shared" si="1"/>
        <v>16000000</v>
      </c>
      <c r="F6" s="59">
        <f t="shared" si="1"/>
        <v>7100000</v>
      </c>
      <c r="G6" s="59">
        <f t="shared" si="1"/>
        <v>0</v>
      </c>
      <c r="H6" s="60">
        <f t="shared" si="1"/>
        <v>1308900</v>
      </c>
      <c r="I6" s="60">
        <f t="shared" si="1"/>
        <v>0</v>
      </c>
      <c r="J6" s="59">
        <f t="shared" si="1"/>
        <v>1308900</v>
      </c>
      <c r="K6" s="59">
        <f t="shared" si="1"/>
        <v>0</v>
      </c>
      <c r="L6" s="60">
        <f t="shared" si="1"/>
        <v>0</v>
      </c>
      <c r="M6" s="60">
        <f t="shared" si="1"/>
        <v>86563</v>
      </c>
      <c r="N6" s="59">
        <f t="shared" si="1"/>
        <v>86563</v>
      </c>
      <c r="O6" s="59">
        <f t="shared" si="1"/>
        <v>0</v>
      </c>
      <c r="P6" s="60">
        <f t="shared" si="1"/>
        <v>12320</v>
      </c>
      <c r="Q6" s="60">
        <f t="shared" si="1"/>
        <v>0</v>
      </c>
      <c r="R6" s="59">
        <f t="shared" si="1"/>
        <v>12320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1407783</v>
      </c>
      <c r="X6" s="60">
        <f t="shared" si="1"/>
        <v>5325000</v>
      </c>
      <c r="Y6" s="59">
        <f t="shared" si="1"/>
        <v>-3917217</v>
      </c>
      <c r="Z6" s="61">
        <f>+IF(X6&lt;&gt;0,+(Y6/X6)*100,0)</f>
        <v>-73.56276056338028</v>
      </c>
      <c r="AA6" s="62">
        <f t="shared" si="1"/>
        <v>7100000</v>
      </c>
    </row>
    <row r="7" spans="1:27" ht="13.5">
      <c r="A7" s="291" t="s">
        <v>228</v>
      </c>
      <c r="B7" s="142"/>
      <c r="C7" s="60">
        <v>10042420</v>
      </c>
      <c r="D7" s="340"/>
      <c r="E7" s="60">
        <v>16000000</v>
      </c>
      <c r="F7" s="59">
        <v>7100000</v>
      </c>
      <c r="G7" s="59"/>
      <c r="H7" s="60">
        <v>1308900</v>
      </c>
      <c r="I7" s="60"/>
      <c r="J7" s="59">
        <v>1308900</v>
      </c>
      <c r="K7" s="59"/>
      <c r="L7" s="60"/>
      <c r="M7" s="60">
        <v>86563</v>
      </c>
      <c r="N7" s="59">
        <v>86563</v>
      </c>
      <c r="O7" s="59"/>
      <c r="P7" s="60">
        <v>12320</v>
      </c>
      <c r="Q7" s="60"/>
      <c r="R7" s="59">
        <v>12320</v>
      </c>
      <c r="S7" s="59"/>
      <c r="T7" s="60"/>
      <c r="U7" s="60"/>
      <c r="V7" s="59"/>
      <c r="W7" s="59">
        <v>1407783</v>
      </c>
      <c r="X7" s="60">
        <v>5325000</v>
      </c>
      <c r="Y7" s="59">
        <v>-3917217</v>
      </c>
      <c r="Z7" s="61">
        <v>-73.56</v>
      </c>
      <c r="AA7" s="62">
        <v>7100000</v>
      </c>
    </row>
    <row r="8" spans="1:27" ht="13.5">
      <c r="A8" s="361" t="s">
        <v>205</v>
      </c>
      <c r="B8" s="142"/>
      <c r="C8" s="60">
        <f aca="true" t="shared" si="2" ref="C8:Y8">SUM(C9:C10)</f>
        <v>7289454</v>
      </c>
      <c r="D8" s="340">
        <f t="shared" si="2"/>
        <v>0</v>
      </c>
      <c r="E8" s="60">
        <f t="shared" si="2"/>
        <v>49050000</v>
      </c>
      <c r="F8" s="59">
        <f t="shared" si="2"/>
        <v>40000000</v>
      </c>
      <c r="G8" s="59">
        <f t="shared" si="2"/>
        <v>0</v>
      </c>
      <c r="H8" s="60">
        <f t="shared" si="2"/>
        <v>2621516</v>
      </c>
      <c r="I8" s="60">
        <f t="shared" si="2"/>
        <v>552472</v>
      </c>
      <c r="J8" s="59">
        <f t="shared" si="2"/>
        <v>3173988</v>
      </c>
      <c r="K8" s="59">
        <f t="shared" si="2"/>
        <v>423199</v>
      </c>
      <c r="L8" s="60">
        <f t="shared" si="2"/>
        <v>1681760</v>
      </c>
      <c r="M8" s="60">
        <f t="shared" si="2"/>
        <v>1226122</v>
      </c>
      <c r="N8" s="59">
        <f t="shared" si="2"/>
        <v>3331081</v>
      </c>
      <c r="O8" s="59">
        <f t="shared" si="2"/>
        <v>2310389</v>
      </c>
      <c r="P8" s="60">
        <f t="shared" si="2"/>
        <v>2633834</v>
      </c>
      <c r="Q8" s="60">
        <f t="shared" si="2"/>
        <v>0</v>
      </c>
      <c r="R8" s="59">
        <f t="shared" si="2"/>
        <v>4944223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11449292</v>
      </c>
      <c r="X8" s="60">
        <f t="shared" si="2"/>
        <v>30000000</v>
      </c>
      <c r="Y8" s="59">
        <f t="shared" si="2"/>
        <v>-18550708</v>
      </c>
      <c r="Z8" s="61">
        <f>+IF(X8&lt;&gt;0,+(Y8/X8)*100,0)</f>
        <v>-61.83569333333333</v>
      </c>
      <c r="AA8" s="62">
        <f>SUM(AA9:AA10)</f>
        <v>40000000</v>
      </c>
    </row>
    <row r="9" spans="1:27" ht="13.5">
      <c r="A9" s="291" t="s">
        <v>229</v>
      </c>
      <c r="B9" s="142"/>
      <c r="C9" s="60">
        <v>7289454</v>
      </c>
      <c r="D9" s="340"/>
      <c r="E9" s="60">
        <v>49050000</v>
      </c>
      <c r="F9" s="59">
        <v>40000000</v>
      </c>
      <c r="G9" s="59"/>
      <c r="H9" s="60">
        <v>2621516</v>
      </c>
      <c r="I9" s="60">
        <v>552472</v>
      </c>
      <c r="J9" s="59">
        <v>3173988</v>
      </c>
      <c r="K9" s="59">
        <v>423199</v>
      </c>
      <c r="L9" s="60">
        <v>1681760</v>
      </c>
      <c r="M9" s="60">
        <v>1226122</v>
      </c>
      <c r="N9" s="59">
        <v>3331081</v>
      </c>
      <c r="O9" s="59">
        <v>2310389</v>
      </c>
      <c r="P9" s="60">
        <v>2633834</v>
      </c>
      <c r="Q9" s="60"/>
      <c r="R9" s="59">
        <v>4944223</v>
      </c>
      <c r="S9" s="59"/>
      <c r="T9" s="60"/>
      <c r="U9" s="60"/>
      <c r="V9" s="59"/>
      <c r="W9" s="59">
        <v>11449292</v>
      </c>
      <c r="X9" s="60">
        <v>30000000</v>
      </c>
      <c r="Y9" s="59">
        <v>-18550708</v>
      </c>
      <c r="Z9" s="61">
        <v>-61.84</v>
      </c>
      <c r="AA9" s="62">
        <v>40000000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20712470</v>
      </c>
      <c r="D11" s="363">
        <f aca="true" t="shared" si="3" ref="D11:AA11">+D12</f>
        <v>0</v>
      </c>
      <c r="E11" s="362">
        <f t="shared" si="3"/>
        <v>14887510</v>
      </c>
      <c r="F11" s="364">
        <f t="shared" si="3"/>
        <v>14374710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484652</v>
      </c>
      <c r="L11" s="362">
        <f t="shared" si="3"/>
        <v>0</v>
      </c>
      <c r="M11" s="362">
        <f t="shared" si="3"/>
        <v>419348</v>
      </c>
      <c r="N11" s="364">
        <f t="shared" si="3"/>
        <v>904000</v>
      </c>
      <c r="O11" s="364">
        <f t="shared" si="3"/>
        <v>2570707</v>
      </c>
      <c r="P11" s="362">
        <f t="shared" si="3"/>
        <v>904000</v>
      </c>
      <c r="Q11" s="362">
        <f t="shared" si="3"/>
        <v>0</v>
      </c>
      <c r="R11" s="364">
        <f t="shared" si="3"/>
        <v>3474707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4378707</v>
      </c>
      <c r="X11" s="362">
        <f t="shared" si="3"/>
        <v>10781033</v>
      </c>
      <c r="Y11" s="364">
        <f t="shared" si="3"/>
        <v>-6402326</v>
      </c>
      <c r="Z11" s="365">
        <f>+IF(X11&lt;&gt;0,+(Y11/X11)*100,0)</f>
        <v>-59.38508860885594</v>
      </c>
      <c r="AA11" s="366">
        <f t="shared" si="3"/>
        <v>14374710</v>
      </c>
    </row>
    <row r="12" spans="1:27" ht="13.5">
      <c r="A12" s="291" t="s">
        <v>231</v>
      </c>
      <c r="B12" s="136"/>
      <c r="C12" s="60">
        <v>20712470</v>
      </c>
      <c r="D12" s="340"/>
      <c r="E12" s="60">
        <v>14887510</v>
      </c>
      <c r="F12" s="59">
        <v>14374710</v>
      </c>
      <c r="G12" s="59"/>
      <c r="H12" s="60"/>
      <c r="I12" s="60"/>
      <c r="J12" s="59"/>
      <c r="K12" s="59">
        <v>484652</v>
      </c>
      <c r="L12" s="60"/>
      <c r="M12" s="60">
        <v>419348</v>
      </c>
      <c r="N12" s="59">
        <v>904000</v>
      </c>
      <c r="O12" s="59">
        <v>2570707</v>
      </c>
      <c r="P12" s="60">
        <v>904000</v>
      </c>
      <c r="Q12" s="60"/>
      <c r="R12" s="59">
        <v>3474707</v>
      </c>
      <c r="S12" s="59"/>
      <c r="T12" s="60"/>
      <c r="U12" s="60"/>
      <c r="V12" s="59"/>
      <c r="W12" s="59">
        <v>4378707</v>
      </c>
      <c r="X12" s="60">
        <v>10781033</v>
      </c>
      <c r="Y12" s="59">
        <v>-6402326</v>
      </c>
      <c r="Z12" s="61">
        <v>-59.39</v>
      </c>
      <c r="AA12" s="62">
        <v>14374710</v>
      </c>
    </row>
    <row r="13" spans="1:27" ht="13.5">
      <c r="A13" s="361" t="s">
        <v>207</v>
      </c>
      <c r="B13" s="136"/>
      <c r="C13" s="275">
        <f>+C14</f>
        <v>27543791</v>
      </c>
      <c r="D13" s="341">
        <f aca="true" t="shared" si="4" ref="D13:AA13">+D14</f>
        <v>0</v>
      </c>
      <c r="E13" s="275">
        <f t="shared" si="4"/>
        <v>42896190</v>
      </c>
      <c r="F13" s="342">
        <f t="shared" si="4"/>
        <v>42131120</v>
      </c>
      <c r="G13" s="342">
        <f t="shared" si="4"/>
        <v>0</v>
      </c>
      <c r="H13" s="275">
        <f t="shared" si="4"/>
        <v>1978096</v>
      </c>
      <c r="I13" s="275">
        <f t="shared" si="4"/>
        <v>323075</v>
      </c>
      <c r="J13" s="342">
        <f t="shared" si="4"/>
        <v>2301171</v>
      </c>
      <c r="K13" s="342">
        <f t="shared" si="4"/>
        <v>2776656</v>
      </c>
      <c r="L13" s="275">
        <f t="shared" si="4"/>
        <v>725085</v>
      </c>
      <c r="M13" s="275">
        <f t="shared" si="4"/>
        <v>568172</v>
      </c>
      <c r="N13" s="342">
        <f t="shared" si="4"/>
        <v>4069913</v>
      </c>
      <c r="O13" s="342">
        <f t="shared" si="4"/>
        <v>88560</v>
      </c>
      <c r="P13" s="275">
        <f t="shared" si="4"/>
        <v>604618</v>
      </c>
      <c r="Q13" s="275">
        <f t="shared" si="4"/>
        <v>4426641</v>
      </c>
      <c r="R13" s="342">
        <f t="shared" si="4"/>
        <v>5119819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11490903</v>
      </c>
      <c r="X13" s="275">
        <f t="shared" si="4"/>
        <v>31598340</v>
      </c>
      <c r="Y13" s="342">
        <f t="shared" si="4"/>
        <v>-20107437</v>
      </c>
      <c r="Z13" s="335">
        <f>+IF(X13&lt;&gt;0,+(Y13/X13)*100,0)</f>
        <v>-63.63447257039452</v>
      </c>
      <c r="AA13" s="273">
        <f t="shared" si="4"/>
        <v>42131120</v>
      </c>
    </row>
    <row r="14" spans="1:27" ht="13.5">
      <c r="A14" s="291" t="s">
        <v>232</v>
      </c>
      <c r="B14" s="136"/>
      <c r="C14" s="60">
        <v>27543791</v>
      </c>
      <c r="D14" s="340"/>
      <c r="E14" s="60">
        <v>42896190</v>
      </c>
      <c r="F14" s="59">
        <v>42131120</v>
      </c>
      <c r="G14" s="59"/>
      <c r="H14" s="60">
        <v>1978096</v>
      </c>
      <c r="I14" s="60">
        <v>323075</v>
      </c>
      <c r="J14" s="59">
        <v>2301171</v>
      </c>
      <c r="K14" s="59">
        <v>2776656</v>
      </c>
      <c r="L14" s="60">
        <v>725085</v>
      </c>
      <c r="M14" s="60">
        <v>568172</v>
      </c>
      <c r="N14" s="59">
        <v>4069913</v>
      </c>
      <c r="O14" s="59">
        <v>88560</v>
      </c>
      <c r="P14" s="60">
        <v>604618</v>
      </c>
      <c r="Q14" s="60">
        <v>4426641</v>
      </c>
      <c r="R14" s="59">
        <v>5119819</v>
      </c>
      <c r="S14" s="59"/>
      <c r="T14" s="60"/>
      <c r="U14" s="60"/>
      <c r="V14" s="59"/>
      <c r="W14" s="59">
        <v>11490903</v>
      </c>
      <c r="X14" s="60">
        <v>31598340</v>
      </c>
      <c r="Y14" s="59">
        <v>-20107437</v>
      </c>
      <c r="Z14" s="61">
        <v>-63.63</v>
      </c>
      <c r="AA14" s="62">
        <v>42131120</v>
      </c>
    </row>
    <row r="15" spans="1:27" ht="13.5">
      <c r="A15" s="361" t="s">
        <v>208</v>
      </c>
      <c r="B15" s="136"/>
      <c r="C15" s="60">
        <f aca="true" t="shared" si="5" ref="C15:Y15">SUM(C16:C20)</f>
        <v>843503</v>
      </c>
      <c r="D15" s="340">
        <f t="shared" si="5"/>
        <v>0</v>
      </c>
      <c r="E15" s="60">
        <f t="shared" si="5"/>
        <v>10445000</v>
      </c>
      <c r="F15" s="59">
        <f t="shared" si="5"/>
        <v>5500000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4125000</v>
      </c>
      <c r="Y15" s="59">
        <f t="shared" si="5"/>
        <v>-4125000</v>
      </c>
      <c r="Z15" s="61">
        <f>+IF(X15&lt;&gt;0,+(Y15/X15)*100,0)</f>
        <v>-100</v>
      </c>
      <c r="AA15" s="62">
        <f>SUM(AA16:AA20)</f>
        <v>5500000</v>
      </c>
    </row>
    <row r="16" spans="1:27" ht="13.5">
      <c r="A16" s="291" t="s">
        <v>233</v>
      </c>
      <c r="B16" s="300"/>
      <c r="C16" s="60"/>
      <c r="D16" s="340"/>
      <c r="E16" s="60">
        <v>3095000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>
        <v>100000</v>
      </c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>
        <v>750000</v>
      </c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843503</v>
      </c>
      <c r="D20" s="340"/>
      <c r="E20" s="60">
        <v>6500000</v>
      </c>
      <c r="F20" s="59">
        <v>5500000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4125000</v>
      </c>
      <c r="Y20" s="59">
        <v>-4125000</v>
      </c>
      <c r="Z20" s="61">
        <v>-100</v>
      </c>
      <c r="AA20" s="62">
        <v>5500000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100000</v>
      </c>
      <c r="D22" s="344">
        <f t="shared" si="6"/>
        <v>0</v>
      </c>
      <c r="E22" s="343">
        <f t="shared" si="6"/>
        <v>8388600</v>
      </c>
      <c r="F22" s="345">
        <f t="shared" si="6"/>
        <v>6691470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1093132</v>
      </c>
      <c r="R22" s="345">
        <f t="shared" si="6"/>
        <v>1093132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1093132</v>
      </c>
      <c r="X22" s="343">
        <f t="shared" si="6"/>
        <v>5018603</v>
      </c>
      <c r="Y22" s="345">
        <f t="shared" si="6"/>
        <v>-3925471</v>
      </c>
      <c r="Z22" s="336">
        <f>+IF(X22&lt;&gt;0,+(Y22/X22)*100,0)</f>
        <v>-78.21840061865822</v>
      </c>
      <c r="AA22" s="350">
        <f>SUM(AA23:AA32)</f>
        <v>6691470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7455600</v>
      </c>
      <c r="F24" s="59">
        <v>6691470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>
        <v>1093132</v>
      </c>
      <c r="R24" s="59">
        <v>1093132</v>
      </c>
      <c r="S24" s="59"/>
      <c r="T24" s="60"/>
      <c r="U24" s="60"/>
      <c r="V24" s="59"/>
      <c r="W24" s="59">
        <v>1093132</v>
      </c>
      <c r="X24" s="60">
        <v>5018603</v>
      </c>
      <c r="Y24" s="59">
        <v>-3925471</v>
      </c>
      <c r="Z24" s="61">
        <v>-78.22</v>
      </c>
      <c r="AA24" s="62">
        <v>6691470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350000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>
        <v>100000</v>
      </c>
      <c r="D28" s="341"/>
      <c r="E28" s="275">
        <v>583000</v>
      </c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150000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>
        <v>150000</v>
      </c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11581816</v>
      </c>
      <c r="D40" s="344">
        <f t="shared" si="9"/>
        <v>0</v>
      </c>
      <c r="E40" s="343">
        <f t="shared" si="9"/>
        <v>19353400</v>
      </c>
      <c r="F40" s="345">
        <f t="shared" si="9"/>
        <v>6046000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101697</v>
      </c>
      <c r="L40" s="343">
        <f t="shared" si="9"/>
        <v>0</v>
      </c>
      <c r="M40" s="343">
        <f t="shared" si="9"/>
        <v>72525</v>
      </c>
      <c r="N40" s="345">
        <f t="shared" si="9"/>
        <v>174222</v>
      </c>
      <c r="O40" s="345">
        <f t="shared" si="9"/>
        <v>41950</v>
      </c>
      <c r="P40" s="343">
        <f t="shared" si="9"/>
        <v>50000</v>
      </c>
      <c r="Q40" s="343">
        <f t="shared" si="9"/>
        <v>0</v>
      </c>
      <c r="R40" s="345">
        <f t="shared" si="9"/>
        <v>91950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266172</v>
      </c>
      <c r="X40" s="343">
        <f t="shared" si="9"/>
        <v>4534500</v>
      </c>
      <c r="Y40" s="345">
        <f t="shared" si="9"/>
        <v>-4268328</v>
      </c>
      <c r="Z40" s="336">
        <f>+IF(X40&lt;&gt;0,+(Y40/X40)*100,0)</f>
        <v>-94.13006946741648</v>
      </c>
      <c r="AA40" s="350">
        <f>SUM(AA41:AA49)</f>
        <v>6046000</v>
      </c>
    </row>
    <row r="41" spans="1:27" ht="13.5">
      <c r="A41" s="361" t="s">
        <v>247</v>
      </c>
      <c r="B41" s="142"/>
      <c r="C41" s="362">
        <v>9698000</v>
      </c>
      <c r="D41" s="363"/>
      <c r="E41" s="362">
        <v>1000000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1660773</v>
      </c>
      <c r="D43" s="369"/>
      <c r="E43" s="305">
        <v>12598900</v>
      </c>
      <c r="F43" s="370">
        <v>5926000</v>
      </c>
      <c r="G43" s="370"/>
      <c r="H43" s="305"/>
      <c r="I43" s="305"/>
      <c r="J43" s="370"/>
      <c r="K43" s="370"/>
      <c r="L43" s="305"/>
      <c r="M43" s="305">
        <v>72525</v>
      </c>
      <c r="N43" s="370">
        <v>72525</v>
      </c>
      <c r="O43" s="370">
        <v>41950</v>
      </c>
      <c r="P43" s="305"/>
      <c r="Q43" s="305"/>
      <c r="R43" s="370">
        <v>41950</v>
      </c>
      <c r="S43" s="370"/>
      <c r="T43" s="305"/>
      <c r="U43" s="305"/>
      <c r="V43" s="370"/>
      <c r="W43" s="370">
        <v>114475</v>
      </c>
      <c r="X43" s="305">
        <v>4444500</v>
      </c>
      <c r="Y43" s="370">
        <v>-4330025</v>
      </c>
      <c r="Z43" s="371">
        <v>-97.42</v>
      </c>
      <c r="AA43" s="303">
        <v>5926000</v>
      </c>
    </row>
    <row r="44" spans="1:27" ht="13.5">
      <c r="A44" s="361" t="s">
        <v>250</v>
      </c>
      <c r="B44" s="136"/>
      <c r="C44" s="60">
        <v>24793</v>
      </c>
      <c r="D44" s="368"/>
      <c r="E44" s="54">
        <v>124500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198250</v>
      </c>
      <c r="D47" s="368"/>
      <c r="E47" s="54">
        <v>2998000</v>
      </c>
      <c r="F47" s="53">
        <v>120000</v>
      </c>
      <c r="G47" s="53"/>
      <c r="H47" s="54"/>
      <c r="I47" s="54"/>
      <c r="J47" s="53"/>
      <c r="K47" s="53">
        <v>101697</v>
      </c>
      <c r="L47" s="54"/>
      <c r="M47" s="54"/>
      <c r="N47" s="53">
        <v>101697</v>
      </c>
      <c r="O47" s="53"/>
      <c r="P47" s="54">
        <v>50000</v>
      </c>
      <c r="Q47" s="54"/>
      <c r="R47" s="53">
        <v>50000</v>
      </c>
      <c r="S47" s="53"/>
      <c r="T47" s="54"/>
      <c r="U47" s="54"/>
      <c r="V47" s="53"/>
      <c r="W47" s="53">
        <v>151697</v>
      </c>
      <c r="X47" s="54">
        <v>90000</v>
      </c>
      <c r="Y47" s="53">
        <v>61697</v>
      </c>
      <c r="Z47" s="94">
        <v>68.55</v>
      </c>
      <c r="AA47" s="95">
        <v>120000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2632000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78113454</v>
      </c>
      <c r="D60" s="346">
        <f t="shared" si="14"/>
        <v>0</v>
      </c>
      <c r="E60" s="219">
        <f t="shared" si="14"/>
        <v>161170700</v>
      </c>
      <c r="F60" s="264">
        <f t="shared" si="14"/>
        <v>121843300</v>
      </c>
      <c r="G60" s="264">
        <f t="shared" si="14"/>
        <v>0</v>
      </c>
      <c r="H60" s="219">
        <f t="shared" si="14"/>
        <v>5908512</v>
      </c>
      <c r="I60" s="219">
        <f t="shared" si="14"/>
        <v>875547</v>
      </c>
      <c r="J60" s="264">
        <f t="shared" si="14"/>
        <v>6784059</v>
      </c>
      <c r="K60" s="264">
        <f t="shared" si="14"/>
        <v>3786204</v>
      </c>
      <c r="L60" s="219">
        <f t="shared" si="14"/>
        <v>2406845</v>
      </c>
      <c r="M60" s="219">
        <f t="shared" si="14"/>
        <v>2372730</v>
      </c>
      <c r="N60" s="264">
        <f t="shared" si="14"/>
        <v>8565779</v>
      </c>
      <c r="O60" s="264">
        <f t="shared" si="14"/>
        <v>5011606</v>
      </c>
      <c r="P60" s="219">
        <f t="shared" si="14"/>
        <v>4204772</v>
      </c>
      <c r="Q60" s="219">
        <f t="shared" si="14"/>
        <v>5519773</v>
      </c>
      <c r="R60" s="264">
        <f t="shared" si="14"/>
        <v>14736151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30085989</v>
      </c>
      <c r="X60" s="219">
        <f t="shared" si="14"/>
        <v>91382476</v>
      </c>
      <c r="Y60" s="264">
        <f t="shared" si="14"/>
        <v>-61296487</v>
      </c>
      <c r="Z60" s="337">
        <f>+IF(X60&lt;&gt;0,+(Y60/X60)*100,0)</f>
        <v>-67.07685070822549</v>
      </c>
      <c r="AA60" s="232">
        <f>+AA57+AA54+AA51+AA40+AA37+AA34+AA22+AA5</f>
        <v>121843300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500000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>
        <v>500000</v>
      </c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1916830</v>
      </c>
      <c r="F40" s="345">
        <f t="shared" si="9"/>
        <v>4354000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3265500</v>
      </c>
      <c r="Y40" s="345">
        <f t="shared" si="9"/>
        <v>-3265500</v>
      </c>
      <c r="Z40" s="336">
        <f>+IF(X40&lt;&gt;0,+(Y40/X40)*100,0)</f>
        <v>-100</v>
      </c>
      <c r="AA40" s="350">
        <f>SUM(AA41:AA49)</f>
        <v>4354000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1645030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21800</v>
      </c>
      <c r="F44" s="53">
        <v>4354000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3265500</v>
      </c>
      <c r="Y44" s="53">
        <v>-3265500</v>
      </c>
      <c r="Z44" s="94">
        <v>-100</v>
      </c>
      <c r="AA44" s="95">
        <v>4354000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250000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2416830</v>
      </c>
      <c r="F60" s="264">
        <f t="shared" si="14"/>
        <v>4354000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3265500</v>
      </c>
      <c r="Y60" s="264">
        <f t="shared" si="14"/>
        <v>-3265500</v>
      </c>
      <c r="Z60" s="337">
        <f>+IF(X60&lt;&gt;0,+(Y60/X60)*100,0)</f>
        <v>-100</v>
      </c>
      <c r="AA60" s="232">
        <f>+AA57+AA54+AA51+AA40+AA37+AA34+AA22+AA5</f>
        <v>4354000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2014-05-13T07:21:48Z</dcterms:created>
  <dcterms:modified xsi:type="dcterms:W3CDTF">2014-05-13T07:21:52Z</dcterms:modified>
  <cp:category/>
  <cp:version/>
  <cp:contentType/>
  <cp:contentStatus/>
</cp:coreProperties>
</file>