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<sst xmlns="http://schemas.openxmlformats.org/spreadsheetml/2006/main" count="855" uniqueCount="302">
  <si>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Emfuleni(GT421)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</si>
  <si>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</si>
  <si>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</si>
  <si>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</si>
  <si>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</si>
  <si>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</si>
  <si>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</si>
  <si>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</si>
  <si>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</si>
  <si>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</si>
  <si>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</si>
  <si>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</si>
  <si>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</si>
  <si>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</si>
  <si>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</si>
  <si>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</si>
  <si>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</si>
  <si>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</si>
  <si>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</si>
  <si>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</si>
  <si>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</si>
  <si>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</si>
  <si>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</si>
  <si>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</si>
  <si>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</si>
  <si>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</si>
  <si>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</si>
  <si>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</si>
  <si>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</si>
  <si>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</si>
  <si>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</si>
  <si>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</si>
  <si>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</si>
  <si>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</si>
  <si>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</si>
  <si>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</si>
  <si>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</si>
  <si>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</si>
  <si>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</si>
  <si>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</si>
  <si>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</si>
  <si>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</si>
  <si>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</si>
  <si>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</si>
  <si>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</si>
  <si>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</si>
  <si>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</si>
  <si>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</si>
  <si>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</si>
  <si>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</si>
  <si>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</si>
  <si>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</si>
  <si>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</si>
  <si>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</si>
  <si>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</si>
  <si>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</si>
  <si>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</si>
  <si>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</si>
  <si>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</si>
  <si>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</si>
  <si>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</si>
  <si>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</si>
  <si>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</si>
  <si>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</si>
  <si>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</si>
  <si>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</si>
  <si>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</si>
  <si>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</si>
  <si>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</si>
  <si>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</si>
  <si>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Emfuleni(GT421)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</si>
  <si>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</si>
  <si>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</si>
  <si>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</si>
  <si>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</si>
  <si>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</si>
  <si>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</si>
  <si>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</si>
  <si>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</si>
  <si>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</si>
  <si>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</si>
  <si>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</si>
  <si>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</si>
  <si>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</si>
  <si>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</si>
  <si>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</si>
  <si>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</si>
  <si>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</si>
  <si>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</si>
  <si>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</si>
  <si>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</si>
  <si>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</si>
  <si>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</si>
  <si>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</si>
  <si>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</si>
  <si>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</si>
  <si>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</si>
  <si>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</si>
  <si>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</si>
  <si>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</si>
  <si>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Emfuleni(GT421)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</si>
  <si>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</si>
  <si>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</si>
  <si>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</si>
  <si>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</si>
  <si>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</si>
  <si>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</si>
  <si>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</si>
  <si>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</si>
  <si>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</si>
  <si>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</si>
  <si>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</si>
  <si>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</si>
  <si>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</si>
  <si>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</si>
  <si>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</si>
  <si>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</si>
  <si>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</si>
  <si>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</si>
  <si>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</si>
  <si>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</si>
  <si>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</si>
  <si>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</si>
  <si>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</si>
  <si>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</si>
  <si>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</si>
  <si>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</si>
  <si>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</si>
  <si>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</si>
  <si>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Emfuleni(GT421)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</si>
  <si>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</si>
  <si>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</si>
  <si>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</si>
  <si>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</si>
  <si>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</si>
  <si>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</si>
  <si>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</si>
  <si>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</si>
  <si>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</si>
  <si>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</si>
  <si>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Emfuleni(GT421)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</si>
  <si>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</si>
  <si>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</si>
  <si>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</si>
  <si>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</si>
  <si>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</si>
  <si>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</si>
  <si>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</si>
  <si>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</si>
  <si>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</si>
  <si>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</si>
  <si>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</si>
  <si>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</si>
  <si>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</si>
  <si>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</si>
  <si>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</si>
  <si>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</si>
  <si>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</si>
  <si>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</si>
  <si>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</si>
  <si>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</si>
  <si>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</si>
  <si>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</si>
  <si>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</si>
  <si>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</si>
  <si>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</si>
  <si>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</si>
  <si>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</si>
  <si>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</si>
  <si>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</si>
  <si>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</si>
  <si>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</si>
  <si>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</si>
  <si>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</si>
  <si>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Emfuleni(GT421)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</si>
  <si>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</si>
  <si>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</si>
  <si>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</si>
  <si>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</si>
  <si>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</si>
  <si>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</si>
  <si>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</si>
  <si>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</si>
  <si>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</si>
  <si>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</si>
  <si>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</si>
  <si>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</si>
  <si>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</si>
  <si>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</si>
  <si>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</si>
  <si>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</si>
  <si>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</si>
  <si>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</si>
  <si>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</si>
  <si>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</si>
  <si>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</si>
  <si>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</si>
  <si>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</si>
  <si>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</si>
  <si>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</si>
  <si>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</si>
  <si>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Emfuleni(GT421)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</si>
  <si>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</si>
  <si>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</si>
  <si>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</si>
  <si>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</si>
  <si>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</si>
  <si>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</si>
  <si>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</si>
  <si>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</si>
  <si>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</si>
  <si>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</si>
  <si>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</si>
  <si>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</si>
  <si>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</si>
  <si>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</si>
  <si>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</si>
  <si>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</si>
  <si>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</si>
  <si>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</si>
  <si>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</si>
  <si>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</si>
  <si>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</si>
  <si>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</si>
  <si>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</si>
  <si>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</si>
  <si>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Emfuleni(GT421)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</si>
  <si>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</si>
  <si>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</si>
  <si>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</si>
  <si>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</si>
  <si>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</si>
  <si>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</si>
  <si>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</si>
  <si>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</si>
  <si>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</si>
  <si>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</si>
  <si>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</si>
  <si>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</si>
  <si>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</si>
  <si>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</si>
  <si>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</si>
  <si>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</si>
  <si>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</si>
  <si>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</si>
  <si>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</si>
  <si>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</si>
  <si>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</si>
  <si>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</si>
  <si>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</si>
  <si>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</si>
  <si>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</si>
  <si>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</si>
  <si>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</si>
  <si>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</si>
  <si>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</si>
  <si>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</si>
  <si>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</si>
  <si>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</si>
  <si>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</si>
  <si>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</si>
  <si>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</si>
  <si>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Emfuleni(GT421)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</si>
  <si>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</si>
  <si>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</si>
  <si>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Gauteng: Emfuleni(GT421)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</si>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</sst>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410973552</v>
      </c>
      <c r="C5" s="19">
        <v>0</v>
      </c>
      <c r="D5" s="59">
        <v>469468333</v>
      </c>
      <c r="E5" s="60">
        <v>469468332</v>
      </c>
      <c r="F5" s="60">
        <v>39073176</v>
      </c>
      <c r="G5" s="60">
        <v>38026295</v>
      </c>
      <c r="H5" s="60">
        <v>39059671</v>
      </c>
      <c r="I5" s="60">
        <v>116159142</v>
      </c>
      <c r="J5" s="60">
        <v>39270275</v>
      </c>
      <c r="K5" s="60">
        <v>39050761</v>
      </c>
      <c r="L5" s="60">
        <v>39606439</v>
      </c>
      <c r="M5" s="60">
        <v>117927475</v>
      </c>
      <c r="N5" s="60">
        <v>39202914</v>
      </c>
      <c r="O5" s="60">
        <v>39369677</v>
      </c>
      <c r="P5" s="60">
        <v>39711819</v>
      </c>
      <c r="Q5" s="60">
        <v>118284410</v>
      </c>
      <c r="R5" s="60">
        <v>0</v>
      </c>
      <c r="S5" s="60">
        <v>0</v>
      </c>
      <c r="T5" s="60">
        <v>0</v>
      </c>
      <c r="U5" s="60">
        <v>0</v>
      </c>
      <c r="V5" s="60">
        <v>352371027</v>
      </c>
      <c r="W5" s="60">
        <v>352101249</v>
      </c>
      <c r="X5" s="60">
        <v>269778</v>
      </c>
      <c r="Y5" s="61">
        <v>0.08</v>
      </c>
      <c r="Z5" s="62">
        <v>469468332</v>
      </c>
    </row>
    <row r="6" spans="1:26" ht="13.5">
      <c r="A6" s="58" t="s">
        <v>32</v>
      </c>
      <c r="B6" s="19">
        <v>2591388035</v>
      </c>
      <c r="C6" s="19">
        <v>0</v>
      </c>
      <c r="D6" s="59">
        <v>3062771611</v>
      </c>
      <c r="E6" s="60">
        <v>3062771614</v>
      </c>
      <c r="F6" s="60">
        <v>289340849</v>
      </c>
      <c r="G6" s="60">
        <v>315963193</v>
      </c>
      <c r="H6" s="60">
        <v>294115358</v>
      </c>
      <c r="I6" s="60">
        <v>899419400</v>
      </c>
      <c r="J6" s="60">
        <v>224419458</v>
      </c>
      <c r="K6" s="60">
        <v>258703741</v>
      </c>
      <c r="L6" s="60">
        <v>238722859</v>
      </c>
      <c r="M6" s="60">
        <v>721846058</v>
      </c>
      <c r="N6" s="60">
        <v>210416569</v>
      </c>
      <c r="O6" s="60">
        <v>211217609</v>
      </c>
      <c r="P6" s="60">
        <v>253789479</v>
      </c>
      <c r="Q6" s="60">
        <v>675423657</v>
      </c>
      <c r="R6" s="60">
        <v>0</v>
      </c>
      <c r="S6" s="60">
        <v>0</v>
      </c>
      <c r="T6" s="60">
        <v>0</v>
      </c>
      <c r="U6" s="60">
        <v>0</v>
      </c>
      <c r="V6" s="60">
        <v>2296689115</v>
      </c>
      <c r="W6" s="60">
        <v>2297078711</v>
      </c>
      <c r="X6" s="60">
        <v>-389596</v>
      </c>
      <c r="Y6" s="61">
        <v>-0.02</v>
      </c>
      <c r="Z6" s="62">
        <v>3062771614</v>
      </c>
    </row>
    <row r="7" spans="1:26" ht="13.5">
      <c r="A7" s="58" t="s">
        <v>33</v>
      </c>
      <c r="B7" s="19">
        <v>10583616</v>
      </c>
      <c r="C7" s="19">
        <v>0</v>
      </c>
      <c r="D7" s="59">
        <v>8569222</v>
      </c>
      <c r="E7" s="60">
        <v>8569222</v>
      </c>
      <c r="F7" s="60">
        <v>0</v>
      </c>
      <c r="G7" s="60">
        <v>865607</v>
      </c>
      <c r="H7" s="60">
        <v>627072</v>
      </c>
      <c r="I7" s="60">
        <v>1492679</v>
      </c>
      <c r="J7" s="60">
        <v>427068</v>
      </c>
      <c r="K7" s="60">
        <v>500326</v>
      </c>
      <c r="L7" s="60">
        <v>507964</v>
      </c>
      <c r="M7" s="60">
        <v>1435358</v>
      </c>
      <c r="N7" s="60">
        <v>2364530</v>
      </c>
      <c r="O7" s="60">
        <v>539058</v>
      </c>
      <c r="P7" s="60">
        <v>839537</v>
      </c>
      <c r="Q7" s="60">
        <v>3743125</v>
      </c>
      <c r="R7" s="60">
        <v>0</v>
      </c>
      <c r="S7" s="60">
        <v>0</v>
      </c>
      <c r="T7" s="60">
        <v>0</v>
      </c>
      <c r="U7" s="60">
        <v>0</v>
      </c>
      <c r="V7" s="60">
        <v>6671162</v>
      </c>
      <c r="W7" s="60">
        <v>6426917</v>
      </c>
      <c r="X7" s="60">
        <v>244245</v>
      </c>
      <c r="Y7" s="61">
        <v>3.8</v>
      </c>
      <c r="Z7" s="62">
        <v>8569222</v>
      </c>
    </row>
    <row r="8" spans="1:26" ht="13.5">
      <c r="A8" s="58" t="s">
        <v>34</v>
      </c>
      <c r="B8" s="19">
        <v>650260666</v>
      </c>
      <c r="C8" s="19">
        <v>0</v>
      </c>
      <c r="D8" s="59">
        <v>685819286</v>
      </c>
      <c r="E8" s="60">
        <v>685819286</v>
      </c>
      <c r="F8" s="60">
        <v>240464000</v>
      </c>
      <c r="G8" s="60">
        <v>3793376</v>
      </c>
      <c r="H8" s="60">
        <v>3863623</v>
      </c>
      <c r="I8" s="60">
        <v>248120999</v>
      </c>
      <c r="J8" s="60">
        <v>7124879</v>
      </c>
      <c r="K8" s="60">
        <v>202747318</v>
      </c>
      <c r="L8" s="60">
        <v>9148671</v>
      </c>
      <c r="M8" s="60">
        <v>219020868</v>
      </c>
      <c r="N8" s="60">
        <v>3785215</v>
      </c>
      <c r="O8" s="60">
        <v>3700209</v>
      </c>
      <c r="P8" s="60">
        <v>155104312</v>
      </c>
      <c r="Q8" s="60">
        <v>162589736</v>
      </c>
      <c r="R8" s="60">
        <v>0</v>
      </c>
      <c r="S8" s="60">
        <v>0</v>
      </c>
      <c r="T8" s="60">
        <v>0</v>
      </c>
      <c r="U8" s="60">
        <v>0</v>
      </c>
      <c r="V8" s="60">
        <v>629731603</v>
      </c>
      <c r="W8" s="60">
        <v>514364465</v>
      </c>
      <c r="X8" s="60">
        <v>115367138</v>
      </c>
      <c r="Y8" s="61">
        <v>22.43</v>
      </c>
      <c r="Z8" s="62">
        <v>685819286</v>
      </c>
    </row>
    <row r="9" spans="1:26" ht="13.5">
      <c r="A9" s="58" t="s">
        <v>35</v>
      </c>
      <c r="B9" s="19">
        <v>154763685</v>
      </c>
      <c r="C9" s="19">
        <v>0</v>
      </c>
      <c r="D9" s="59">
        <v>114765423</v>
      </c>
      <c r="E9" s="60">
        <v>114765422</v>
      </c>
      <c r="F9" s="60">
        <v>805272</v>
      </c>
      <c r="G9" s="60">
        <v>18373531</v>
      </c>
      <c r="H9" s="60">
        <v>-4628993</v>
      </c>
      <c r="I9" s="60">
        <v>14549810</v>
      </c>
      <c r="J9" s="60">
        <v>7239952</v>
      </c>
      <c r="K9" s="60">
        <v>7898240</v>
      </c>
      <c r="L9" s="60">
        <v>5654721</v>
      </c>
      <c r="M9" s="60">
        <v>20792913</v>
      </c>
      <c r="N9" s="60">
        <v>8803851</v>
      </c>
      <c r="O9" s="60">
        <v>14024092</v>
      </c>
      <c r="P9" s="60">
        <v>7598019</v>
      </c>
      <c r="Q9" s="60">
        <v>30425962</v>
      </c>
      <c r="R9" s="60">
        <v>0</v>
      </c>
      <c r="S9" s="60">
        <v>0</v>
      </c>
      <c r="T9" s="60">
        <v>0</v>
      </c>
      <c r="U9" s="60">
        <v>0</v>
      </c>
      <c r="V9" s="60">
        <v>65768685</v>
      </c>
      <c r="W9" s="60">
        <v>86074067</v>
      </c>
      <c r="X9" s="60">
        <v>-20305382</v>
      </c>
      <c r="Y9" s="61">
        <v>-23.59</v>
      </c>
      <c r="Z9" s="62">
        <v>114765422</v>
      </c>
    </row>
    <row r="10" spans="1:26" ht="25.5">
      <c r="A10" s="63" t="s">
        <v>277</v>
      </c>
      <c r="B10" s="64">
        <f>SUM(B5:B9)</f>
        <v>3817969554</v>
      </c>
      <c r="C10" s="64">
        <f>SUM(C5:C9)</f>
        <v>0</v>
      </c>
      <c r="D10" s="65">
        <f aca="true" t="shared" si="0" ref="D10:Z10">SUM(D5:D9)</f>
        <v>4341393875</v>
      </c>
      <c r="E10" s="66">
        <f t="shared" si="0"/>
        <v>4341393876</v>
      </c>
      <c r="F10" s="66">
        <f t="shared" si="0"/>
        <v>569683297</v>
      </c>
      <c r="G10" s="66">
        <f t="shared" si="0"/>
        <v>377022002</v>
      </c>
      <c r="H10" s="66">
        <f t="shared" si="0"/>
        <v>333036731</v>
      </c>
      <c r="I10" s="66">
        <f t="shared" si="0"/>
        <v>1279742030</v>
      </c>
      <c r="J10" s="66">
        <f t="shared" si="0"/>
        <v>278481632</v>
      </c>
      <c r="K10" s="66">
        <f t="shared" si="0"/>
        <v>508900386</v>
      </c>
      <c r="L10" s="66">
        <f t="shared" si="0"/>
        <v>293640654</v>
      </c>
      <c r="M10" s="66">
        <f t="shared" si="0"/>
        <v>1081022672</v>
      </c>
      <c r="N10" s="66">
        <f t="shared" si="0"/>
        <v>264573079</v>
      </c>
      <c r="O10" s="66">
        <f t="shared" si="0"/>
        <v>268850645</v>
      </c>
      <c r="P10" s="66">
        <f t="shared" si="0"/>
        <v>457043166</v>
      </c>
      <c r="Q10" s="66">
        <f t="shared" si="0"/>
        <v>990466890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3351231592</v>
      </c>
      <c r="W10" s="66">
        <f t="shared" si="0"/>
        <v>3256045409</v>
      </c>
      <c r="X10" s="66">
        <f t="shared" si="0"/>
        <v>95186183</v>
      </c>
      <c r="Y10" s="67">
        <f>+IF(W10&lt;&gt;0,(X10/W10)*100,0)</f>
        <v>2.923367798768927</v>
      </c>
      <c r="Z10" s="68">
        <f t="shared" si="0"/>
        <v>4341393876</v>
      </c>
    </row>
    <row r="11" spans="1:26" ht="13.5">
      <c r="A11" s="58" t="s">
        <v>37</v>
      </c>
      <c r="B11" s="19">
        <v>754322663</v>
      </c>
      <c r="C11" s="19">
        <v>0</v>
      </c>
      <c r="D11" s="59">
        <v>827885986</v>
      </c>
      <c r="E11" s="60">
        <v>827885986</v>
      </c>
      <c r="F11" s="60">
        <v>69379669</v>
      </c>
      <c r="G11" s="60">
        <v>69270975</v>
      </c>
      <c r="H11" s="60">
        <v>70724378</v>
      </c>
      <c r="I11" s="60">
        <v>209375022</v>
      </c>
      <c r="J11" s="60">
        <v>70270599</v>
      </c>
      <c r="K11" s="60">
        <v>68157935</v>
      </c>
      <c r="L11" s="60">
        <v>67325969</v>
      </c>
      <c r="M11" s="60">
        <v>205754503</v>
      </c>
      <c r="N11" s="60">
        <v>67387442</v>
      </c>
      <c r="O11" s="60">
        <v>69146333</v>
      </c>
      <c r="P11" s="60">
        <v>66964537</v>
      </c>
      <c r="Q11" s="60">
        <v>203498312</v>
      </c>
      <c r="R11" s="60">
        <v>0</v>
      </c>
      <c r="S11" s="60">
        <v>0</v>
      </c>
      <c r="T11" s="60">
        <v>0</v>
      </c>
      <c r="U11" s="60">
        <v>0</v>
      </c>
      <c r="V11" s="60">
        <v>618627837</v>
      </c>
      <c r="W11" s="60">
        <v>620914490</v>
      </c>
      <c r="X11" s="60">
        <v>-2286653</v>
      </c>
      <c r="Y11" s="61">
        <v>-0.37</v>
      </c>
      <c r="Z11" s="62">
        <v>827885986</v>
      </c>
    </row>
    <row r="12" spans="1:26" ht="13.5">
      <c r="A12" s="58" t="s">
        <v>38</v>
      </c>
      <c r="B12" s="19">
        <v>26661222</v>
      </c>
      <c r="C12" s="19">
        <v>0</v>
      </c>
      <c r="D12" s="59">
        <v>41851729</v>
      </c>
      <c r="E12" s="60">
        <v>41851724</v>
      </c>
      <c r="F12" s="60">
        <v>2222103</v>
      </c>
      <c r="G12" s="60">
        <v>2221696</v>
      </c>
      <c r="H12" s="60">
        <v>2257674</v>
      </c>
      <c r="I12" s="60">
        <v>6701473</v>
      </c>
      <c r="J12" s="60">
        <v>2221875</v>
      </c>
      <c r="K12" s="60">
        <v>2221696</v>
      </c>
      <c r="L12" s="60">
        <v>2221696</v>
      </c>
      <c r="M12" s="60">
        <v>6665267</v>
      </c>
      <c r="N12" s="60">
        <v>2221696</v>
      </c>
      <c r="O12" s="60">
        <v>12825931</v>
      </c>
      <c r="P12" s="60">
        <v>3619065</v>
      </c>
      <c r="Q12" s="60">
        <v>18666692</v>
      </c>
      <c r="R12" s="60">
        <v>0</v>
      </c>
      <c r="S12" s="60">
        <v>0</v>
      </c>
      <c r="T12" s="60">
        <v>0</v>
      </c>
      <c r="U12" s="60">
        <v>0</v>
      </c>
      <c r="V12" s="60">
        <v>32033432</v>
      </c>
      <c r="W12" s="60">
        <v>31388793</v>
      </c>
      <c r="X12" s="60">
        <v>644639</v>
      </c>
      <c r="Y12" s="61">
        <v>2.05</v>
      </c>
      <c r="Z12" s="62">
        <v>41851724</v>
      </c>
    </row>
    <row r="13" spans="1:26" ht="13.5">
      <c r="A13" s="58" t="s">
        <v>278</v>
      </c>
      <c r="B13" s="19">
        <v>513855529</v>
      </c>
      <c r="C13" s="19">
        <v>0</v>
      </c>
      <c r="D13" s="59">
        <v>206187810</v>
      </c>
      <c r="E13" s="60">
        <v>206187810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21445101</v>
      </c>
      <c r="M13" s="60">
        <v>21445101</v>
      </c>
      <c r="N13" s="60">
        <v>-396883</v>
      </c>
      <c r="O13" s="60">
        <v>3298444</v>
      </c>
      <c r="P13" s="60">
        <v>3487560</v>
      </c>
      <c r="Q13" s="60">
        <v>6389121</v>
      </c>
      <c r="R13" s="60">
        <v>0</v>
      </c>
      <c r="S13" s="60">
        <v>0</v>
      </c>
      <c r="T13" s="60">
        <v>0</v>
      </c>
      <c r="U13" s="60">
        <v>0</v>
      </c>
      <c r="V13" s="60">
        <v>27834222</v>
      </c>
      <c r="W13" s="60">
        <v>154640858</v>
      </c>
      <c r="X13" s="60">
        <v>-126806636</v>
      </c>
      <c r="Y13" s="61">
        <v>-82</v>
      </c>
      <c r="Z13" s="62">
        <v>206187810</v>
      </c>
    </row>
    <row r="14" spans="1:26" ht="13.5">
      <c r="A14" s="58" t="s">
        <v>40</v>
      </c>
      <c r="B14" s="19">
        <v>0</v>
      </c>
      <c r="C14" s="19">
        <v>0</v>
      </c>
      <c r="D14" s="59">
        <v>11342570</v>
      </c>
      <c r="E14" s="60">
        <v>11342570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8506928</v>
      </c>
      <c r="X14" s="60">
        <v>-8506928</v>
      </c>
      <c r="Y14" s="61">
        <v>-100</v>
      </c>
      <c r="Z14" s="62">
        <v>11342570</v>
      </c>
    </row>
    <row r="15" spans="1:26" ht="13.5">
      <c r="A15" s="58" t="s">
        <v>41</v>
      </c>
      <c r="B15" s="19">
        <v>1835030290</v>
      </c>
      <c r="C15" s="19">
        <v>0</v>
      </c>
      <c r="D15" s="59">
        <v>1888144300</v>
      </c>
      <c r="E15" s="60">
        <v>1892144300</v>
      </c>
      <c r="F15" s="60">
        <v>41419302</v>
      </c>
      <c r="G15" s="60">
        <v>222944286</v>
      </c>
      <c r="H15" s="60">
        <v>207783881</v>
      </c>
      <c r="I15" s="60">
        <v>472147469</v>
      </c>
      <c r="J15" s="60">
        <v>153351069</v>
      </c>
      <c r="K15" s="60">
        <v>147012610</v>
      </c>
      <c r="L15" s="60">
        <v>108009558</v>
      </c>
      <c r="M15" s="60">
        <v>408373237</v>
      </c>
      <c r="N15" s="60">
        <v>120518624</v>
      </c>
      <c r="O15" s="60">
        <v>140866906</v>
      </c>
      <c r="P15" s="60">
        <v>136849358</v>
      </c>
      <c r="Q15" s="60">
        <v>398234888</v>
      </c>
      <c r="R15" s="60">
        <v>0</v>
      </c>
      <c r="S15" s="60">
        <v>0</v>
      </c>
      <c r="T15" s="60">
        <v>0</v>
      </c>
      <c r="U15" s="60">
        <v>0</v>
      </c>
      <c r="V15" s="60">
        <v>1278755594</v>
      </c>
      <c r="W15" s="60">
        <v>1419108225</v>
      </c>
      <c r="X15" s="60">
        <v>-140352631</v>
      </c>
      <c r="Y15" s="61">
        <v>-9.89</v>
      </c>
      <c r="Z15" s="62">
        <v>1892144300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1051534869</v>
      </c>
      <c r="C17" s="19">
        <v>0</v>
      </c>
      <c r="D17" s="59">
        <v>1221010344</v>
      </c>
      <c r="E17" s="60">
        <v>1374614140</v>
      </c>
      <c r="F17" s="60">
        <v>36206510</v>
      </c>
      <c r="G17" s="60">
        <v>60660302</v>
      </c>
      <c r="H17" s="60">
        <v>75383910</v>
      </c>
      <c r="I17" s="60">
        <v>172250722</v>
      </c>
      <c r="J17" s="60">
        <v>55494151</v>
      </c>
      <c r="K17" s="60">
        <v>71847966</v>
      </c>
      <c r="L17" s="60">
        <v>55903145</v>
      </c>
      <c r="M17" s="60">
        <v>183245262</v>
      </c>
      <c r="N17" s="60">
        <v>44099550</v>
      </c>
      <c r="O17" s="60">
        <v>47981227</v>
      </c>
      <c r="P17" s="60">
        <v>59606811</v>
      </c>
      <c r="Q17" s="60">
        <v>151687588</v>
      </c>
      <c r="R17" s="60">
        <v>0</v>
      </c>
      <c r="S17" s="60">
        <v>0</v>
      </c>
      <c r="T17" s="60">
        <v>0</v>
      </c>
      <c r="U17" s="60">
        <v>0</v>
      </c>
      <c r="V17" s="60">
        <v>507183572</v>
      </c>
      <c r="W17" s="60">
        <v>1030960605</v>
      </c>
      <c r="X17" s="60">
        <v>-523777033</v>
      </c>
      <c r="Y17" s="61">
        <v>-50.8</v>
      </c>
      <c r="Z17" s="62">
        <v>1374614140</v>
      </c>
    </row>
    <row r="18" spans="1:26" ht="13.5">
      <c r="A18" s="70" t="s">
        <v>44</v>
      </c>
      <c r="B18" s="71">
        <f>SUM(B11:B17)</f>
        <v>4181404573</v>
      </c>
      <c r="C18" s="71">
        <f>SUM(C11:C17)</f>
        <v>0</v>
      </c>
      <c r="D18" s="72">
        <f aca="true" t="shared" si="1" ref="D18:Z18">SUM(D11:D17)</f>
        <v>4196422739</v>
      </c>
      <c r="E18" s="73">
        <f t="shared" si="1"/>
        <v>4354026530</v>
      </c>
      <c r="F18" s="73">
        <f t="shared" si="1"/>
        <v>149227584</v>
      </c>
      <c r="G18" s="73">
        <f t="shared" si="1"/>
        <v>355097259</v>
      </c>
      <c r="H18" s="73">
        <f t="shared" si="1"/>
        <v>356149843</v>
      </c>
      <c r="I18" s="73">
        <f t="shared" si="1"/>
        <v>860474686</v>
      </c>
      <c r="J18" s="73">
        <f t="shared" si="1"/>
        <v>281337694</v>
      </c>
      <c r="K18" s="73">
        <f t="shared" si="1"/>
        <v>289240207</v>
      </c>
      <c r="L18" s="73">
        <f t="shared" si="1"/>
        <v>254905469</v>
      </c>
      <c r="M18" s="73">
        <f t="shared" si="1"/>
        <v>825483370</v>
      </c>
      <c r="N18" s="73">
        <f t="shared" si="1"/>
        <v>233830429</v>
      </c>
      <c r="O18" s="73">
        <f t="shared" si="1"/>
        <v>274118841</v>
      </c>
      <c r="P18" s="73">
        <f t="shared" si="1"/>
        <v>270527331</v>
      </c>
      <c r="Q18" s="73">
        <f t="shared" si="1"/>
        <v>778476601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2464434657</v>
      </c>
      <c r="W18" s="73">
        <f t="shared" si="1"/>
        <v>3265519899</v>
      </c>
      <c r="X18" s="73">
        <f t="shared" si="1"/>
        <v>-801085242</v>
      </c>
      <c r="Y18" s="67">
        <f>+IF(W18&lt;&gt;0,(X18/W18)*100,0)</f>
        <v>-24.531629473313462</v>
      </c>
      <c r="Z18" s="74">
        <f t="shared" si="1"/>
        <v>4354026530</v>
      </c>
    </row>
    <row r="19" spans="1:26" ht="13.5">
      <c r="A19" s="70" t="s">
        <v>45</v>
      </c>
      <c r="B19" s="75">
        <f>+B10-B18</f>
        <v>-363435019</v>
      </c>
      <c r="C19" s="75">
        <f>+C10-C18</f>
        <v>0</v>
      </c>
      <c r="D19" s="76">
        <f aca="true" t="shared" si="2" ref="D19:Z19">+D10-D18</f>
        <v>144971136</v>
      </c>
      <c r="E19" s="77">
        <f t="shared" si="2"/>
        <v>-12632654</v>
      </c>
      <c r="F19" s="77">
        <f t="shared" si="2"/>
        <v>420455713</v>
      </c>
      <c r="G19" s="77">
        <f t="shared" si="2"/>
        <v>21924743</v>
      </c>
      <c r="H19" s="77">
        <f t="shared" si="2"/>
        <v>-23113112</v>
      </c>
      <c r="I19" s="77">
        <f t="shared" si="2"/>
        <v>419267344</v>
      </c>
      <c r="J19" s="77">
        <f t="shared" si="2"/>
        <v>-2856062</v>
      </c>
      <c r="K19" s="77">
        <f t="shared" si="2"/>
        <v>219660179</v>
      </c>
      <c r="L19" s="77">
        <f t="shared" si="2"/>
        <v>38735185</v>
      </c>
      <c r="M19" s="77">
        <f t="shared" si="2"/>
        <v>255539302</v>
      </c>
      <c r="N19" s="77">
        <f t="shared" si="2"/>
        <v>30742650</v>
      </c>
      <c r="O19" s="77">
        <f t="shared" si="2"/>
        <v>-5268196</v>
      </c>
      <c r="P19" s="77">
        <f t="shared" si="2"/>
        <v>186515835</v>
      </c>
      <c r="Q19" s="77">
        <f t="shared" si="2"/>
        <v>211990289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886796935</v>
      </c>
      <c r="W19" s="77">
        <f>IF(E10=E18,0,W10-W18)</f>
        <v>-9474490</v>
      </c>
      <c r="X19" s="77">
        <f t="shared" si="2"/>
        <v>896271425</v>
      </c>
      <c r="Y19" s="78">
        <f>+IF(W19&lt;&gt;0,(X19/W19)*100,0)</f>
        <v>-9459.838207650228</v>
      </c>
      <c r="Z19" s="79">
        <f t="shared" si="2"/>
        <v>-12632654</v>
      </c>
    </row>
    <row r="20" spans="1:26" ht="13.5">
      <c r="A20" s="58" t="s">
        <v>46</v>
      </c>
      <c r="B20" s="19">
        <v>192185185</v>
      </c>
      <c r="C20" s="19">
        <v>0</v>
      </c>
      <c r="D20" s="59">
        <v>181132652</v>
      </c>
      <c r="E20" s="60">
        <v>181132652</v>
      </c>
      <c r="F20" s="60">
        <v>0</v>
      </c>
      <c r="G20" s="60">
        <v>2227835</v>
      </c>
      <c r="H20" s="60">
        <v>19593445</v>
      </c>
      <c r="I20" s="60">
        <v>21821280</v>
      </c>
      <c r="J20" s="60">
        <v>24900150</v>
      </c>
      <c r="K20" s="60">
        <v>11043235</v>
      </c>
      <c r="L20" s="60">
        <v>46429667</v>
      </c>
      <c r="M20" s="60">
        <v>82373052</v>
      </c>
      <c r="N20" s="60">
        <v>0</v>
      </c>
      <c r="O20" s="60">
        <v>10917177</v>
      </c>
      <c r="P20" s="60">
        <v>17880894</v>
      </c>
      <c r="Q20" s="60">
        <v>28798071</v>
      </c>
      <c r="R20" s="60">
        <v>0</v>
      </c>
      <c r="S20" s="60">
        <v>0</v>
      </c>
      <c r="T20" s="60">
        <v>0</v>
      </c>
      <c r="U20" s="60">
        <v>0</v>
      </c>
      <c r="V20" s="60">
        <v>132992403</v>
      </c>
      <c r="W20" s="60">
        <v>135849489</v>
      </c>
      <c r="X20" s="60">
        <v>-2857086</v>
      </c>
      <c r="Y20" s="61">
        <v>-2.1</v>
      </c>
      <c r="Z20" s="62">
        <v>181132652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-171249834</v>
      </c>
      <c r="C22" s="86">
        <f>SUM(C19:C21)</f>
        <v>0</v>
      </c>
      <c r="D22" s="87">
        <f aca="true" t="shared" si="3" ref="D22:Z22">SUM(D19:D21)</f>
        <v>326103788</v>
      </c>
      <c r="E22" s="88">
        <f t="shared" si="3"/>
        <v>168499998</v>
      </c>
      <c r="F22" s="88">
        <f t="shared" si="3"/>
        <v>420455713</v>
      </c>
      <c r="G22" s="88">
        <f t="shared" si="3"/>
        <v>24152578</v>
      </c>
      <c r="H22" s="88">
        <f t="shared" si="3"/>
        <v>-3519667</v>
      </c>
      <c r="I22" s="88">
        <f t="shared" si="3"/>
        <v>441088624</v>
      </c>
      <c r="J22" s="88">
        <f t="shared" si="3"/>
        <v>22044088</v>
      </c>
      <c r="K22" s="88">
        <f t="shared" si="3"/>
        <v>230703414</v>
      </c>
      <c r="L22" s="88">
        <f t="shared" si="3"/>
        <v>85164852</v>
      </c>
      <c r="M22" s="88">
        <f t="shared" si="3"/>
        <v>337912354</v>
      </c>
      <c r="N22" s="88">
        <f t="shared" si="3"/>
        <v>30742650</v>
      </c>
      <c r="O22" s="88">
        <f t="shared" si="3"/>
        <v>5648981</v>
      </c>
      <c r="P22" s="88">
        <f t="shared" si="3"/>
        <v>204396729</v>
      </c>
      <c r="Q22" s="88">
        <f t="shared" si="3"/>
        <v>240788360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1019789338</v>
      </c>
      <c r="W22" s="88">
        <f t="shared" si="3"/>
        <v>126374999</v>
      </c>
      <c r="X22" s="88">
        <f t="shared" si="3"/>
        <v>893414339</v>
      </c>
      <c r="Y22" s="89">
        <f>+IF(W22&lt;&gt;0,(X22/W22)*100,0)</f>
        <v>706.9549721618594</v>
      </c>
      <c r="Z22" s="90">
        <f t="shared" si="3"/>
        <v>168499998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-171249834</v>
      </c>
      <c r="C24" s="75">
        <f>SUM(C22:C23)</f>
        <v>0</v>
      </c>
      <c r="D24" s="76">
        <f aca="true" t="shared" si="4" ref="D24:Z24">SUM(D22:D23)</f>
        <v>326103788</v>
      </c>
      <c r="E24" s="77">
        <f t="shared" si="4"/>
        <v>168499998</v>
      </c>
      <c r="F24" s="77">
        <f t="shared" si="4"/>
        <v>420455713</v>
      </c>
      <c r="G24" s="77">
        <f t="shared" si="4"/>
        <v>24152578</v>
      </c>
      <c r="H24" s="77">
        <f t="shared" si="4"/>
        <v>-3519667</v>
      </c>
      <c r="I24" s="77">
        <f t="shared" si="4"/>
        <v>441088624</v>
      </c>
      <c r="J24" s="77">
        <f t="shared" si="4"/>
        <v>22044088</v>
      </c>
      <c r="K24" s="77">
        <f t="shared" si="4"/>
        <v>230703414</v>
      </c>
      <c r="L24" s="77">
        <f t="shared" si="4"/>
        <v>85164852</v>
      </c>
      <c r="M24" s="77">
        <f t="shared" si="4"/>
        <v>337912354</v>
      </c>
      <c r="N24" s="77">
        <f t="shared" si="4"/>
        <v>30742650</v>
      </c>
      <c r="O24" s="77">
        <f t="shared" si="4"/>
        <v>5648981</v>
      </c>
      <c r="P24" s="77">
        <f t="shared" si="4"/>
        <v>204396729</v>
      </c>
      <c r="Q24" s="77">
        <f t="shared" si="4"/>
        <v>240788360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1019789338</v>
      </c>
      <c r="W24" s="77">
        <f t="shared" si="4"/>
        <v>126374999</v>
      </c>
      <c r="X24" s="77">
        <f t="shared" si="4"/>
        <v>893414339</v>
      </c>
      <c r="Y24" s="78">
        <f>+IF(W24&lt;&gt;0,(X24/W24)*100,0)</f>
        <v>706.9549721618594</v>
      </c>
      <c r="Z24" s="79">
        <f t="shared" si="4"/>
        <v>168499998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246664966</v>
      </c>
      <c r="C27" s="22">
        <v>0</v>
      </c>
      <c r="D27" s="99">
        <v>326103788</v>
      </c>
      <c r="E27" s="100">
        <v>335203789</v>
      </c>
      <c r="F27" s="100">
        <v>2256362</v>
      </c>
      <c r="G27" s="100">
        <v>22158534</v>
      </c>
      <c r="H27" s="100">
        <v>22530284</v>
      </c>
      <c r="I27" s="100">
        <v>46945180</v>
      </c>
      <c r="J27" s="100">
        <v>11451386</v>
      </c>
      <c r="K27" s="100">
        <v>16653680</v>
      </c>
      <c r="L27" s="100">
        <v>16069801</v>
      </c>
      <c r="M27" s="100">
        <v>44174867</v>
      </c>
      <c r="N27" s="100">
        <v>9462025</v>
      </c>
      <c r="O27" s="100">
        <v>5806378</v>
      </c>
      <c r="P27" s="100">
        <v>10937043</v>
      </c>
      <c r="Q27" s="100">
        <v>26205446</v>
      </c>
      <c r="R27" s="100">
        <v>0</v>
      </c>
      <c r="S27" s="100">
        <v>0</v>
      </c>
      <c r="T27" s="100">
        <v>0</v>
      </c>
      <c r="U27" s="100">
        <v>0</v>
      </c>
      <c r="V27" s="100">
        <v>117325493</v>
      </c>
      <c r="W27" s="100">
        <v>251402842</v>
      </c>
      <c r="X27" s="100">
        <v>-134077349</v>
      </c>
      <c r="Y27" s="101">
        <v>-53.33</v>
      </c>
      <c r="Z27" s="102">
        <v>335203789</v>
      </c>
    </row>
    <row r="28" spans="1:26" ht="13.5">
      <c r="A28" s="103" t="s">
        <v>46</v>
      </c>
      <c r="B28" s="19">
        <v>201664066</v>
      </c>
      <c r="C28" s="19">
        <v>0</v>
      </c>
      <c r="D28" s="59">
        <v>181132652</v>
      </c>
      <c r="E28" s="60">
        <v>242603789</v>
      </c>
      <c r="F28" s="60">
        <v>1830505</v>
      </c>
      <c r="G28" s="60">
        <v>16506678</v>
      </c>
      <c r="H28" s="60">
        <v>21733454</v>
      </c>
      <c r="I28" s="60">
        <v>40070637</v>
      </c>
      <c r="J28" s="60">
        <v>9889119</v>
      </c>
      <c r="K28" s="60">
        <v>14928464</v>
      </c>
      <c r="L28" s="60">
        <v>15716612</v>
      </c>
      <c r="M28" s="60">
        <v>40534195</v>
      </c>
      <c r="N28" s="60">
        <v>9271531</v>
      </c>
      <c r="O28" s="60">
        <v>5717461</v>
      </c>
      <c r="P28" s="60">
        <v>10574583</v>
      </c>
      <c r="Q28" s="60">
        <v>25563575</v>
      </c>
      <c r="R28" s="60">
        <v>0</v>
      </c>
      <c r="S28" s="60">
        <v>0</v>
      </c>
      <c r="T28" s="60">
        <v>0</v>
      </c>
      <c r="U28" s="60">
        <v>0</v>
      </c>
      <c r="V28" s="60">
        <v>106168407</v>
      </c>
      <c r="W28" s="60">
        <v>181952842</v>
      </c>
      <c r="X28" s="60">
        <v>-75784435</v>
      </c>
      <c r="Y28" s="61">
        <v>-41.65</v>
      </c>
      <c r="Z28" s="62">
        <v>242603789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45000901</v>
      </c>
      <c r="C31" s="19">
        <v>0</v>
      </c>
      <c r="D31" s="59">
        <v>144971136</v>
      </c>
      <c r="E31" s="60">
        <v>92600000</v>
      </c>
      <c r="F31" s="60">
        <v>425857</v>
      </c>
      <c r="G31" s="60">
        <v>5651855</v>
      </c>
      <c r="H31" s="60">
        <v>796830</v>
      </c>
      <c r="I31" s="60">
        <v>6874542</v>
      </c>
      <c r="J31" s="60">
        <v>1562267</v>
      </c>
      <c r="K31" s="60">
        <v>1725216</v>
      </c>
      <c r="L31" s="60">
        <v>353189</v>
      </c>
      <c r="M31" s="60">
        <v>3640672</v>
      </c>
      <c r="N31" s="60">
        <v>190494</v>
      </c>
      <c r="O31" s="60">
        <v>88917</v>
      </c>
      <c r="P31" s="60">
        <v>362460</v>
      </c>
      <c r="Q31" s="60">
        <v>641871</v>
      </c>
      <c r="R31" s="60">
        <v>0</v>
      </c>
      <c r="S31" s="60">
        <v>0</v>
      </c>
      <c r="T31" s="60">
        <v>0</v>
      </c>
      <c r="U31" s="60">
        <v>0</v>
      </c>
      <c r="V31" s="60">
        <v>11157085</v>
      </c>
      <c r="W31" s="60">
        <v>69450000</v>
      </c>
      <c r="X31" s="60">
        <v>-58292915</v>
      </c>
      <c r="Y31" s="61">
        <v>-83.94</v>
      </c>
      <c r="Z31" s="62">
        <v>92600000</v>
      </c>
    </row>
    <row r="32" spans="1:26" ht="13.5">
      <c r="A32" s="70" t="s">
        <v>54</v>
      </c>
      <c r="B32" s="22">
        <f>SUM(B28:B31)</f>
        <v>246664967</v>
      </c>
      <c r="C32" s="22">
        <f>SUM(C28:C31)</f>
        <v>0</v>
      </c>
      <c r="D32" s="99">
        <f aca="true" t="shared" si="5" ref="D32:Z32">SUM(D28:D31)</f>
        <v>326103788</v>
      </c>
      <c r="E32" s="100">
        <f t="shared" si="5"/>
        <v>335203789</v>
      </c>
      <c r="F32" s="100">
        <f t="shared" si="5"/>
        <v>2256362</v>
      </c>
      <c r="G32" s="100">
        <f t="shared" si="5"/>
        <v>22158533</v>
      </c>
      <c r="H32" s="100">
        <f t="shared" si="5"/>
        <v>22530284</v>
      </c>
      <c r="I32" s="100">
        <f t="shared" si="5"/>
        <v>46945179</v>
      </c>
      <c r="J32" s="100">
        <f t="shared" si="5"/>
        <v>11451386</v>
      </c>
      <c r="K32" s="100">
        <f t="shared" si="5"/>
        <v>16653680</v>
      </c>
      <c r="L32" s="100">
        <f t="shared" si="5"/>
        <v>16069801</v>
      </c>
      <c r="M32" s="100">
        <f t="shared" si="5"/>
        <v>44174867</v>
      </c>
      <c r="N32" s="100">
        <f t="shared" si="5"/>
        <v>9462025</v>
      </c>
      <c r="O32" s="100">
        <f t="shared" si="5"/>
        <v>5806378</v>
      </c>
      <c r="P32" s="100">
        <f t="shared" si="5"/>
        <v>10937043</v>
      </c>
      <c r="Q32" s="100">
        <f t="shared" si="5"/>
        <v>26205446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117325492</v>
      </c>
      <c r="W32" s="100">
        <f t="shared" si="5"/>
        <v>251402842</v>
      </c>
      <c r="X32" s="100">
        <f t="shared" si="5"/>
        <v>-134077350</v>
      </c>
      <c r="Y32" s="101">
        <f>+IF(W32&lt;&gt;0,(X32/W32)*100,0)</f>
        <v>-53.331676338010524</v>
      </c>
      <c r="Z32" s="102">
        <f t="shared" si="5"/>
        <v>335203789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688058158</v>
      </c>
      <c r="C35" s="19">
        <v>0</v>
      </c>
      <c r="D35" s="59">
        <v>2146731501</v>
      </c>
      <c r="E35" s="60">
        <v>2146731501</v>
      </c>
      <c r="F35" s="60">
        <v>864971633</v>
      </c>
      <c r="G35" s="60">
        <v>865261884</v>
      </c>
      <c r="H35" s="60">
        <v>853399568</v>
      </c>
      <c r="I35" s="60">
        <v>853399568</v>
      </c>
      <c r="J35" s="60">
        <v>834910952</v>
      </c>
      <c r="K35" s="60">
        <v>1202717836</v>
      </c>
      <c r="L35" s="60">
        <v>929448231</v>
      </c>
      <c r="M35" s="60">
        <v>929448231</v>
      </c>
      <c r="N35" s="60">
        <v>961233557</v>
      </c>
      <c r="O35" s="60">
        <v>792978064</v>
      </c>
      <c r="P35" s="60">
        <v>1279701700</v>
      </c>
      <c r="Q35" s="60">
        <v>1279701700</v>
      </c>
      <c r="R35" s="60">
        <v>0</v>
      </c>
      <c r="S35" s="60">
        <v>0</v>
      </c>
      <c r="T35" s="60">
        <v>0</v>
      </c>
      <c r="U35" s="60">
        <v>0</v>
      </c>
      <c r="V35" s="60">
        <v>1279701700</v>
      </c>
      <c r="W35" s="60">
        <v>1610048626</v>
      </c>
      <c r="X35" s="60">
        <v>-330346926</v>
      </c>
      <c r="Y35" s="61">
        <v>-20.52</v>
      </c>
      <c r="Z35" s="62">
        <v>2146731501</v>
      </c>
    </row>
    <row r="36" spans="1:26" ht="13.5">
      <c r="A36" s="58" t="s">
        <v>57</v>
      </c>
      <c r="B36" s="19">
        <v>11588890428</v>
      </c>
      <c r="C36" s="19">
        <v>0</v>
      </c>
      <c r="D36" s="59">
        <v>10550501089</v>
      </c>
      <c r="E36" s="60">
        <v>10559601089</v>
      </c>
      <c r="F36" s="60">
        <v>10597932669</v>
      </c>
      <c r="G36" s="60">
        <v>11587320885</v>
      </c>
      <c r="H36" s="60">
        <v>11507371723</v>
      </c>
      <c r="I36" s="60">
        <v>11507371723</v>
      </c>
      <c r="J36" s="60">
        <v>11595318118</v>
      </c>
      <c r="K36" s="60">
        <v>11728901760</v>
      </c>
      <c r="L36" s="60">
        <v>11658565371</v>
      </c>
      <c r="M36" s="60">
        <v>11658565371</v>
      </c>
      <c r="N36" s="60">
        <v>11668424279</v>
      </c>
      <c r="O36" s="60">
        <v>11670932213</v>
      </c>
      <c r="P36" s="60">
        <v>11678381696</v>
      </c>
      <c r="Q36" s="60">
        <v>11678381696</v>
      </c>
      <c r="R36" s="60">
        <v>0</v>
      </c>
      <c r="S36" s="60">
        <v>0</v>
      </c>
      <c r="T36" s="60">
        <v>0</v>
      </c>
      <c r="U36" s="60">
        <v>0</v>
      </c>
      <c r="V36" s="60">
        <v>11678381696</v>
      </c>
      <c r="W36" s="60">
        <v>7919700817</v>
      </c>
      <c r="X36" s="60">
        <v>3758680879</v>
      </c>
      <c r="Y36" s="61">
        <v>47.46</v>
      </c>
      <c r="Z36" s="62">
        <v>10559601089</v>
      </c>
    </row>
    <row r="37" spans="1:26" ht="13.5">
      <c r="A37" s="58" t="s">
        <v>58</v>
      </c>
      <c r="B37" s="19">
        <v>738531713</v>
      </c>
      <c r="C37" s="19">
        <v>0</v>
      </c>
      <c r="D37" s="59">
        <v>556277771</v>
      </c>
      <c r="E37" s="60">
        <v>556277771</v>
      </c>
      <c r="F37" s="60">
        <v>521319824</v>
      </c>
      <c r="G37" s="60">
        <v>773151217</v>
      </c>
      <c r="H37" s="60">
        <v>1015856871</v>
      </c>
      <c r="I37" s="60">
        <v>1015856871</v>
      </c>
      <c r="J37" s="60">
        <v>599189017</v>
      </c>
      <c r="K37" s="60">
        <v>578104918</v>
      </c>
      <c r="L37" s="60">
        <v>550634689</v>
      </c>
      <c r="M37" s="60">
        <v>550634689</v>
      </c>
      <c r="N37" s="60">
        <v>620313757</v>
      </c>
      <c r="O37" s="60">
        <v>665841130</v>
      </c>
      <c r="P37" s="60">
        <v>599504312</v>
      </c>
      <c r="Q37" s="60">
        <v>599504312</v>
      </c>
      <c r="R37" s="60">
        <v>0</v>
      </c>
      <c r="S37" s="60">
        <v>0</v>
      </c>
      <c r="T37" s="60">
        <v>0</v>
      </c>
      <c r="U37" s="60">
        <v>0</v>
      </c>
      <c r="V37" s="60">
        <v>599504312</v>
      </c>
      <c r="W37" s="60">
        <v>417208328</v>
      </c>
      <c r="X37" s="60">
        <v>182295984</v>
      </c>
      <c r="Y37" s="61">
        <v>43.69</v>
      </c>
      <c r="Z37" s="62">
        <v>556277771</v>
      </c>
    </row>
    <row r="38" spans="1:26" ht="13.5">
      <c r="A38" s="58" t="s">
        <v>59</v>
      </c>
      <c r="B38" s="19">
        <v>346739818</v>
      </c>
      <c r="C38" s="19">
        <v>0</v>
      </c>
      <c r="D38" s="59">
        <v>395906828</v>
      </c>
      <c r="E38" s="60">
        <v>395906828</v>
      </c>
      <c r="F38" s="60">
        <v>347259111</v>
      </c>
      <c r="G38" s="60">
        <v>347259111</v>
      </c>
      <c r="H38" s="60">
        <v>347259111</v>
      </c>
      <c r="I38" s="60">
        <v>347259111</v>
      </c>
      <c r="J38" s="60">
        <v>347259111</v>
      </c>
      <c r="K38" s="60">
        <v>346739818</v>
      </c>
      <c r="L38" s="60">
        <v>346739818</v>
      </c>
      <c r="M38" s="60">
        <v>346739818</v>
      </c>
      <c r="N38" s="60">
        <v>346739818</v>
      </c>
      <c r="O38" s="60">
        <v>346739818</v>
      </c>
      <c r="P38" s="60">
        <v>346739818</v>
      </c>
      <c r="Q38" s="60">
        <v>346739818</v>
      </c>
      <c r="R38" s="60">
        <v>0</v>
      </c>
      <c r="S38" s="60">
        <v>0</v>
      </c>
      <c r="T38" s="60">
        <v>0</v>
      </c>
      <c r="U38" s="60">
        <v>0</v>
      </c>
      <c r="V38" s="60">
        <v>346739818</v>
      </c>
      <c r="W38" s="60">
        <v>296930121</v>
      </c>
      <c r="X38" s="60">
        <v>49809697</v>
      </c>
      <c r="Y38" s="61">
        <v>16.77</v>
      </c>
      <c r="Z38" s="62">
        <v>395906828</v>
      </c>
    </row>
    <row r="39" spans="1:26" ht="13.5">
      <c r="A39" s="58" t="s">
        <v>60</v>
      </c>
      <c r="B39" s="19">
        <v>11191677055</v>
      </c>
      <c r="C39" s="19">
        <v>0</v>
      </c>
      <c r="D39" s="59">
        <v>11745047991</v>
      </c>
      <c r="E39" s="60">
        <v>11754147991</v>
      </c>
      <c r="F39" s="60">
        <v>10594325367</v>
      </c>
      <c r="G39" s="60">
        <v>11332172441</v>
      </c>
      <c r="H39" s="60">
        <v>10997655309</v>
      </c>
      <c r="I39" s="60">
        <v>10997655309</v>
      </c>
      <c r="J39" s="60">
        <v>11483780942</v>
      </c>
      <c r="K39" s="60">
        <v>12006774860</v>
      </c>
      <c r="L39" s="60">
        <v>11690639095</v>
      </c>
      <c r="M39" s="60">
        <v>11690639095</v>
      </c>
      <c r="N39" s="60">
        <v>11662604261</v>
      </c>
      <c r="O39" s="60">
        <v>11451329329</v>
      </c>
      <c r="P39" s="60">
        <v>12011839266</v>
      </c>
      <c r="Q39" s="60">
        <v>12011839266</v>
      </c>
      <c r="R39" s="60">
        <v>0</v>
      </c>
      <c r="S39" s="60">
        <v>0</v>
      </c>
      <c r="T39" s="60">
        <v>0</v>
      </c>
      <c r="U39" s="60">
        <v>0</v>
      </c>
      <c r="V39" s="60">
        <v>12011839266</v>
      </c>
      <c r="W39" s="60">
        <v>8815610993</v>
      </c>
      <c r="X39" s="60">
        <v>3196228273</v>
      </c>
      <c r="Y39" s="61">
        <v>36.26</v>
      </c>
      <c r="Z39" s="62">
        <v>11754147991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251348859</v>
      </c>
      <c r="C42" s="19">
        <v>0</v>
      </c>
      <c r="D42" s="59">
        <v>501672689</v>
      </c>
      <c r="E42" s="60">
        <v>459272692</v>
      </c>
      <c r="F42" s="60">
        <v>131575082</v>
      </c>
      <c r="G42" s="60">
        <v>-146402666</v>
      </c>
      <c r="H42" s="60">
        <v>-77066116</v>
      </c>
      <c r="I42" s="60">
        <v>-91893700</v>
      </c>
      <c r="J42" s="60">
        <v>34171407</v>
      </c>
      <c r="K42" s="60">
        <v>198335520</v>
      </c>
      <c r="L42" s="60">
        <v>-150027008</v>
      </c>
      <c r="M42" s="60">
        <v>82479919</v>
      </c>
      <c r="N42" s="60">
        <v>-39330353</v>
      </c>
      <c r="O42" s="60">
        <v>-34879592</v>
      </c>
      <c r="P42" s="60">
        <v>131530784</v>
      </c>
      <c r="Q42" s="60">
        <v>57320839</v>
      </c>
      <c r="R42" s="60">
        <v>0</v>
      </c>
      <c r="S42" s="60">
        <v>0</v>
      </c>
      <c r="T42" s="60">
        <v>0</v>
      </c>
      <c r="U42" s="60">
        <v>0</v>
      </c>
      <c r="V42" s="60">
        <v>47907058</v>
      </c>
      <c r="W42" s="60">
        <v>595280751</v>
      </c>
      <c r="X42" s="60">
        <v>-547373693</v>
      </c>
      <c r="Y42" s="61">
        <v>-91.95</v>
      </c>
      <c r="Z42" s="62">
        <v>459272692</v>
      </c>
    </row>
    <row r="43" spans="1:26" ht="13.5">
      <c r="A43" s="58" t="s">
        <v>63</v>
      </c>
      <c r="B43" s="19">
        <v>-246562277</v>
      </c>
      <c r="C43" s="19">
        <v>0</v>
      </c>
      <c r="D43" s="59">
        <v>-324779957</v>
      </c>
      <c r="E43" s="60">
        <v>-113879957</v>
      </c>
      <c r="F43" s="60">
        <v>-23509364</v>
      </c>
      <c r="G43" s="60">
        <v>-3557730</v>
      </c>
      <c r="H43" s="60">
        <v>-8027034</v>
      </c>
      <c r="I43" s="60">
        <v>-35094128</v>
      </c>
      <c r="J43" s="60">
        <v>2424861</v>
      </c>
      <c r="K43" s="60">
        <v>-360266</v>
      </c>
      <c r="L43" s="60">
        <v>174049</v>
      </c>
      <c r="M43" s="60">
        <v>2238644</v>
      </c>
      <c r="N43" s="60">
        <v>-4305966</v>
      </c>
      <c r="O43" s="60">
        <v>845544</v>
      </c>
      <c r="P43" s="60">
        <v>15478345</v>
      </c>
      <c r="Q43" s="60">
        <v>12017923</v>
      </c>
      <c r="R43" s="60">
        <v>0</v>
      </c>
      <c r="S43" s="60">
        <v>0</v>
      </c>
      <c r="T43" s="60">
        <v>0</v>
      </c>
      <c r="U43" s="60">
        <v>0</v>
      </c>
      <c r="V43" s="60">
        <v>-20837561</v>
      </c>
      <c r="W43" s="60">
        <v>-8129145</v>
      </c>
      <c r="X43" s="60">
        <v>-12708416</v>
      </c>
      <c r="Y43" s="61">
        <v>156.33</v>
      </c>
      <c r="Z43" s="62">
        <v>-113879957</v>
      </c>
    </row>
    <row r="44" spans="1:26" ht="13.5">
      <c r="A44" s="58" t="s">
        <v>64</v>
      </c>
      <c r="B44" s="19">
        <v>-4868018</v>
      </c>
      <c r="C44" s="19">
        <v>0</v>
      </c>
      <c r="D44" s="59">
        <v>0</v>
      </c>
      <c r="E44" s="60">
        <v>0</v>
      </c>
      <c r="F44" s="60">
        <v>-6108411</v>
      </c>
      <c r="G44" s="60">
        <v>-3321758</v>
      </c>
      <c r="H44" s="60">
        <v>83128268</v>
      </c>
      <c r="I44" s="60">
        <v>73698099</v>
      </c>
      <c r="J44" s="60">
        <v>7932178</v>
      </c>
      <c r="K44" s="60">
        <v>-32338513</v>
      </c>
      <c r="L44" s="60">
        <v>-14358330</v>
      </c>
      <c r="M44" s="60">
        <v>-38764665</v>
      </c>
      <c r="N44" s="60">
        <v>-1448898</v>
      </c>
      <c r="O44" s="60">
        <v>34321160</v>
      </c>
      <c r="P44" s="60">
        <v>-36770959</v>
      </c>
      <c r="Q44" s="60">
        <v>-3898697</v>
      </c>
      <c r="R44" s="60">
        <v>0</v>
      </c>
      <c r="S44" s="60">
        <v>0</v>
      </c>
      <c r="T44" s="60">
        <v>0</v>
      </c>
      <c r="U44" s="60">
        <v>0</v>
      </c>
      <c r="V44" s="60">
        <v>31034737</v>
      </c>
      <c r="W44" s="60">
        <v>150000000</v>
      </c>
      <c r="X44" s="60">
        <v>-118965263</v>
      </c>
      <c r="Y44" s="61">
        <v>-79.31</v>
      </c>
      <c r="Z44" s="62">
        <v>0</v>
      </c>
    </row>
    <row r="45" spans="1:26" ht="13.5">
      <c r="A45" s="70" t="s">
        <v>65</v>
      </c>
      <c r="B45" s="22">
        <v>127704348</v>
      </c>
      <c r="C45" s="22">
        <v>0</v>
      </c>
      <c r="D45" s="99">
        <v>176892733</v>
      </c>
      <c r="E45" s="100">
        <v>345392735</v>
      </c>
      <c r="F45" s="100">
        <v>113557590</v>
      </c>
      <c r="G45" s="100">
        <v>-39724564</v>
      </c>
      <c r="H45" s="100">
        <v>-41689446</v>
      </c>
      <c r="I45" s="100">
        <v>-41689446</v>
      </c>
      <c r="J45" s="100">
        <v>2839000</v>
      </c>
      <c r="K45" s="100">
        <v>168475741</v>
      </c>
      <c r="L45" s="100">
        <v>4264452</v>
      </c>
      <c r="M45" s="100">
        <v>4264452</v>
      </c>
      <c r="N45" s="100">
        <v>-40820765</v>
      </c>
      <c r="O45" s="100">
        <v>-40533653</v>
      </c>
      <c r="P45" s="100">
        <v>69704517</v>
      </c>
      <c r="Q45" s="100">
        <v>69704517</v>
      </c>
      <c r="R45" s="100">
        <v>0</v>
      </c>
      <c r="S45" s="100">
        <v>0</v>
      </c>
      <c r="T45" s="100">
        <v>0</v>
      </c>
      <c r="U45" s="100">
        <v>0</v>
      </c>
      <c r="V45" s="100">
        <v>69704517</v>
      </c>
      <c r="W45" s="100">
        <v>737151606</v>
      </c>
      <c r="X45" s="100">
        <v>-667447089</v>
      </c>
      <c r="Y45" s="101">
        <v>-90.54</v>
      </c>
      <c r="Z45" s="102">
        <v>345392735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224005568</v>
      </c>
      <c r="C49" s="52">
        <v>0</v>
      </c>
      <c r="D49" s="129">
        <v>131057383</v>
      </c>
      <c r="E49" s="54">
        <v>122130261</v>
      </c>
      <c r="F49" s="54">
        <v>0</v>
      </c>
      <c r="G49" s="54">
        <v>0</v>
      </c>
      <c r="H49" s="54">
        <v>0</v>
      </c>
      <c r="I49" s="54">
        <v>3285399033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3762592245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248566215</v>
      </c>
      <c r="C51" s="52">
        <v>0</v>
      </c>
      <c r="D51" s="129">
        <v>10004199</v>
      </c>
      <c r="E51" s="54">
        <v>494948</v>
      </c>
      <c r="F51" s="54">
        <v>0</v>
      </c>
      <c r="G51" s="54">
        <v>0</v>
      </c>
      <c r="H51" s="54">
        <v>0</v>
      </c>
      <c r="I51" s="54">
        <v>889745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259955107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76.51596620735403</v>
      </c>
      <c r="C58" s="5">
        <f>IF(C67=0,0,+(C76/C67)*100)</f>
        <v>0</v>
      </c>
      <c r="D58" s="6">
        <f aca="true" t="shared" si="6" ref="D58:Z58">IF(D67=0,0,+(D76/D67)*100)</f>
        <v>84.3216062286434</v>
      </c>
      <c r="E58" s="7">
        <f t="shared" si="6"/>
        <v>84.22045011196145</v>
      </c>
      <c r="F58" s="7">
        <f t="shared" si="6"/>
        <v>82.08208133332934</v>
      </c>
      <c r="G58" s="7">
        <f t="shared" si="6"/>
        <v>75.66983983123636</v>
      </c>
      <c r="H58" s="7">
        <f t="shared" si="6"/>
        <v>81.38810013610325</v>
      </c>
      <c r="I58" s="7">
        <f t="shared" si="6"/>
        <v>79.62076793429563</v>
      </c>
      <c r="J58" s="7">
        <f t="shared" si="6"/>
        <v>99.63181632449735</v>
      </c>
      <c r="K58" s="7">
        <f t="shared" si="6"/>
        <v>80.97203901344386</v>
      </c>
      <c r="L58" s="7">
        <f t="shared" si="6"/>
        <v>87.40429144391307</v>
      </c>
      <c r="M58" s="7">
        <f t="shared" si="6"/>
        <v>88.9660331535833</v>
      </c>
      <c r="N58" s="7">
        <f t="shared" si="6"/>
        <v>77.86974726725956</v>
      </c>
      <c r="O58" s="7">
        <f t="shared" si="6"/>
        <v>77.49828038095383</v>
      </c>
      <c r="P58" s="7">
        <f t="shared" si="6"/>
        <v>49.69924054881858</v>
      </c>
      <c r="Q58" s="7">
        <f t="shared" si="6"/>
        <v>67.34150332443855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78.89620743519599</v>
      </c>
      <c r="W58" s="7">
        <f t="shared" si="6"/>
        <v>85.22724875235143</v>
      </c>
      <c r="X58" s="7">
        <f t="shared" si="6"/>
        <v>0</v>
      </c>
      <c r="Y58" s="7">
        <f t="shared" si="6"/>
        <v>0</v>
      </c>
      <c r="Z58" s="8">
        <f t="shared" si="6"/>
        <v>84.22045011196145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82.48361190845989</v>
      </c>
      <c r="E59" s="10">
        <f t="shared" si="7"/>
        <v>82.48361190845989</v>
      </c>
      <c r="F59" s="10">
        <f t="shared" si="7"/>
        <v>76.24838073055541</v>
      </c>
      <c r="G59" s="10">
        <f t="shared" si="7"/>
        <v>75.29333320535171</v>
      </c>
      <c r="H59" s="10">
        <f t="shared" si="7"/>
        <v>73.09248457315475</v>
      </c>
      <c r="I59" s="10">
        <f t="shared" si="7"/>
        <v>74.87453118412324</v>
      </c>
      <c r="J59" s="10">
        <f t="shared" si="7"/>
        <v>88.19522654221291</v>
      </c>
      <c r="K59" s="10">
        <f t="shared" si="7"/>
        <v>71.73375443310823</v>
      </c>
      <c r="L59" s="10">
        <f t="shared" si="7"/>
        <v>74.01615429248764</v>
      </c>
      <c r="M59" s="10">
        <f t="shared" si="7"/>
        <v>77.98203768884223</v>
      </c>
      <c r="N59" s="10">
        <f t="shared" si="7"/>
        <v>73.24610614404837</v>
      </c>
      <c r="O59" s="10">
        <f t="shared" si="7"/>
        <v>69.58330646197581</v>
      </c>
      <c r="P59" s="10">
        <f t="shared" si="7"/>
        <v>71.31453988546835</v>
      </c>
      <c r="Q59" s="10">
        <f t="shared" si="7"/>
        <v>71.37849527253846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74.74096132199881</v>
      </c>
      <c r="W59" s="10">
        <f t="shared" si="7"/>
        <v>80.6705178714092</v>
      </c>
      <c r="X59" s="10">
        <f t="shared" si="7"/>
        <v>0</v>
      </c>
      <c r="Y59" s="10">
        <f t="shared" si="7"/>
        <v>0</v>
      </c>
      <c r="Z59" s="11">
        <f t="shared" si="7"/>
        <v>82.48361190845989</v>
      </c>
    </row>
    <row r="60" spans="1:26" ht="13.5">
      <c r="A60" s="38" t="s">
        <v>32</v>
      </c>
      <c r="B60" s="12">
        <f t="shared" si="7"/>
        <v>72.56778728624485</v>
      </c>
      <c r="C60" s="12">
        <f t="shared" si="7"/>
        <v>0</v>
      </c>
      <c r="D60" s="3">
        <f t="shared" si="7"/>
        <v>84.47173967226641</v>
      </c>
      <c r="E60" s="13">
        <f t="shared" si="7"/>
        <v>84.47173958952592</v>
      </c>
      <c r="F60" s="13">
        <f t="shared" si="7"/>
        <v>83.56960720744965</v>
      </c>
      <c r="G60" s="13">
        <f t="shared" si="7"/>
        <v>76.23408970930357</v>
      </c>
      <c r="H60" s="13">
        <f t="shared" si="7"/>
        <v>83.10298709392795</v>
      </c>
      <c r="I60" s="13">
        <f t="shared" si="7"/>
        <v>80.84007560877606</v>
      </c>
      <c r="J60" s="13">
        <f t="shared" si="7"/>
        <v>102.67455819272142</v>
      </c>
      <c r="K60" s="13">
        <f t="shared" si="7"/>
        <v>83.08407956110693</v>
      </c>
      <c r="L60" s="13">
        <f t="shared" si="7"/>
        <v>90.61633557262316</v>
      </c>
      <c r="M60" s="13">
        <f t="shared" si="7"/>
        <v>91.66569639977172</v>
      </c>
      <c r="N60" s="13">
        <f t="shared" si="7"/>
        <v>79.8217040598167</v>
      </c>
      <c r="O60" s="13">
        <f t="shared" si="7"/>
        <v>78.43244120806234</v>
      </c>
      <c r="P60" s="13">
        <f t="shared" si="7"/>
        <v>45.38546296475907</v>
      </c>
      <c r="Q60" s="13">
        <f t="shared" si="7"/>
        <v>66.44788694453443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80.0100141981994</v>
      </c>
      <c r="W60" s="13">
        <f t="shared" si="7"/>
        <v>85.71056835923572</v>
      </c>
      <c r="X60" s="13">
        <f t="shared" si="7"/>
        <v>0</v>
      </c>
      <c r="Y60" s="13">
        <f t="shared" si="7"/>
        <v>0</v>
      </c>
      <c r="Z60" s="14">
        <f t="shared" si="7"/>
        <v>84.47173958952592</v>
      </c>
    </row>
    <row r="61" spans="1:26" ht="13.5">
      <c r="A61" s="39" t="s">
        <v>103</v>
      </c>
      <c r="B61" s="12">
        <f t="shared" si="7"/>
        <v>56.00225804154447</v>
      </c>
      <c r="C61" s="12">
        <f t="shared" si="7"/>
        <v>0</v>
      </c>
      <c r="D61" s="3">
        <f t="shared" si="7"/>
        <v>85.99999998292604</v>
      </c>
      <c r="E61" s="13">
        <f t="shared" si="7"/>
        <v>84.96226281595992</v>
      </c>
      <c r="F61" s="13">
        <f t="shared" si="7"/>
        <v>89.07720231675691</v>
      </c>
      <c r="G61" s="13">
        <f t="shared" si="7"/>
        <v>48.34221320756976</v>
      </c>
      <c r="H61" s="13">
        <f t="shared" si="7"/>
        <v>102.09466521890889</v>
      </c>
      <c r="I61" s="13">
        <f t="shared" si="7"/>
        <v>80.09166811266361</v>
      </c>
      <c r="J61" s="13">
        <f t="shared" si="7"/>
        <v>78.74046755221605</v>
      </c>
      <c r="K61" s="13">
        <f t="shared" si="7"/>
        <v>102.71681779086117</v>
      </c>
      <c r="L61" s="13">
        <f t="shared" si="7"/>
        <v>87.84580062158987</v>
      </c>
      <c r="M61" s="13">
        <f t="shared" si="7"/>
        <v>90.32732655782895</v>
      </c>
      <c r="N61" s="13">
        <f t="shared" si="7"/>
        <v>65.6867826240684</v>
      </c>
      <c r="O61" s="13">
        <f t="shared" si="7"/>
        <v>111.64001314561224</v>
      </c>
      <c r="P61" s="13">
        <f t="shared" si="7"/>
        <v>58.04252438187053</v>
      </c>
      <c r="Q61" s="13">
        <f t="shared" si="7"/>
        <v>77.59817215164678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82.46540306219285</v>
      </c>
      <c r="W61" s="13">
        <f t="shared" si="7"/>
        <v>86.7268550301068</v>
      </c>
      <c r="X61" s="13">
        <f t="shared" si="7"/>
        <v>0</v>
      </c>
      <c r="Y61" s="13">
        <f t="shared" si="7"/>
        <v>0</v>
      </c>
      <c r="Z61" s="14">
        <f t="shared" si="7"/>
        <v>84.96226281595992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86.0000000740364</v>
      </c>
      <c r="E62" s="13">
        <f t="shared" si="7"/>
        <v>85.99147021785953</v>
      </c>
      <c r="F62" s="13">
        <f t="shared" si="7"/>
        <v>47.18033498092129</v>
      </c>
      <c r="G62" s="13">
        <f t="shared" si="7"/>
        <v>31.436993163621096</v>
      </c>
      <c r="H62" s="13">
        <f t="shared" si="7"/>
        <v>33.67681128871937</v>
      </c>
      <c r="I62" s="13">
        <f t="shared" si="7"/>
        <v>36.734526911081126</v>
      </c>
      <c r="J62" s="13">
        <f t="shared" si="7"/>
        <v>46.73452013694598</v>
      </c>
      <c r="K62" s="13">
        <f t="shared" si="7"/>
        <v>45.18578391449748</v>
      </c>
      <c r="L62" s="13">
        <f t="shared" si="7"/>
        <v>46.92740190339721</v>
      </c>
      <c r="M62" s="13">
        <f t="shared" si="7"/>
        <v>46.19449956578477</v>
      </c>
      <c r="N62" s="13">
        <f t="shared" si="7"/>
        <v>37.27106718508366</v>
      </c>
      <c r="O62" s="13">
        <f t="shared" si="7"/>
        <v>40.68263927690656</v>
      </c>
      <c r="P62" s="13">
        <f t="shared" si="7"/>
        <v>29.691508897767665</v>
      </c>
      <c r="Q62" s="13">
        <f t="shared" si="7"/>
        <v>35.16900761764237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39.349863375400886</v>
      </c>
      <c r="W62" s="13">
        <f t="shared" si="7"/>
        <v>86.93761159525477</v>
      </c>
      <c r="X62" s="13">
        <f t="shared" si="7"/>
        <v>0</v>
      </c>
      <c r="Y62" s="13">
        <f t="shared" si="7"/>
        <v>0</v>
      </c>
      <c r="Z62" s="14">
        <f t="shared" si="7"/>
        <v>85.99147021785953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85.99999978414797</v>
      </c>
      <c r="E63" s="13">
        <f t="shared" si="7"/>
        <v>85.86920764612333</v>
      </c>
      <c r="F63" s="13">
        <f t="shared" si="7"/>
        <v>46.171129843977376</v>
      </c>
      <c r="G63" s="13">
        <f t="shared" si="7"/>
        <v>20.222922584511146</v>
      </c>
      <c r="H63" s="13">
        <f t="shared" si="7"/>
        <v>43.21925162295746</v>
      </c>
      <c r="I63" s="13">
        <f t="shared" si="7"/>
        <v>35.03590648027288</v>
      </c>
      <c r="J63" s="13">
        <f t="shared" si="7"/>
        <v>44.414904587253496</v>
      </c>
      <c r="K63" s="13">
        <f t="shared" si="7"/>
        <v>41.04808502543031</v>
      </c>
      <c r="L63" s="13">
        <f t="shared" si="7"/>
        <v>34.984052008681054</v>
      </c>
      <c r="M63" s="13">
        <f t="shared" si="7"/>
        <v>39.79433578190468</v>
      </c>
      <c r="N63" s="13">
        <f t="shared" si="7"/>
        <v>39.879736278319214</v>
      </c>
      <c r="O63" s="13">
        <f t="shared" si="7"/>
        <v>43.178563977328615</v>
      </c>
      <c r="P63" s="13">
        <f t="shared" si="7"/>
        <v>39.61153923830967</v>
      </c>
      <c r="Q63" s="13">
        <f t="shared" si="7"/>
        <v>40.8618472447029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38.58900855375438</v>
      </c>
      <c r="W63" s="13">
        <f t="shared" si="7"/>
        <v>86.52831890119481</v>
      </c>
      <c r="X63" s="13">
        <f t="shared" si="7"/>
        <v>0</v>
      </c>
      <c r="Y63" s="13">
        <f t="shared" si="7"/>
        <v>0</v>
      </c>
      <c r="Z63" s="14">
        <f t="shared" si="7"/>
        <v>85.86920764612333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85.99999974257678</v>
      </c>
      <c r="E64" s="13">
        <f t="shared" si="7"/>
        <v>75.59658655186226</v>
      </c>
      <c r="F64" s="13">
        <f t="shared" si="7"/>
        <v>30.410761410576466</v>
      </c>
      <c r="G64" s="13">
        <f t="shared" si="7"/>
        <v>43.43145013849244</v>
      </c>
      <c r="H64" s="13">
        <f t="shared" si="7"/>
        <v>33.487288583863</v>
      </c>
      <c r="I64" s="13">
        <f t="shared" si="7"/>
        <v>36.33457478753951</v>
      </c>
      <c r="J64" s="13">
        <f t="shared" si="7"/>
        <v>35.43629981033801</v>
      </c>
      <c r="K64" s="13">
        <f t="shared" si="7"/>
        <v>32.89697192852029</v>
      </c>
      <c r="L64" s="13">
        <f t="shared" si="7"/>
        <v>34.666691281353806</v>
      </c>
      <c r="M64" s="13">
        <f t="shared" si="7"/>
        <v>34.325372640647</v>
      </c>
      <c r="N64" s="13">
        <f t="shared" si="7"/>
        <v>32.172445741213004</v>
      </c>
      <c r="O64" s="13">
        <f t="shared" si="7"/>
        <v>31.44668089461642</v>
      </c>
      <c r="P64" s="13">
        <f t="shared" si="7"/>
        <v>34.82171575618028</v>
      </c>
      <c r="Q64" s="13">
        <f t="shared" si="7"/>
        <v>32.81877246082029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34.48124537806848</v>
      </c>
      <c r="W64" s="13">
        <f t="shared" si="7"/>
        <v>73.24407791265084</v>
      </c>
      <c r="X64" s="13">
        <f t="shared" si="7"/>
        <v>0</v>
      </c>
      <c r="Y64" s="13">
        <f t="shared" si="7"/>
        <v>0</v>
      </c>
      <c r="Z64" s="14">
        <f t="shared" si="7"/>
        <v>75.59658655186226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11525.87900094574</v>
      </c>
      <c r="G65" s="13">
        <f t="shared" si="7"/>
        <v>30557.70403440954</v>
      </c>
      <c r="H65" s="13">
        <f t="shared" si="7"/>
        <v>6563.63611400013</v>
      </c>
      <c r="I65" s="13">
        <f t="shared" si="7"/>
        <v>17624.71158181838</v>
      </c>
      <c r="J65" s="13">
        <f t="shared" si="7"/>
        <v>24585.069926351694</v>
      </c>
      <c r="K65" s="13">
        <f t="shared" si="7"/>
        <v>9016.506536843293</v>
      </c>
      <c r="L65" s="13">
        <f t="shared" si="7"/>
        <v>11639.929103646518</v>
      </c>
      <c r="M65" s="13">
        <f t="shared" si="7"/>
        <v>15395.57271349611</v>
      </c>
      <c r="N65" s="13">
        <f t="shared" si="7"/>
        <v>4008.2661845964935</v>
      </c>
      <c r="O65" s="13">
        <f t="shared" si="7"/>
        <v>0</v>
      </c>
      <c r="P65" s="13">
        <f t="shared" si="7"/>
        <v>0</v>
      </c>
      <c r="Q65" s="13">
        <f t="shared" si="7"/>
        <v>2534.275350442096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8960.07413134637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86.00000373428769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120.08468191745972</v>
      </c>
      <c r="P66" s="16">
        <f t="shared" si="7"/>
        <v>127.69963538437732</v>
      </c>
      <c r="Q66" s="16">
        <f t="shared" si="7"/>
        <v>81.8950617868341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31.03569094504872</v>
      </c>
      <c r="W66" s="16">
        <f t="shared" si="7"/>
        <v>110.85937056715427</v>
      </c>
      <c r="X66" s="16">
        <f t="shared" si="7"/>
        <v>0</v>
      </c>
      <c r="Y66" s="16">
        <f t="shared" si="7"/>
        <v>0</v>
      </c>
      <c r="Z66" s="17">
        <f t="shared" si="7"/>
        <v>86.00000373428769</v>
      </c>
    </row>
    <row r="67" spans="1:26" ht="13.5" hidden="1">
      <c r="A67" s="41" t="s">
        <v>285</v>
      </c>
      <c r="B67" s="24">
        <v>3027056954</v>
      </c>
      <c r="C67" s="24"/>
      <c r="D67" s="25">
        <v>3557947658</v>
      </c>
      <c r="E67" s="26">
        <v>3557947660</v>
      </c>
      <c r="F67" s="26">
        <v>330880590</v>
      </c>
      <c r="G67" s="26">
        <v>356156336</v>
      </c>
      <c r="H67" s="26">
        <v>335390962</v>
      </c>
      <c r="I67" s="26">
        <v>1022427888</v>
      </c>
      <c r="J67" s="26">
        <v>266035695</v>
      </c>
      <c r="K67" s="26">
        <v>300047031</v>
      </c>
      <c r="L67" s="26">
        <v>281035480</v>
      </c>
      <c r="M67" s="26">
        <v>847118206</v>
      </c>
      <c r="N67" s="26">
        <v>252566248</v>
      </c>
      <c r="O67" s="26">
        <v>253271212</v>
      </c>
      <c r="P67" s="26">
        <v>296532161</v>
      </c>
      <c r="Q67" s="26">
        <v>802369621</v>
      </c>
      <c r="R67" s="26"/>
      <c r="S67" s="26"/>
      <c r="T67" s="26"/>
      <c r="U67" s="26"/>
      <c r="V67" s="26">
        <v>2671915715</v>
      </c>
      <c r="W67" s="26">
        <v>2668460745</v>
      </c>
      <c r="X67" s="26"/>
      <c r="Y67" s="25"/>
      <c r="Z67" s="27">
        <v>3557947660</v>
      </c>
    </row>
    <row r="68" spans="1:26" ht="13.5" hidden="1">
      <c r="A68" s="37" t="s">
        <v>31</v>
      </c>
      <c r="B68" s="19">
        <v>410973552</v>
      </c>
      <c r="C68" s="19"/>
      <c r="D68" s="20">
        <v>469468332</v>
      </c>
      <c r="E68" s="21">
        <v>469468332</v>
      </c>
      <c r="F68" s="21">
        <v>39073176</v>
      </c>
      <c r="G68" s="21">
        <v>38026295</v>
      </c>
      <c r="H68" s="21">
        <v>39059671</v>
      </c>
      <c r="I68" s="21">
        <v>116159142</v>
      </c>
      <c r="J68" s="21">
        <v>39270275</v>
      </c>
      <c r="K68" s="21">
        <v>39050761</v>
      </c>
      <c r="L68" s="21">
        <v>39606439</v>
      </c>
      <c r="M68" s="21">
        <v>117927475</v>
      </c>
      <c r="N68" s="21">
        <v>39202914</v>
      </c>
      <c r="O68" s="21">
        <v>39369677</v>
      </c>
      <c r="P68" s="21">
        <v>39711819</v>
      </c>
      <c r="Q68" s="21">
        <v>118284410</v>
      </c>
      <c r="R68" s="21"/>
      <c r="S68" s="21"/>
      <c r="T68" s="21"/>
      <c r="U68" s="21"/>
      <c r="V68" s="21">
        <v>352371027</v>
      </c>
      <c r="W68" s="21">
        <v>352101249</v>
      </c>
      <c r="X68" s="21"/>
      <c r="Y68" s="20"/>
      <c r="Z68" s="23">
        <v>469468332</v>
      </c>
    </row>
    <row r="69" spans="1:26" ht="13.5" hidden="1">
      <c r="A69" s="38" t="s">
        <v>32</v>
      </c>
      <c r="B69" s="19">
        <v>2591388035</v>
      </c>
      <c r="C69" s="19"/>
      <c r="D69" s="20">
        <v>3062771611</v>
      </c>
      <c r="E69" s="21">
        <v>3062771614</v>
      </c>
      <c r="F69" s="21">
        <v>289340849</v>
      </c>
      <c r="G69" s="21">
        <v>315963193</v>
      </c>
      <c r="H69" s="21">
        <v>294115358</v>
      </c>
      <c r="I69" s="21">
        <v>899419400</v>
      </c>
      <c r="J69" s="21">
        <v>224419458</v>
      </c>
      <c r="K69" s="21">
        <v>258703741</v>
      </c>
      <c r="L69" s="21">
        <v>238722859</v>
      </c>
      <c r="M69" s="21">
        <v>721846058</v>
      </c>
      <c r="N69" s="21">
        <v>210416569</v>
      </c>
      <c r="O69" s="21">
        <v>211217609</v>
      </c>
      <c r="P69" s="21">
        <v>253789479</v>
      </c>
      <c r="Q69" s="21">
        <v>675423657</v>
      </c>
      <c r="R69" s="21"/>
      <c r="S69" s="21"/>
      <c r="T69" s="21"/>
      <c r="U69" s="21"/>
      <c r="V69" s="21">
        <v>2296689115</v>
      </c>
      <c r="W69" s="21">
        <v>2297078710</v>
      </c>
      <c r="X69" s="21"/>
      <c r="Y69" s="20"/>
      <c r="Z69" s="23">
        <v>3062771614</v>
      </c>
    </row>
    <row r="70" spans="1:26" ht="13.5" hidden="1">
      <c r="A70" s="39" t="s">
        <v>103</v>
      </c>
      <c r="B70" s="19">
        <v>1615708094</v>
      </c>
      <c r="C70" s="19"/>
      <c r="D70" s="20">
        <v>1874199162</v>
      </c>
      <c r="E70" s="21">
        <v>1897090809</v>
      </c>
      <c r="F70" s="21">
        <v>188067724</v>
      </c>
      <c r="G70" s="21">
        <v>179162635</v>
      </c>
      <c r="H70" s="21">
        <v>181721927</v>
      </c>
      <c r="I70" s="21">
        <v>548952286</v>
      </c>
      <c r="J70" s="21">
        <v>117514019</v>
      </c>
      <c r="K70" s="21">
        <v>136319337</v>
      </c>
      <c r="L70" s="21">
        <v>131898223</v>
      </c>
      <c r="M70" s="21">
        <v>385731579</v>
      </c>
      <c r="N70" s="21">
        <v>110732388</v>
      </c>
      <c r="O70" s="21">
        <v>113857002</v>
      </c>
      <c r="P70" s="21">
        <v>130751248</v>
      </c>
      <c r="Q70" s="21">
        <v>355340638</v>
      </c>
      <c r="R70" s="21"/>
      <c r="S70" s="21"/>
      <c r="T70" s="21"/>
      <c r="U70" s="21"/>
      <c r="V70" s="21">
        <v>1290024503</v>
      </c>
      <c r="W70" s="21">
        <v>1422818107</v>
      </c>
      <c r="X70" s="21"/>
      <c r="Y70" s="20"/>
      <c r="Z70" s="23">
        <v>1897090809</v>
      </c>
    </row>
    <row r="71" spans="1:26" ht="13.5" hidden="1">
      <c r="A71" s="39" t="s">
        <v>104</v>
      </c>
      <c r="B71" s="19">
        <v>667181773</v>
      </c>
      <c r="C71" s="19"/>
      <c r="D71" s="20">
        <v>756384854</v>
      </c>
      <c r="E71" s="21">
        <v>756459883</v>
      </c>
      <c r="F71" s="21">
        <v>71409440</v>
      </c>
      <c r="G71" s="21">
        <v>96040610</v>
      </c>
      <c r="H71" s="21">
        <v>77558204</v>
      </c>
      <c r="I71" s="21">
        <v>245008254</v>
      </c>
      <c r="J71" s="21">
        <v>71452990</v>
      </c>
      <c r="K71" s="21">
        <v>86311186</v>
      </c>
      <c r="L71" s="21">
        <v>66144365</v>
      </c>
      <c r="M71" s="21">
        <v>223908541</v>
      </c>
      <c r="N71" s="21">
        <v>64255096</v>
      </c>
      <c r="O71" s="21">
        <v>61990661</v>
      </c>
      <c r="P71" s="21">
        <v>87058297</v>
      </c>
      <c r="Q71" s="21">
        <v>213304054</v>
      </c>
      <c r="R71" s="21"/>
      <c r="S71" s="21"/>
      <c r="T71" s="21"/>
      <c r="U71" s="21"/>
      <c r="V71" s="21">
        <v>682220849</v>
      </c>
      <c r="W71" s="21">
        <v>567344912</v>
      </c>
      <c r="X71" s="21"/>
      <c r="Y71" s="20"/>
      <c r="Z71" s="23">
        <v>756459883</v>
      </c>
    </row>
    <row r="72" spans="1:26" ht="13.5" hidden="1">
      <c r="A72" s="39" t="s">
        <v>105</v>
      </c>
      <c r="B72" s="19">
        <v>179501525</v>
      </c>
      <c r="C72" s="19"/>
      <c r="D72" s="20">
        <v>222374568</v>
      </c>
      <c r="E72" s="21">
        <v>222713279</v>
      </c>
      <c r="F72" s="21">
        <v>17101494</v>
      </c>
      <c r="G72" s="21">
        <v>24670089</v>
      </c>
      <c r="H72" s="21">
        <v>21385958</v>
      </c>
      <c r="I72" s="21">
        <v>63157541</v>
      </c>
      <c r="J72" s="21">
        <v>21164625</v>
      </c>
      <c r="K72" s="21">
        <v>21593916</v>
      </c>
      <c r="L72" s="21">
        <v>25958128</v>
      </c>
      <c r="M72" s="21">
        <v>68716669</v>
      </c>
      <c r="N72" s="21">
        <v>20617190</v>
      </c>
      <c r="O72" s="21">
        <v>20284248</v>
      </c>
      <c r="P72" s="21">
        <v>21390320</v>
      </c>
      <c r="Q72" s="21">
        <v>62291758</v>
      </c>
      <c r="R72" s="21"/>
      <c r="S72" s="21"/>
      <c r="T72" s="21"/>
      <c r="U72" s="21"/>
      <c r="V72" s="21">
        <v>194165968</v>
      </c>
      <c r="W72" s="21">
        <v>167034959</v>
      </c>
      <c r="X72" s="21"/>
      <c r="Y72" s="20"/>
      <c r="Z72" s="23">
        <v>222713279</v>
      </c>
    </row>
    <row r="73" spans="1:26" ht="13.5" hidden="1">
      <c r="A73" s="39" t="s">
        <v>106</v>
      </c>
      <c r="B73" s="19">
        <v>128996643</v>
      </c>
      <c r="C73" s="19"/>
      <c r="D73" s="20">
        <v>155386140</v>
      </c>
      <c r="E73" s="21">
        <v>176769992</v>
      </c>
      <c r="F73" s="21">
        <v>12511594</v>
      </c>
      <c r="G73" s="21">
        <v>15722519</v>
      </c>
      <c r="H73" s="21">
        <v>13157936</v>
      </c>
      <c r="I73" s="21">
        <v>41392049</v>
      </c>
      <c r="J73" s="21">
        <v>13921081</v>
      </c>
      <c r="K73" s="21">
        <v>14231170</v>
      </c>
      <c r="L73" s="21">
        <v>14246237</v>
      </c>
      <c r="M73" s="21">
        <v>42398488</v>
      </c>
      <c r="N73" s="21">
        <v>13345995</v>
      </c>
      <c r="O73" s="21">
        <v>14549297</v>
      </c>
      <c r="P73" s="21">
        <v>14273415</v>
      </c>
      <c r="Q73" s="21">
        <v>42168707</v>
      </c>
      <c r="R73" s="21"/>
      <c r="S73" s="21"/>
      <c r="T73" s="21"/>
      <c r="U73" s="21"/>
      <c r="V73" s="21">
        <v>125959244</v>
      </c>
      <c r="W73" s="21">
        <v>132577494</v>
      </c>
      <c r="X73" s="21"/>
      <c r="Y73" s="20"/>
      <c r="Z73" s="23">
        <v>176769992</v>
      </c>
    </row>
    <row r="74" spans="1:26" ht="13.5" hidden="1">
      <c r="A74" s="39" t="s">
        <v>107</v>
      </c>
      <c r="B74" s="19"/>
      <c r="C74" s="19"/>
      <c r="D74" s="20">
        <v>54426887</v>
      </c>
      <c r="E74" s="21">
        <v>9737651</v>
      </c>
      <c r="F74" s="21">
        <v>250597</v>
      </c>
      <c r="G74" s="21">
        <v>367340</v>
      </c>
      <c r="H74" s="21">
        <v>291333</v>
      </c>
      <c r="I74" s="21">
        <v>909270</v>
      </c>
      <c r="J74" s="21">
        <v>366743</v>
      </c>
      <c r="K74" s="21">
        <v>248132</v>
      </c>
      <c r="L74" s="21">
        <v>475906</v>
      </c>
      <c r="M74" s="21">
        <v>1090781</v>
      </c>
      <c r="N74" s="21">
        <v>1465900</v>
      </c>
      <c r="O74" s="21">
        <v>536401</v>
      </c>
      <c r="P74" s="21">
        <v>316199</v>
      </c>
      <c r="Q74" s="21">
        <v>2318500</v>
      </c>
      <c r="R74" s="21"/>
      <c r="S74" s="21"/>
      <c r="T74" s="21"/>
      <c r="U74" s="21"/>
      <c r="V74" s="21">
        <v>4318551</v>
      </c>
      <c r="W74" s="21">
        <v>7303238</v>
      </c>
      <c r="X74" s="21"/>
      <c r="Y74" s="20"/>
      <c r="Z74" s="23">
        <v>9737651</v>
      </c>
    </row>
    <row r="75" spans="1:26" ht="13.5" hidden="1">
      <c r="A75" s="40" t="s">
        <v>110</v>
      </c>
      <c r="B75" s="28">
        <v>24695367</v>
      </c>
      <c r="C75" s="28"/>
      <c r="D75" s="29">
        <v>25707715</v>
      </c>
      <c r="E75" s="30">
        <v>25707714</v>
      </c>
      <c r="F75" s="30">
        <v>2466565</v>
      </c>
      <c r="G75" s="30">
        <v>2166848</v>
      </c>
      <c r="H75" s="30">
        <v>2215933</v>
      </c>
      <c r="I75" s="30">
        <v>6849346</v>
      </c>
      <c r="J75" s="30">
        <v>2345962</v>
      </c>
      <c r="K75" s="30">
        <v>2292529</v>
      </c>
      <c r="L75" s="30">
        <v>2706182</v>
      </c>
      <c r="M75" s="30">
        <v>7344673</v>
      </c>
      <c r="N75" s="30">
        <v>2946765</v>
      </c>
      <c r="O75" s="30">
        <v>2683926</v>
      </c>
      <c r="P75" s="30">
        <v>3030863</v>
      </c>
      <c r="Q75" s="30">
        <v>8661554</v>
      </c>
      <c r="R75" s="30"/>
      <c r="S75" s="30"/>
      <c r="T75" s="30"/>
      <c r="U75" s="30"/>
      <c r="V75" s="30">
        <v>22855573</v>
      </c>
      <c r="W75" s="30">
        <v>19280786</v>
      </c>
      <c r="X75" s="30"/>
      <c r="Y75" s="29"/>
      <c r="Z75" s="31">
        <v>25707714</v>
      </c>
    </row>
    <row r="76" spans="1:26" ht="13.5" hidden="1">
      <c r="A76" s="42" t="s">
        <v>286</v>
      </c>
      <c r="B76" s="32">
        <v>2316181876</v>
      </c>
      <c r="C76" s="32"/>
      <c r="D76" s="33">
        <v>3000118614</v>
      </c>
      <c r="E76" s="34">
        <v>2996519534</v>
      </c>
      <c r="F76" s="34">
        <v>271593675</v>
      </c>
      <c r="G76" s="34">
        <v>269502929</v>
      </c>
      <c r="H76" s="34">
        <v>272968332</v>
      </c>
      <c r="I76" s="34">
        <v>814064936</v>
      </c>
      <c r="J76" s="34">
        <v>265056195</v>
      </c>
      <c r="K76" s="34">
        <v>242954199</v>
      </c>
      <c r="L76" s="34">
        <v>245637070</v>
      </c>
      <c r="M76" s="34">
        <v>753647464</v>
      </c>
      <c r="N76" s="34">
        <v>196672699</v>
      </c>
      <c r="O76" s="34">
        <v>196280834</v>
      </c>
      <c r="P76" s="34">
        <v>147374232</v>
      </c>
      <c r="Q76" s="34">
        <v>540327765</v>
      </c>
      <c r="R76" s="34"/>
      <c r="S76" s="34"/>
      <c r="T76" s="34"/>
      <c r="U76" s="34"/>
      <c r="V76" s="34">
        <v>2108040165</v>
      </c>
      <c r="W76" s="34">
        <v>2274255677</v>
      </c>
      <c r="X76" s="34"/>
      <c r="Y76" s="33"/>
      <c r="Z76" s="35">
        <v>2996519534</v>
      </c>
    </row>
    <row r="77" spans="1:26" ht="13.5" hidden="1">
      <c r="A77" s="37" t="s">
        <v>31</v>
      </c>
      <c r="B77" s="19">
        <v>410973552</v>
      </c>
      <c r="C77" s="19"/>
      <c r="D77" s="20">
        <v>387234437</v>
      </c>
      <c r="E77" s="21">
        <v>387234437</v>
      </c>
      <c r="F77" s="21">
        <v>29792664</v>
      </c>
      <c r="G77" s="21">
        <v>28631265</v>
      </c>
      <c r="H77" s="21">
        <v>28549684</v>
      </c>
      <c r="I77" s="21">
        <v>86973613</v>
      </c>
      <c r="J77" s="21">
        <v>34634508</v>
      </c>
      <c r="K77" s="21">
        <v>28012577</v>
      </c>
      <c r="L77" s="21">
        <v>29315163</v>
      </c>
      <c r="M77" s="21">
        <v>91962248</v>
      </c>
      <c r="N77" s="21">
        <v>28714608</v>
      </c>
      <c r="O77" s="21">
        <v>27394723</v>
      </c>
      <c r="P77" s="21">
        <v>28320301</v>
      </c>
      <c r="Q77" s="21">
        <v>84429632</v>
      </c>
      <c r="R77" s="21"/>
      <c r="S77" s="21"/>
      <c r="T77" s="21"/>
      <c r="U77" s="21"/>
      <c r="V77" s="21">
        <v>263365493</v>
      </c>
      <c r="W77" s="21">
        <v>284041901</v>
      </c>
      <c r="X77" s="21"/>
      <c r="Y77" s="20"/>
      <c r="Z77" s="23">
        <v>387234437</v>
      </c>
    </row>
    <row r="78" spans="1:26" ht="13.5" hidden="1">
      <c r="A78" s="38" t="s">
        <v>32</v>
      </c>
      <c r="B78" s="19">
        <v>1880512957</v>
      </c>
      <c r="C78" s="19"/>
      <c r="D78" s="20">
        <v>2587176462</v>
      </c>
      <c r="E78" s="21">
        <v>2587176462</v>
      </c>
      <c r="F78" s="21">
        <v>241801011</v>
      </c>
      <c r="G78" s="21">
        <v>240871664</v>
      </c>
      <c r="H78" s="21">
        <v>244418648</v>
      </c>
      <c r="I78" s="21">
        <v>727091323</v>
      </c>
      <c r="J78" s="21">
        <v>230421687</v>
      </c>
      <c r="K78" s="21">
        <v>214941622</v>
      </c>
      <c r="L78" s="21">
        <v>216321907</v>
      </c>
      <c r="M78" s="21">
        <v>661685216</v>
      </c>
      <c r="N78" s="21">
        <v>167958091</v>
      </c>
      <c r="O78" s="21">
        <v>165663127</v>
      </c>
      <c r="P78" s="21">
        <v>115183530</v>
      </c>
      <c r="Q78" s="21">
        <v>448804748</v>
      </c>
      <c r="R78" s="21"/>
      <c r="S78" s="21"/>
      <c r="T78" s="21"/>
      <c r="U78" s="21"/>
      <c r="V78" s="21">
        <v>1837581287</v>
      </c>
      <c r="W78" s="21">
        <v>1968839218</v>
      </c>
      <c r="X78" s="21"/>
      <c r="Y78" s="20"/>
      <c r="Z78" s="23">
        <v>2587176462</v>
      </c>
    </row>
    <row r="79" spans="1:26" ht="13.5" hidden="1">
      <c r="A79" s="39" t="s">
        <v>103</v>
      </c>
      <c r="B79" s="19">
        <v>904833016</v>
      </c>
      <c r="C79" s="19"/>
      <c r="D79" s="20">
        <v>1611811279</v>
      </c>
      <c r="E79" s="21">
        <v>1611811279</v>
      </c>
      <c r="F79" s="21">
        <v>167525467</v>
      </c>
      <c r="G79" s="21">
        <v>86611183</v>
      </c>
      <c r="H79" s="21">
        <v>185528393</v>
      </c>
      <c r="I79" s="21">
        <v>439665043</v>
      </c>
      <c r="J79" s="21">
        <v>92531088</v>
      </c>
      <c r="K79" s="21">
        <v>140022885</v>
      </c>
      <c r="L79" s="21">
        <v>115867050</v>
      </c>
      <c r="M79" s="21">
        <v>348421023</v>
      </c>
      <c r="N79" s="21">
        <v>72736543</v>
      </c>
      <c r="O79" s="21">
        <v>127109972</v>
      </c>
      <c r="P79" s="21">
        <v>75891325</v>
      </c>
      <c r="Q79" s="21">
        <v>275737840</v>
      </c>
      <c r="R79" s="21"/>
      <c r="S79" s="21"/>
      <c r="T79" s="21"/>
      <c r="U79" s="21"/>
      <c r="V79" s="21">
        <v>1063823906</v>
      </c>
      <c r="W79" s="21">
        <v>1233965397</v>
      </c>
      <c r="X79" s="21"/>
      <c r="Y79" s="20"/>
      <c r="Z79" s="23">
        <v>1611811279</v>
      </c>
    </row>
    <row r="80" spans="1:26" ht="13.5" hidden="1">
      <c r="A80" s="39" t="s">
        <v>104</v>
      </c>
      <c r="B80" s="19">
        <v>667181773</v>
      </c>
      <c r="C80" s="19"/>
      <c r="D80" s="20">
        <v>650490975</v>
      </c>
      <c r="E80" s="21">
        <v>650490975</v>
      </c>
      <c r="F80" s="21">
        <v>33691213</v>
      </c>
      <c r="G80" s="21">
        <v>30192280</v>
      </c>
      <c r="H80" s="21">
        <v>26119130</v>
      </c>
      <c r="I80" s="21">
        <v>90002623</v>
      </c>
      <c r="J80" s="21">
        <v>33393212</v>
      </c>
      <c r="K80" s="21">
        <v>39000386</v>
      </c>
      <c r="L80" s="21">
        <v>31039832</v>
      </c>
      <c r="M80" s="21">
        <v>103433430</v>
      </c>
      <c r="N80" s="21">
        <v>23948560</v>
      </c>
      <c r="O80" s="21">
        <v>25219437</v>
      </c>
      <c r="P80" s="21">
        <v>25848922</v>
      </c>
      <c r="Q80" s="21">
        <v>75016919</v>
      </c>
      <c r="R80" s="21"/>
      <c r="S80" s="21"/>
      <c r="T80" s="21"/>
      <c r="U80" s="21"/>
      <c r="V80" s="21">
        <v>268452972</v>
      </c>
      <c r="W80" s="21">
        <v>493236116</v>
      </c>
      <c r="X80" s="21"/>
      <c r="Y80" s="20"/>
      <c r="Z80" s="23">
        <v>650490975</v>
      </c>
    </row>
    <row r="81" spans="1:26" ht="13.5" hidden="1">
      <c r="A81" s="39" t="s">
        <v>105</v>
      </c>
      <c r="B81" s="19">
        <v>179501525</v>
      </c>
      <c r="C81" s="19"/>
      <c r="D81" s="20">
        <v>191242128</v>
      </c>
      <c r="E81" s="21">
        <v>191242128</v>
      </c>
      <c r="F81" s="21">
        <v>7895953</v>
      </c>
      <c r="G81" s="21">
        <v>4989013</v>
      </c>
      <c r="H81" s="21">
        <v>9242851</v>
      </c>
      <c r="I81" s="21">
        <v>22127817</v>
      </c>
      <c r="J81" s="21">
        <v>9400248</v>
      </c>
      <c r="K81" s="21">
        <v>8863889</v>
      </c>
      <c r="L81" s="21">
        <v>9081205</v>
      </c>
      <c r="M81" s="21">
        <v>27345342</v>
      </c>
      <c r="N81" s="21">
        <v>8222081</v>
      </c>
      <c r="O81" s="21">
        <v>8758447</v>
      </c>
      <c r="P81" s="21">
        <v>8473035</v>
      </c>
      <c r="Q81" s="21">
        <v>25453563</v>
      </c>
      <c r="R81" s="21"/>
      <c r="S81" s="21"/>
      <c r="T81" s="21"/>
      <c r="U81" s="21"/>
      <c r="V81" s="21">
        <v>74926722</v>
      </c>
      <c r="W81" s="21">
        <v>144532542</v>
      </c>
      <c r="X81" s="21"/>
      <c r="Y81" s="20"/>
      <c r="Z81" s="23">
        <v>191242128</v>
      </c>
    </row>
    <row r="82" spans="1:26" ht="13.5" hidden="1">
      <c r="A82" s="39" t="s">
        <v>106</v>
      </c>
      <c r="B82" s="19">
        <v>128996643</v>
      </c>
      <c r="C82" s="19"/>
      <c r="D82" s="20">
        <v>133632080</v>
      </c>
      <c r="E82" s="21">
        <v>133632080</v>
      </c>
      <c r="F82" s="21">
        <v>3804871</v>
      </c>
      <c r="G82" s="21">
        <v>6828518</v>
      </c>
      <c r="H82" s="21">
        <v>4406236</v>
      </c>
      <c r="I82" s="21">
        <v>15039625</v>
      </c>
      <c r="J82" s="21">
        <v>4933116</v>
      </c>
      <c r="K82" s="21">
        <v>4681624</v>
      </c>
      <c r="L82" s="21">
        <v>4938699</v>
      </c>
      <c r="M82" s="21">
        <v>14553439</v>
      </c>
      <c r="N82" s="21">
        <v>4293733</v>
      </c>
      <c r="O82" s="21">
        <v>4575271</v>
      </c>
      <c r="P82" s="21">
        <v>4970248</v>
      </c>
      <c r="Q82" s="21">
        <v>13839252</v>
      </c>
      <c r="R82" s="21"/>
      <c r="S82" s="21"/>
      <c r="T82" s="21"/>
      <c r="U82" s="21"/>
      <c r="V82" s="21">
        <v>43432316</v>
      </c>
      <c r="W82" s="21">
        <v>97105163</v>
      </c>
      <c r="X82" s="21"/>
      <c r="Y82" s="20"/>
      <c r="Z82" s="23">
        <v>133632080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28883507</v>
      </c>
      <c r="G83" s="21">
        <v>112250670</v>
      </c>
      <c r="H83" s="21">
        <v>19122038</v>
      </c>
      <c r="I83" s="21">
        <v>160256215</v>
      </c>
      <c r="J83" s="21">
        <v>90164023</v>
      </c>
      <c r="K83" s="21">
        <v>22372838</v>
      </c>
      <c r="L83" s="21">
        <v>55395121</v>
      </c>
      <c r="M83" s="21">
        <v>167931982</v>
      </c>
      <c r="N83" s="21">
        <v>58757174</v>
      </c>
      <c r="O83" s="21"/>
      <c r="P83" s="21"/>
      <c r="Q83" s="21">
        <v>58757174</v>
      </c>
      <c r="R83" s="21"/>
      <c r="S83" s="21"/>
      <c r="T83" s="21"/>
      <c r="U83" s="21"/>
      <c r="V83" s="21">
        <v>386945371</v>
      </c>
      <c r="W83" s="21"/>
      <c r="X83" s="21"/>
      <c r="Y83" s="20"/>
      <c r="Z83" s="23"/>
    </row>
    <row r="84" spans="1:26" ht="13.5" hidden="1">
      <c r="A84" s="40" t="s">
        <v>110</v>
      </c>
      <c r="B84" s="28">
        <v>24695367</v>
      </c>
      <c r="C84" s="28"/>
      <c r="D84" s="29">
        <v>25707715</v>
      </c>
      <c r="E84" s="30">
        <v>22108635</v>
      </c>
      <c r="F84" s="30"/>
      <c r="G84" s="30"/>
      <c r="H84" s="30"/>
      <c r="I84" s="30"/>
      <c r="J84" s="30"/>
      <c r="K84" s="30"/>
      <c r="L84" s="30"/>
      <c r="M84" s="30"/>
      <c r="N84" s="30"/>
      <c r="O84" s="30">
        <v>3222984</v>
      </c>
      <c r="P84" s="30">
        <v>3870401</v>
      </c>
      <c r="Q84" s="30">
        <v>7093385</v>
      </c>
      <c r="R84" s="30"/>
      <c r="S84" s="30"/>
      <c r="T84" s="30"/>
      <c r="U84" s="30"/>
      <c r="V84" s="30">
        <v>7093385</v>
      </c>
      <c r="W84" s="30">
        <v>21374558</v>
      </c>
      <c r="X84" s="30"/>
      <c r="Y84" s="29"/>
      <c r="Z84" s="31">
        <v>22108635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74423561</v>
      </c>
      <c r="D5" s="357">
        <f t="shared" si="0"/>
        <v>0</v>
      </c>
      <c r="E5" s="356">
        <f t="shared" si="0"/>
        <v>150161953</v>
      </c>
      <c r="F5" s="358">
        <f t="shared" si="0"/>
        <v>180790258</v>
      </c>
      <c r="G5" s="358">
        <f t="shared" si="0"/>
        <v>5995080</v>
      </c>
      <c r="H5" s="356">
        <f t="shared" si="0"/>
        <v>9906584</v>
      </c>
      <c r="I5" s="356">
        <f t="shared" si="0"/>
        <v>8631889</v>
      </c>
      <c r="J5" s="358">
        <f t="shared" si="0"/>
        <v>24533553</v>
      </c>
      <c r="K5" s="358">
        <f t="shared" si="0"/>
        <v>6757706</v>
      </c>
      <c r="L5" s="356">
        <f t="shared" si="0"/>
        <v>6863105</v>
      </c>
      <c r="M5" s="356">
        <f t="shared" si="0"/>
        <v>6420564</v>
      </c>
      <c r="N5" s="358">
        <f t="shared" si="0"/>
        <v>20041375</v>
      </c>
      <c r="O5" s="358">
        <f t="shared" si="0"/>
        <v>11029232</v>
      </c>
      <c r="P5" s="356">
        <f t="shared" si="0"/>
        <v>2071129</v>
      </c>
      <c r="Q5" s="356">
        <f t="shared" si="0"/>
        <v>12891271</v>
      </c>
      <c r="R5" s="358">
        <f t="shared" si="0"/>
        <v>25991632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70566560</v>
      </c>
      <c r="X5" s="356">
        <f t="shared" si="0"/>
        <v>135592695</v>
      </c>
      <c r="Y5" s="358">
        <f t="shared" si="0"/>
        <v>-65026135</v>
      </c>
      <c r="Z5" s="359">
        <f>+IF(X5&lt;&gt;0,+(Y5/X5)*100,0)</f>
        <v>-47.956960365748316</v>
      </c>
      <c r="AA5" s="360">
        <f>+AA6+AA8+AA11+AA13+AA15</f>
        <v>180790258</v>
      </c>
    </row>
    <row r="6" spans="1:27" ht="13.5">
      <c r="A6" s="361" t="s">
        <v>204</v>
      </c>
      <c r="B6" s="142"/>
      <c r="C6" s="60">
        <f>+C7</f>
        <v>26395560</v>
      </c>
      <c r="D6" s="340">
        <f aca="true" t="shared" si="1" ref="D6:AA6">+D7</f>
        <v>0</v>
      </c>
      <c r="E6" s="60">
        <f t="shared" si="1"/>
        <v>45979412</v>
      </c>
      <c r="F6" s="59">
        <f t="shared" si="1"/>
        <v>123409774</v>
      </c>
      <c r="G6" s="59">
        <f t="shared" si="1"/>
        <v>5073472</v>
      </c>
      <c r="H6" s="60">
        <f t="shared" si="1"/>
        <v>5061391</v>
      </c>
      <c r="I6" s="60">
        <f t="shared" si="1"/>
        <v>1791254</v>
      </c>
      <c r="J6" s="59">
        <f t="shared" si="1"/>
        <v>11926117</v>
      </c>
      <c r="K6" s="59">
        <f t="shared" si="1"/>
        <v>3321381</v>
      </c>
      <c r="L6" s="60">
        <f t="shared" si="1"/>
        <v>4453428</v>
      </c>
      <c r="M6" s="60">
        <f t="shared" si="1"/>
        <v>5774224</v>
      </c>
      <c r="N6" s="59">
        <f t="shared" si="1"/>
        <v>13549033</v>
      </c>
      <c r="O6" s="59">
        <f t="shared" si="1"/>
        <v>6090260</v>
      </c>
      <c r="P6" s="60">
        <f t="shared" si="1"/>
        <v>1244238</v>
      </c>
      <c r="Q6" s="60">
        <f t="shared" si="1"/>
        <v>7270285</v>
      </c>
      <c r="R6" s="59">
        <f t="shared" si="1"/>
        <v>14604783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40079933</v>
      </c>
      <c r="X6" s="60">
        <f t="shared" si="1"/>
        <v>92557331</v>
      </c>
      <c r="Y6" s="59">
        <f t="shared" si="1"/>
        <v>-52477398</v>
      </c>
      <c r="Z6" s="61">
        <f>+IF(X6&lt;&gt;0,+(Y6/X6)*100,0)</f>
        <v>-56.69718155550532</v>
      </c>
      <c r="AA6" s="62">
        <f t="shared" si="1"/>
        <v>123409774</v>
      </c>
    </row>
    <row r="7" spans="1:27" ht="13.5">
      <c r="A7" s="291" t="s">
        <v>228</v>
      </c>
      <c r="B7" s="142"/>
      <c r="C7" s="60">
        <v>26395560</v>
      </c>
      <c r="D7" s="340"/>
      <c r="E7" s="60">
        <v>45979412</v>
      </c>
      <c r="F7" s="59">
        <v>123409774</v>
      </c>
      <c r="G7" s="59">
        <v>5073472</v>
      </c>
      <c r="H7" s="60">
        <v>5061391</v>
      </c>
      <c r="I7" s="60">
        <v>1791254</v>
      </c>
      <c r="J7" s="59">
        <v>11926117</v>
      </c>
      <c r="K7" s="59">
        <v>3321381</v>
      </c>
      <c r="L7" s="60">
        <v>4453428</v>
      </c>
      <c r="M7" s="60">
        <v>5774224</v>
      </c>
      <c r="N7" s="59">
        <v>13549033</v>
      </c>
      <c r="O7" s="59">
        <v>6090260</v>
      </c>
      <c r="P7" s="60">
        <v>1244238</v>
      </c>
      <c r="Q7" s="60">
        <v>7270285</v>
      </c>
      <c r="R7" s="59">
        <v>14604783</v>
      </c>
      <c r="S7" s="59"/>
      <c r="T7" s="60"/>
      <c r="U7" s="60"/>
      <c r="V7" s="59"/>
      <c r="W7" s="59">
        <v>40079933</v>
      </c>
      <c r="X7" s="60">
        <v>92557331</v>
      </c>
      <c r="Y7" s="59">
        <v>-52477398</v>
      </c>
      <c r="Z7" s="61">
        <v>-56.7</v>
      </c>
      <c r="AA7" s="62">
        <v>123409774</v>
      </c>
    </row>
    <row r="8" spans="1:27" ht="13.5">
      <c r="A8" s="361" t="s">
        <v>205</v>
      </c>
      <c r="B8" s="142"/>
      <c r="C8" s="60">
        <f aca="true" t="shared" si="2" ref="C8:Y8">SUM(C9:C10)</f>
        <v>19865638</v>
      </c>
      <c r="D8" s="340">
        <f t="shared" si="2"/>
        <v>0</v>
      </c>
      <c r="E8" s="60">
        <f t="shared" si="2"/>
        <v>32808156</v>
      </c>
      <c r="F8" s="59">
        <f t="shared" si="2"/>
        <v>32128186</v>
      </c>
      <c r="G8" s="59">
        <f t="shared" si="2"/>
        <v>989744</v>
      </c>
      <c r="H8" s="60">
        <f t="shared" si="2"/>
        <v>2722238</v>
      </c>
      <c r="I8" s="60">
        <f t="shared" si="2"/>
        <v>1059882</v>
      </c>
      <c r="J8" s="59">
        <f t="shared" si="2"/>
        <v>4771864</v>
      </c>
      <c r="K8" s="59">
        <f t="shared" si="2"/>
        <v>1207387</v>
      </c>
      <c r="L8" s="60">
        <f t="shared" si="2"/>
        <v>1968013</v>
      </c>
      <c r="M8" s="60">
        <f t="shared" si="2"/>
        <v>1634003</v>
      </c>
      <c r="N8" s="59">
        <f t="shared" si="2"/>
        <v>4809403</v>
      </c>
      <c r="O8" s="59">
        <f t="shared" si="2"/>
        <v>1752577</v>
      </c>
      <c r="P8" s="60">
        <f t="shared" si="2"/>
        <v>955444</v>
      </c>
      <c r="Q8" s="60">
        <f t="shared" si="2"/>
        <v>2215373</v>
      </c>
      <c r="R8" s="59">
        <f t="shared" si="2"/>
        <v>4923394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14504661</v>
      </c>
      <c r="X8" s="60">
        <f t="shared" si="2"/>
        <v>24096140</v>
      </c>
      <c r="Y8" s="59">
        <f t="shared" si="2"/>
        <v>-9591479</v>
      </c>
      <c r="Z8" s="61">
        <f>+IF(X8&lt;&gt;0,+(Y8/X8)*100,0)</f>
        <v>-39.80504346339289</v>
      </c>
      <c r="AA8" s="62">
        <f>SUM(AA9:AA10)</f>
        <v>32128186</v>
      </c>
    </row>
    <row r="9" spans="1:27" ht="13.5">
      <c r="A9" s="291" t="s">
        <v>229</v>
      </c>
      <c r="B9" s="142"/>
      <c r="C9" s="60">
        <v>19865638</v>
      </c>
      <c r="D9" s="340"/>
      <c r="E9" s="60">
        <v>32808156</v>
      </c>
      <c r="F9" s="59">
        <v>32128186</v>
      </c>
      <c r="G9" s="59">
        <v>989744</v>
      </c>
      <c r="H9" s="60">
        <v>2722238</v>
      </c>
      <c r="I9" s="60">
        <v>1059882</v>
      </c>
      <c r="J9" s="59">
        <v>4771864</v>
      </c>
      <c r="K9" s="59">
        <v>1207387</v>
      </c>
      <c r="L9" s="60">
        <v>1968013</v>
      </c>
      <c r="M9" s="60">
        <v>1634003</v>
      </c>
      <c r="N9" s="59">
        <v>4809403</v>
      </c>
      <c r="O9" s="59">
        <v>1752577</v>
      </c>
      <c r="P9" s="60">
        <v>955444</v>
      </c>
      <c r="Q9" s="60">
        <v>2215373</v>
      </c>
      <c r="R9" s="59">
        <v>4923394</v>
      </c>
      <c r="S9" s="59"/>
      <c r="T9" s="60"/>
      <c r="U9" s="60"/>
      <c r="V9" s="59"/>
      <c r="W9" s="59">
        <v>14504661</v>
      </c>
      <c r="X9" s="60">
        <v>24096140</v>
      </c>
      <c r="Y9" s="59">
        <v>-9591479</v>
      </c>
      <c r="Z9" s="61">
        <v>-39.81</v>
      </c>
      <c r="AA9" s="62">
        <v>32128186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7957925</v>
      </c>
      <c r="D11" s="363">
        <f aca="true" t="shared" si="3" ref="D11:AA11">+D12</f>
        <v>0</v>
      </c>
      <c r="E11" s="362">
        <f t="shared" si="3"/>
        <v>12689871</v>
      </c>
      <c r="F11" s="364">
        <f t="shared" si="3"/>
        <v>10925903</v>
      </c>
      <c r="G11" s="364">
        <f t="shared" si="3"/>
        <v>107533</v>
      </c>
      <c r="H11" s="362">
        <f t="shared" si="3"/>
        <v>151487</v>
      </c>
      <c r="I11" s="362">
        <f t="shared" si="3"/>
        <v>525264</v>
      </c>
      <c r="J11" s="364">
        <f t="shared" si="3"/>
        <v>784284</v>
      </c>
      <c r="K11" s="364">
        <f t="shared" si="3"/>
        <v>2381767</v>
      </c>
      <c r="L11" s="362">
        <f t="shared" si="3"/>
        <v>555300</v>
      </c>
      <c r="M11" s="362">
        <f t="shared" si="3"/>
        <v>320243</v>
      </c>
      <c r="N11" s="364">
        <f t="shared" si="3"/>
        <v>3257310</v>
      </c>
      <c r="O11" s="364">
        <f t="shared" si="3"/>
        <v>575886</v>
      </c>
      <c r="P11" s="362">
        <f t="shared" si="3"/>
        <v>110412</v>
      </c>
      <c r="Q11" s="362">
        <f t="shared" si="3"/>
        <v>911585</v>
      </c>
      <c r="R11" s="364">
        <f t="shared" si="3"/>
        <v>1597883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5639477</v>
      </c>
      <c r="X11" s="362">
        <f t="shared" si="3"/>
        <v>8194427</v>
      </c>
      <c r="Y11" s="364">
        <f t="shared" si="3"/>
        <v>-2554950</v>
      </c>
      <c r="Z11" s="365">
        <f>+IF(X11&lt;&gt;0,+(Y11/X11)*100,0)</f>
        <v>-31.179117221985138</v>
      </c>
      <c r="AA11" s="366">
        <f t="shared" si="3"/>
        <v>10925903</v>
      </c>
    </row>
    <row r="12" spans="1:27" ht="13.5">
      <c r="A12" s="291" t="s">
        <v>231</v>
      </c>
      <c r="B12" s="136"/>
      <c r="C12" s="60">
        <v>7957925</v>
      </c>
      <c r="D12" s="340"/>
      <c r="E12" s="60">
        <v>12689871</v>
      </c>
      <c r="F12" s="59">
        <v>10925903</v>
      </c>
      <c r="G12" s="59">
        <v>107533</v>
      </c>
      <c r="H12" s="60">
        <v>151487</v>
      </c>
      <c r="I12" s="60">
        <v>525264</v>
      </c>
      <c r="J12" s="59">
        <v>784284</v>
      </c>
      <c r="K12" s="59">
        <v>2381767</v>
      </c>
      <c r="L12" s="60">
        <v>555300</v>
      </c>
      <c r="M12" s="60">
        <v>320243</v>
      </c>
      <c r="N12" s="59">
        <v>3257310</v>
      </c>
      <c r="O12" s="59">
        <v>575886</v>
      </c>
      <c r="P12" s="60">
        <v>110412</v>
      </c>
      <c r="Q12" s="60">
        <v>911585</v>
      </c>
      <c r="R12" s="59">
        <v>1597883</v>
      </c>
      <c r="S12" s="59"/>
      <c r="T12" s="60"/>
      <c r="U12" s="60"/>
      <c r="V12" s="59"/>
      <c r="W12" s="59">
        <v>5639477</v>
      </c>
      <c r="X12" s="60">
        <v>8194427</v>
      </c>
      <c r="Y12" s="59">
        <v>-2554950</v>
      </c>
      <c r="Z12" s="61">
        <v>-31.18</v>
      </c>
      <c r="AA12" s="62">
        <v>10925903</v>
      </c>
    </row>
    <row r="13" spans="1:27" ht="13.5">
      <c r="A13" s="361" t="s">
        <v>207</v>
      </c>
      <c r="B13" s="136"/>
      <c r="C13" s="275">
        <f>+C14</f>
        <v>20204438</v>
      </c>
      <c r="D13" s="341">
        <f aca="true" t="shared" si="4" ref="D13:AA13">+D14</f>
        <v>0</v>
      </c>
      <c r="E13" s="275">
        <f t="shared" si="4"/>
        <v>22166831</v>
      </c>
      <c r="F13" s="342">
        <f t="shared" si="4"/>
        <v>14305877</v>
      </c>
      <c r="G13" s="342">
        <f t="shared" si="4"/>
        <v>-175669</v>
      </c>
      <c r="H13" s="275">
        <f t="shared" si="4"/>
        <v>1971468</v>
      </c>
      <c r="I13" s="275">
        <f t="shared" si="4"/>
        <v>5255489</v>
      </c>
      <c r="J13" s="342">
        <f t="shared" si="4"/>
        <v>7051288</v>
      </c>
      <c r="K13" s="342">
        <f t="shared" si="4"/>
        <v>-152829</v>
      </c>
      <c r="L13" s="275">
        <f t="shared" si="4"/>
        <v>-113636</v>
      </c>
      <c r="M13" s="275">
        <f t="shared" si="4"/>
        <v>-1307906</v>
      </c>
      <c r="N13" s="342">
        <f t="shared" si="4"/>
        <v>-1574371</v>
      </c>
      <c r="O13" s="342">
        <f t="shared" si="4"/>
        <v>2610509</v>
      </c>
      <c r="P13" s="275">
        <f t="shared" si="4"/>
        <v>-238965</v>
      </c>
      <c r="Q13" s="275">
        <f t="shared" si="4"/>
        <v>2494028</v>
      </c>
      <c r="R13" s="342">
        <f t="shared" si="4"/>
        <v>4865572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10342489</v>
      </c>
      <c r="X13" s="275">
        <f t="shared" si="4"/>
        <v>10729408</v>
      </c>
      <c r="Y13" s="342">
        <f t="shared" si="4"/>
        <v>-386919</v>
      </c>
      <c r="Z13" s="335">
        <f>+IF(X13&lt;&gt;0,+(Y13/X13)*100,0)</f>
        <v>-3.606154225843588</v>
      </c>
      <c r="AA13" s="273">
        <f t="shared" si="4"/>
        <v>14305877</v>
      </c>
    </row>
    <row r="14" spans="1:27" ht="13.5">
      <c r="A14" s="291" t="s">
        <v>232</v>
      </c>
      <c r="B14" s="136"/>
      <c r="C14" s="60">
        <v>20204438</v>
      </c>
      <c r="D14" s="340"/>
      <c r="E14" s="60">
        <v>22166831</v>
      </c>
      <c r="F14" s="59">
        <v>14305877</v>
      </c>
      <c r="G14" s="59">
        <v>-175669</v>
      </c>
      <c r="H14" s="60">
        <v>1971468</v>
      </c>
      <c r="I14" s="60">
        <v>5255489</v>
      </c>
      <c r="J14" s="59">
        <v>7051288</v>
      </c>
      <c r="K14" s="59">
        <v>-152829</v>
      </c>
      <c r="L14" s="60">
        <v>-113636</v>
      </c>
      <c r="M14" s="60">
        <v>-1307906</v>
      </c>
      <c r="N14" s="59">
        <v>-1574371</v>
      </c>
      <c r="O14" s="59">
        <v>2610509</v>
      </c>
      <c r="P14" s="60">
        <v>-238965</v>
      </c>
      <c r="Q14" s="60">
        <v>2494028</v>
      </c>
      <c r="R14" s="59">
        <v>4865572</v>
      </c>
      <c r="S14" s="59"/>
      <c r="T14" s="60"/>
      <c r="U14" s="60"/>
      <c r="V14" s="59"/>
      <c r="W14" s="59">
        <v>10342489</v>
      </c>
      <c r="X14" s="60">
        <v>10729408</v>
      </c>
      <c r="Y14" s="59">
        <v>-386919</v>
      </c>
      <c r="Z14" s="61">
        <v>-3.61</v>
      </c>
      <c r="AA14" s="62">
        <v>14305877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36517683</v>
      </c>
      <c r="F15" s="59">
        <f t="shared" si="5"/>
        <v>20518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15389</v>
      </c>
      <c r="Y15" s="59">
        <f t="shared" si="5"/>
        <v>-15389</v>
      </c>
      <c r="Z15" s="61">
        <f>+IF(X15&lt;&gt;0,+(Y15/X15)*100,0)</f>
        <v>-100</v>
      </c>
      <c r="AA15" s="62">
        <f>SUM(AA16:AA20)</f>
        <v>20518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36517683</v>
      </c>
      <c r="F20" s="59">
        <v>20518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15389</v>
      </c>
      <c r="Y20" s="59">
        <v>-15389</v>
      </c>
      <c r="Z20" s="61">
        <v>-100</v>
      </c>
      <c r="AA20" s="62">
        <v>20518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5336200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5336200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28198620</v>
      </c>
      <c r="D40" s="344">
        <f t="shared" si="9"/>
        <v>0</v>
      </c>
      <c r="E40" s="343">
        <f t="shared" si="9"/>
        <v>12292106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28198620</v>
      </c>
      <c r="D49" s="368"/>
      <c r="E49" s="54">
        <v>12292106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102622181</v>
      </c>
      <c r="D60" s="346">
        <f t="shared" si="14"/>
        <v>0</v>
      </c>
      <c r="E60" s="219">
        <f t="shared" si="14"/>
        <v>167790259</v>
      </c>
      <c r="F60" s="264">
        <f t="shared" si="14"/>
        <v>180790258</v>
      </c>
      <c r="G60" s="264">
        <f t="shared" si="14"/>
        <v>5995080</v>
      </c>
      <c r="H60" s="219">
        <f t="shared" si="14"/>
        <v>9906584</v>
      </c>
      <c r="I60" s="219">
        <f t="shared" si="14"/>
        <v>8631889</v>
      </c>
      <c r="J60" s="264">
        <f t="shared" si="14"/>
        <v>24533553</v>
      </c>
      <c r="K60" s="264">
        <f t="shared" si="14"/>
        <v>6757706</v>
      </c>
      <c r="L60" s="219">
        <f t="shared" si="14"/>
        <v>6863105</v>
      </c>
      <c r="M60" s="219">
        <f t="shared" si="14"/>
        <v>6420564</v>
      </c>
      <c r="N60" s="264">
        <f t="shared" si="14"/>
        <v>20041375</v>
      </c>
      <c r="O60" s="264">
        <f t="shared" si="14"/>
        <v>11029232</v>
      </c>
      <c r="P60" s="219">
        <f t="shared" si="14"/>
        <v>2071129</v>
      </c>
      <c r="Q60" s="219">
        <f t="shared" si="14"/>
        <v>12891271</v>
      </c>
      <c r="R60" s="264">
        <f t="shared" si="14"/>
        <v>25991632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70566560</v>
      </c>
      <c r="X60" s="219">
        <f t="shared" si="14"/>
        <v>135592695</v>
      </c>
      <c r="Y60" s="264">
        <f t="shared" si="14"/>
        <v>-65026135</v>
      </c>
      <c r="Z60" s="337">
        <f>+IF(X60&lt;&gt;0,+(Y60/X60)*100,0)</f>
        <v>-47.956960365748316</v>
      </c>
      <c r="AA60" s="232">
        <f>+AA57+AA54+AA51+AA40+AA37+AA34+AA22+AA5</f>
        <v>180790258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1202696458</v>
      </c>
      <c r="D5" s="153">
        <f>SUM(D6:D8)</f>
        <v>0</v>
      </c>
      <c r="E5" s="154">
        <f t="shared" si="0"/>
        <v>1168031644</v>
      </c>
      <c r="F5" s="100">
        <f t="shared" si="0"/>
        <v>1168031645</v>
      </c>
      <c r="G5" s="100">
        <f t="shared" si="0"/>
        <v>274452539</v>
      </c>
      <c r="H5" s="100">
        <f t="shared" si="0"/>
        <v>42517906</v>
      </c>
      <c r="I5" s="100">
        <f t="shared" si="0"/>
        <v>60273642</v>
      </c>
      <c r="J5" s="100">
        <f t="shared" si="0"/>
        <v>377244087</v>
      </c>
      <c r="K5" s="100">
        <f t="shared" si="0"/>
        <v>65978980</v>
      </c>
      <c r="L5" s="100">
        <f t="shared" si="0"/>
        <v>251883264</v>
      </c>
      <c r="M5" s="100">
        <f t="shared" si="0"/>
        <v>78055640</v>
      </c>
      <c r="N5" s="100">
        <f t="shared" si="0"/>
        <v>395917884</v>
      </c>
      <c r="O5" s="100">
        <f t="shared" si="0"/>
        <v>45226570</v>
      </c>
      <c r="P5" s="100">
        <f t="shared" si="0"/>
        <v>60127346</v>
      </c>
      <c r="Q5" s="100">
        <f t="shared" si="0"/>
        <v>210792466</v>
      </c>
      <c r="R5" s="100">
        <f t="shared" si="0"/>
        <v>316146382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1089308353</v>
      </c>
      <c r="X5" s="100">
        <f t="shared" si="0"/>
        <v>876023734</v>
      </c>
      <c r="Y5" s="100">
        <f t="shared" si="0"/>
        <v>213284619</v>
      </c>
      <c r="Z5" s="137">
        <f>+IF(X5&lt;&gt;0,+(Y5/X5)*100,0)</f>
        <v>24.346899601238427</v>
      </c>
      <c r="AA5" s="153">
        <f>SUM(AA6:AA8)</f>
        <v>1168031645</v>
      </c>
    </row>
    <row r="6" spans="1:27" ht="13.5">
      <c r="A6" s="138" t="s">
        <v>75</v>
      </c>
      <c r="B6" s="136"/>
      <c r="C6" s="155">
        <v>3913778</v>
      </c>
      <c r="D6" s="155"/>
      <c r="E6" s="156"/>
      <c r="F6" s="60"/>
      <c r="G6" s="60">
        <v>375935</v>
      </c>
      <c r="H6" s="60">
        <v>296562</v>
      </c>
      <c r="I6" s="60">
        <v>363200</v>
      </c>
      <c r="J6" s="60">
        <v>1035697</v>
      </c>
      <c r="K6" s="60">
        <v>339328</v>
      </c>
      <c r="L6" s="60">
        <v>367437</v>
      </c>
      <c r="M6" s="60">
        <v>413443</v>
      </c>
      <c r="N6" s="60">
        <v>1120208</v>
      </c>
      <c r="O6" s="60">
        <v>415354</v>
      </c>
      <c r="P6" s="60">
        <v>423775</v>
      </c>
      <c r="Q6" s="60">
        <v>448002</v>
      </c>
      <c r="R6" s="60">
        <v>1287131</v>
      </c>
      <c r="S6" s="60"/>
      <c r="T6" s="60"/>
      <c r="U6" s="60"/>
      <c r="V6" s="60"/>
      <c r="W6" s="60">
        <v>3443036</v>
      </c>
      <c r="X6" s="60"/>
      <c r="Y6" s="60">
        <v>3443036</v>
      </c>
      <c r="Z6" s="140">
        <v>0</v>
      </c>
      <c r="AA6" s="155"/>
    </row>
    <row r="7" spans="1:27" ht="13.5">
      <c r="A7" s="138" t="s">
        <v>76</v>
      </c>
      <c r="B7" s="136"/>
      <c r="C7" s="157">
        <v>1195649555</v>
      </c>
      <c r="D7" s="157"/>
      <c r="E7" s="158">
        <v>1166931644</v>
      </c>
      <c r="F7" s="159">
        <v>1166931645</v>
      </c>
      <c r="G7" s="159">
        <v>274070754</v>
      </c>
      <c r="H7" s="159">
        <v>41761164</v>
      </c>
      <c r="I7" s="159">
        <v>59905214</v>
      </c>
      <c r="J7" s="159">
        <v>375737132</v>
      </c>
      <c r="K7" s="159">
        <v>65638731</v>
      </c>
      <c r="L7" s="159">
        <v>251514932</v>
      </c>
      <c r="M7" s="159">
        <v>77642197</v>
      </c>
      <c r="N7" s="159">
        <v>394795860</v>
      </c>
      <c r="O7" s="159">
        <v>44811447</v>
      </c>
      <c r="P7" s="159">
        <v>58900066</v>
      </c>
      <c r="Q7" s="159">
        <v>210343832</v>
      </c>
      <c r="R7" s="159">
        <v>314055345</v>
      </c>
      <c r="S7" s="159"/>
      <c r="T7" s="159"/>
      <c r="U7" s="159"/>
      <c r="V7" s="159"/>
      <c r="W7" s="159">
        <v>1084588337</v>
      </c>
      <c r="X7" s="159">
        <v>875198734</v>
      </c>
      <c r="Y7" s="159">
        <v>209389603</v>
      </c>
      <c r="Z7" s="141">
        <v>23.92</v>
      </c>
      <c r="AA7" s="157">
        <v>1166931645</v>
      </c>
    </row>
    <row r="8" spans="1:27" ht="13.5">
      <c r="A8" s="138" t="s">
        <v>77</v>
      </c>
      <c r="B8" s="136"/>
      <c r="C8" s="155">
        <v>3133125</v>
      </c>
      <c r="D8" s="155"/>
      <c r="E8" s="156">
        <v>1100000</v>
      </c>
      <c r="F8" s="60">
        <v>1100000</v>
      </c>
      <c r="G8" s="60">
        <v>5850</v>
      </c>
      <c r="H8" s="60">
        <v>460180</v>
      </c>
      <c r="I8" s="60">
        <v>5228</v>
      </c>
      <c r="J8" s="60">
        <v>471258</v>
      </c>
      <c r="K8" s="60">
        <v>921</v>
      </c>
      <c r="L8" s="60">
        <v>895</v>
      </c>
      <c r="M8" s="60"/>
      <c r="N8" s="60">
        <v>1816</v>
      </c>
      <c r="O8" s="60">
        <v>-231</v>
      </c>
      <c r="P8" s="60">
        <v>803505</v>
      </c>
      <c r="Q8" s="60">
        <v>632</v>
      </c>
      <c r="R8" s="60">
        <v>803906</v>
      </c>
      <c r="S8" s="60"/>
      <c r="T8" s="60"/>
      <c r="U8" s="60"/>
      <c r="V8" s="60"/>
      <c r="W8" s="60">
        <v>1276980</v>
      </c>
      <c r="X8" s="60">
        <v>825000</v>
      </c>
      <c r="Y8" s="60">
        <v>451980</v>
      </c>
      <c r="Z8" s="140">
        <v>54.79</v>
      </c>
      <c r="AA8" s="155">
        <v>1100000</v>
      </c>
    </row>
    <row r="9" spans="1:27" ht="13.5">
      <c r="A9" s="135" t="s">
        <v>78</v>
      </c>
      <c r="B9" s="136"/>
      <c r="C9" s="153">
        <f aca="true" t="shared" si="1" ref="C9:Y9">SUM(C10:C14)</f>
        <v>97053495</v>
      </c>
      <c r="D9" s="153">
        <f>SUM(D10:D14)</f>
        <v>0</v>
      </c>
      <c r="E9" s="154">
        <f t="shared" si="1"/>
        <v>146002260</v>
      </c>
      <c r="F9" s="100">
        <f t="shared" si="1"/>
        <v>101313021</v>
      </c>
      <c r="G9" s="100">
        <f t="shared" si="1"/>
        <v>3651173</v>
      </c>
      <c r="H9" s="100">
        <f t="shared" si="1"/>
        <v>18345766</v>
      </c>
      <c r="I9" s="100">
        <f t="shared" si="1"/>
        <v>-3750926</v>
      </c>
      <c r="J9" s="100">
        <f t="shared" si="1"/>
        <v>18246013</v>
      </c>
      <c r="K9" s="100">
        <f t="shared" si="1"/>
        <v>8297380</v>
      </c>
      <c r="L9" s="100">
        <f t="shared" si="1"/>
        <v>7249947</v>
      </c>
      <c r="M9" s="100">
        <f t="shared" si="1"/>
        <v>6698552</v>
      </c>
      <c r="N9" s="100">
        <f t="shared" si="1"/>
        <v>22245879</v>
      </c>
      <c r="O9" s="100">
        <f t="shared" si="1"/>
        <v>6228040</v>
      </c>
      <c r="P9" s="100">
        <f t="shared" si="1"/>
        <v>6011945</v>
      </c>
      <c r="Q9" s="100">
        <f t="shared" si="1"/>
        <v>6379443</v>
      </c>
      <c r="R9" s="100">
        <f t="shared" si="1"/>
        <v>18619428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59111320</v>
      </c>
      <c r="X9" s="100">
        <f t="shared" si="1"/>
        <v>75984766</v>
      </c>
      <c r="Y9" s="100">
        <f t="shared" si="1"/>
        <v>-16873446</v>
      </c>
      <c r="Z9" s="137">
        <f>+IF(X9&lt;&gt;0,+(Y9/X9)*100,0)</f>
        <v>-22.206353836767754</v>
      </c>
      <c r="AA9" s="153">
        <f>SUM(AA10:AA14)</f>
        <v>101313021</v>
      </c>
    </row>
    <row r="10" spans="1:27" ht="13.5">
      <c r="A10" s="138" t="s">
        <v>79</v>
      </c>
      <c r="B10" s="136"/>
      <c r="C10" s="155">
        <v>9168872</v>
      </c>
      <c r="D10" s="155"/>
      <c r="E10" s="156">
        <v>9250413</v>
      </c>
      <c r="F10" s="60">
        <v>9250413</v>
      </c>
      <c r="G10" s="60">
        <v>598556</v>
      </c>
      <c r="H10" s="60">
        <v>476194</v>
      </c>
      <c r="I10" s="60">
        <v>482783</v>
      </c>
      <c r="J10" s="60">
        <v>1557533</v>
      </c>
      <c r="K10" s="60">
        <v>996153</v>
      </c>
      <c r="L10" s="60">
        <v>385294</v>
      </c>
      <c r="M10" s="60">
        <v>538990</v>
      </c>
      <c r="N10" s="60">
        <v>1920437</v>
      </c>
      <c r="O10" s="60">
        <v>441990</v>
      </c>
      <c r="P10" s="60">
        <v>421108</v>
      </c>
      <c r="Q10" s="60">
        <v>494803</v>
      </c>
      <c r="R10" s="60">
        <v>1357901</v>
      </c>
      <c r="S10" s="60"/>
      <c r="T10" s="60"/>
      <c r="U10" s="60"/>
      <c r="V10" s="60"/>
      <c r="W10" s="60">
        <v>4835871</v>
      </c>
      <c r="X10" s="60">
        <v>6937810</v>
      </c>
      <c r="Y10" s="60">
        <v>-2101939</v>
      </c>
      <c r="Z10" s="140">
        <v>-30.3</v>
      </c>
      <c r="AA10" s="155">
        <v>9250413</v>
      </c>
    </row>
    <row r="11" spans="1:27" ht="13.5">
      <c r="A11" s="138" t="s">
        <v>80</v>
      </c>
      <c r="B11" s="136"/>
      <c r="C11" s="155">
        <v>160881</v>
      </c>
      <c r="D11" s="155"/>
      <c r="E11" s="156">
        <v>142872</v>
      </c>
      <c r="F11" s="60">
        <v>142872</v>
      </c>
      <c r="G11" s="60">
        <v>6361</v>
      </c>
      <c r="H11" s="60">
        <v>5933</v>
      </c>
      <c r="I11" s="60">
        <v>7449</v>
      </c>
      <c r="J11" s="60">
        <v>19743</v>
      </c>
      <c r="K11" s="60">
        <v>8831</v>
      </c>
      <c r="L11" s="60">
        <v>3446</v>
      </c>
      <c r="M11" s="60">
        <v>2578</v>
      </c>
      <c r="N11" s="60">
        <v>14855</v>
      </c>
      <c r="O11" s="60">
        <v>4672</v>
      </c>
      <c r="P11" s="60">
        <v>3843</v>
      </c>
      <c r="Q11" s="60">
        <v>3106</v>
      </c>
      <c r="R11" s="60">
        <v>11621</v>
      </c>
      <c r="S11" s="60"/>
      <c r="T11" s="60"/>
      <c r="U11" s="60"/>
      <c r="V11" s="60"/>
      <c r="W11" s="60">
        <v>46219</v>
      </c>
      <c r="X11" s="60">
        <v>107154</v>
      </c>
      <c r="Y11" s="60">
        <v>-60935</v>
      </c>
      <c r="Z11" s="140">
        <v>-56.87</v>
      </c>
      <c r="AA11" s="155">
        <v>142872</v>
      </c>
    </row>
    <row r="12" spans="1:27" ht="13.5">
      <c r="A12" s="138" t="s">
        <v>81</v>
      </c>
      <c r="B12" s="136"/>
      <c r="C12" s="155">
        <v>78556120</v>
      </c>
      <c r="D12" s="155"/>
      <c r="E12" s="156">
        <v>124280712</v>
      </c>
      <c r="F12" s="60">
        <v>79591473</v>
      </c>
      <c r="G12" s="60">
        <v>2238841</v>
      </c>
      <c r="H12" s="60">
        <v>5928035</v>
      </c>
      <c r="I12" s="60">
        <v>6164597</v>
      </c>
      <c r="J12" s="60">
        <v>14331473</v>
      </c>
      <c r="K12" s="60">
        <v>6015518</v>
      </c>
      <c r="L12" s="60">
        <v>6108662</v>
      </c>
      <c r="M12" s="60">
        <v>5312937</v>
      </c>
      <c r="N12" s="60">
        <v>17437117</v>
      </c>
      <c r="O12" s="60">
        <v>4995739</v>
      </c>
      <c r="P12" s="60">
        <v>4866967</v>
      </c>
      <c r="Q12" s="60">
        <v>5096686</v>
      </c>
      <c r="R12" s="60">
        <v>14959392</v>
      </c>
      <c r="S12" s="60"/>
      <c r="T12" s="60"/>
      <c r="U12" s="60"/>
      <c r="V12" s="60"/>
      <c r="W12" s="60">
        <v>46727982</v>
      </c>
      <c r="X12" s="60">
        <v>59693605</v>
      </c>
      <c r="Y12" s="60">
        <v>-12965623</v>
      </c>
      <c r="Z12" s="140">
        <v>-21.72</v>
      </c>
      <c r="AA12" s="155">
        <v>79591473</v>
      </c>
    </row>
    <row r="13" spans="1:27" ht="13.5">
      <c r="A13" s="138" t="s">
        <v>82</v>
      </c>
      <c r="B13" s="136"/>
      <c r="C13" s="155">
        <v>9025762</v>
      </c>
      <c r="D13" s="155"/>
      <c r="E13" s="156">
        <v>11798263</v>
      </c>
      <c r="F13" s="60">
        <v>11798263</v>
      </c>
      <c r="G13" s="60">
        <v>805563</v>
      </c>
      <c r="H13" s="60">
        <v>11933752</v>
      </c>
      <c r="I13" s="60">
        <v>-10405755</v>
      </c>
      <c r="J13" s="60">
        <v>2333560</v>
      </c>
      <c r="K13" s="60">
        <v>1278503</v>
      </c>
      <c r="L13" s="60">
        <v>752545</v>
      </c>
      <c r="M13" s="60">
        <v>700187</v>
      </c>
      <c r="N13" s="60">
        <v>2731235</v>
      </c>
      <c r="O13" s="60">
        <v>785639</v>
      </c>
      <c r="P13" s="60">
        <v>720027</v>
      </c>
      <c r="Q13" s="60">
        <v>751174</v>
      </c>
      <c r="R13" s="60">
        <v>2256840</v>
      </c>
      <c r="S13" s="60"/>
      <c r="T13" s="60"/>
      <c r="U13" s="60"/>
      <c r="V13" s="60"/>
      <c r="W13" s="60">
        <v>7321635</v>
      </c>
      <c r="X13" s="60">
        <v>8848697</v>
      </c>
      <c r="Y13" s="60">
        <v>-1527062</v>
      </c>
      <c r="Z13" s="140">
        <v>-17.26</v>
      </c>
      <c r="AA13" s="155">
        <v>11798263</v>
      </c>
    </row>
    <row r="14" spans="1:27" ht="13.5">
      <c r="A14" s="138" t="s">
        <v>83</v>
      </c>
      <c r="B14" s="136"/>
      <c r="C14" s="157">
        <v>141860</v>
      </c>
      <c r="D14" s="157"/>
      <c r="E14" s="158">
        <v>530000</v>
      </c>
      <c r="F14" s="159">
        <v>530000</v>
      </c>
      <c r="G14" s="159">
        <v>1852</v>
      </c>
      <c r="H14" s="159">
        <v>1852</v>
      </c>
      <c r="I14" s="159"/>
      <c r="J14" s="159">
        <v>3704</v>
      </c>
      <c r="K14" s="159">
        <v>-1625</v>
      </c>
      <c r="L14" s="159"/>
      <c r="M14" s="159">
        <v>143860</v>
      </c>
      <c r="N14" s="159">
        <v>142235</v>
      </c>
      <c r="O14" s="159"/>
      <c r="P14" s="159"/>
      <c r="Q14" s="159">
        <v>33674</v>
      </c>
      <c r="R14" s="159">
        <v>33674</v>
      </c>
      <c r="S14" s="159"/>
      <c r="T14" s="159"/>
      <c r="U14" s="159"/>
      <c r="V14" s="159"/>
      <c r="W14" s="159">
        <v>179613</v>
      </c>
      <c r="X14" s="159">
        <v>397500</v>
      </c>
      <c r="Y14" s="159">
        <v>-217887</v>
      </c>
      <c r="Z14" s="141">
        <v>-54.81</v>
      </c>
      <c r="AA14" s="157">
        <v>530000</v>
      </c>
    </row>
    <row r="15" spans="1:27" ht="13.5">
      <c r="A15" s="135" t="s">
        <v>84</v>
      </c>
      <c r="B15" s="142"/>
      <c r="C15" s="153">
        <f aca="true" t="shared" si="2" ref="C15:Y15">SUM(C16:C18)</f>
        <v>24431474</v>
      </c>
      <c r="D15" s="153">
        <f>SUM(D16:D18)</f>
        <v>0</v>
      </c>
      <c r="E15" s="154">
        <f t="shared" si="2"/>
        <v>175546235</v>
      </c>
      <c r="F15" s="100">
        <f t="shared" si="2"/>
        <v>175546235</v>
      </c>
      <c r="G15" s="100">
        <f t="shared" si="2"/>
        <v>183647</v>
      </c>
      <c r="H15" s="100">
        <f t="shared" si="2"/>
        <v>226043</v>
      </c>
      <c r="I15" s="100">
        <f t="shared" si="2"/>
        <v>206986</v>
      </c>
      <c r="J15" s="100">
        <f t="shared" si="2"/>
        <v>616676</v>
      </c>
      <c r="K15" s="100">
        <f t="shared" si="2"/>
        <v>2831397</v>
      </c>
      <c r="L15" s="100">
        <f t="shared" si="2"/>
        <v>131620</v>
      </c>
      <c r="M15" s="100">
        <f t="shared" si="2"/>
        <v>14701912</v>
      </c>
      <c r="N15" s="100">
        <f t="shared" si="2"/>
        <v>17664929</v>
      </c>
      <c r="O15" s="100">
        <f t="shared" si="2"/>
        <v>1402987</v>
      </c>
      <c r="P15" s="100">
        <f t="shared" si="2"/>
        <v>408277</v>
      </c>
      <c r="Q15" s="100">
        <f t="shared" si="2"/>
        <v>1543143</v>
      </c>
      <c r="R15" s="100">
        <f t="shared" si="2"/>
        <v>3354407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21636012</v>
      </c>
      <c r="X15" s="100">
        <f t="shared" si="2"/>
        <v>131659676</v>
      </c>
      <c r="Y15" s="100">
        <f t="shared" si="2"/>
        <v>-110023664</v>
      </c>
      <c r="Z15" s="137">
        <f>+IF(X15&lt;&gt;0,+(Y15/X15)*100,0)</f>
        <v>-83.5667133192702</v>
      </c>
      <c r="AA15" s="153">
        <f>SUM(AA16:AA18)</f>
        <v>175546235</v>
      </c>
    </row>
    <row r="16" spans="1:27" ht="13.5">
      <c r="A16" s="138" t="s">
        <v>85</v>
      </c>
      <c r="B16" s="136"/>
      <c r="C16" s="155">
        <v>24431474</v>
      </c>
      <c r="D16" s="155"/>
      <c r="E16" s="156">
        <v>175546235</v>
      </c>
      <c r="F16" s="60">
        <v>175546235</v>
      </c>
      <c r="G16" s="60">
        <v>183647</v>
      </c>
      <c r="H16" s="60">
        <v>226043</v>
      </c>
      <c r="I16" s="60">
        <v>206986</v>
      </c>
      <c r="J16" s="60">
        <v>616676</v>
      </c>
      <c r="K16" s="60">
        <v>2831397</v>
      </c>
      <c r="L16" s="60">
        <v>131620</v>
      </c>
      <c r="M16" s="60">
        <v>14701912</v>
      </c>
      <c r="N16" s="60">
        <v>17664929</v>
      </c>
      <c r="O16" s="60">
        <v>1402987</v>
      </c>
      <c r="P16" s="60">
        <v>408277</v>
      </c>
      <c r="Q16" s="60">
        <v>1543143</v>
      </c>
      <c r="R16" s="60">
        <v>3354407</v>
      </c>
      <c r="S16" s="60"/>
      <c r="T16" s="60"/>
      <c r="U16" s="60"/>
      <c r="V16" s="60"/>
      <c r="W16" s="60">
        <v>21636012</v>
      </c>
      <c r="X16" s="60">
        <v>131659676</v>
      </c>
      <c r="Y16" s="60">
        <v>-110023664</v>
      </c>
      <c r="Z16" s="140">
        <v>-83.57</v>
      </c>
      <c r="AA16" s="155">
        <v>175546235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2685973312</v>
      </c>
      <c r="D19" s="153">
        <f>SUM(D20:D23)</f>
        <v>0</v>
      </c>
      <c r="E19" s="154">
        <f t="shared" si="3"/>
        <v>3032946388</v>
      </c>
      <c r="F19" s="100">
        <f t="shared" si="3"/>
        <v>3077635627</v>
      </c>
      <c r="G19" s="100">
        <f t="shared" si="3"/>
        <v>291395938</v>
      </c>
      <c r="H19" s="100">
        <f t="shared" si="3"/>
        <v>318160122</v>
      </c>
      <c r="I19" s="100">
        <f t="shared" si="3"/>
        <v>295900474</v>
      </c>
      <c r="J19" s="100">
        <f t="shared" si="3"/>
        <v>905456534</v>
      </c>
      <c r="K19" s="100">
        <f t="shared" si="3"/>
        <v>226274025</v>
      </c>
      <c r="L19" s="100">
        <f t="shared" si="3"/>
        <v>260678790</v>
      </c>
      <c r="M19" s="100">
        <f t="shared" si="3"/>
        <v>240614217</v>
      </c>
      <c r="N19" s="100">
        <f t="shared" si="3"/>
        <v>727567032</v>
      </c>
      <c r="O19" s="100">
        <f t="shared" si="3"/>
        <v>211715482</v>
      </c>
      <c r="P19" s="100">
        <f t="shared" si="3"/>
        <v>213220254</v>
      </c>
      <c r="Q19" s="100">
        <f t="shared" si="3"/>
        <v>256209008</v>
      </c>
      <c r="R19" s="100">
        <f t="shared" si="3"/>
        <v>681144744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2314168310</v>
      </c>
      <c r="X19" s="100">
        <f t="shared" si="3"/>
        <v>2308226721</v>
      </c>
      <c r="Y19" s="100">
        <f t="shared" si="3"/>
        <v>5941589</v>
      </c>
      <c r="Z19" s="137">
        <f>+IF(X19&lt;&gt;0,+(Y19/X19)*100,0)</f>
        <v>0.2574092460651312</v>
      </c>
      <c r="AA19" s="153">
        <f>SUM(AA20:AA23)</f>
        <v>3077635627</v>
      </c>
    </row>
    <row r="20" spans="1:27" ht="13.5">
      <c r="A20" s="138" t="s">
        <v>89</v>
      </c>
      <c r="B20" s="136"/>
      <c r="C20" s="155">
        <v>1695708614</v>
      </c>
      <c r="D20" s="155"/>
      <c r="E20" s="156">
        <v>1883441468</v>
      </c>
      <c r="F20" s="60">
        <v>1906333115</v>
      </c>
      <c r="G20" s="60">
        <v>188713683</v>
      </c>
      <c r="H20" s="60">
        <v>180261697</v>
      </c>
      <c r="I20" s="60">
        <v>182161192</v>
      </c>
      <c r="J20" s="60">
        <v>551136572</v>
      </c>
      <c r="K20" s="60">
        <v>118025252</v>
      </c>
      <c r="L20" s="60">
        <v>136739013</v>
      </c>
      <c r="M20" s="60">
        <v>132466367</v>
      </c>
      <c r="N20" s="60">
        <v>387230632</v>
      </c>
      <c r="O20" s="60">
        <v>111441721</v>
      </c>
      <c r="P20" s="60">
        <v>114442395</v>
      </c>
      <c r="Q20" s="60">
        <v>131356698</v>
      </c>
      <c r="R20" s="60">
        <v>357240814</v>
      </c>
      <c r="S20" s="60"/>
      <c r="T20" s="60"/>
      <c r="U20" s="60"/>
      <c r="V20" s="60"/>
      <c r="W20" s="60">
        <v>1295608018</v>
      </c>
      <c r="X20" s="60">
        <v>1429749836</v>
      </c>
      <c r="Y20" s="60">
        <v>-134141818</v>
      </c>
      <c r="Z20" s="140">
        <v>-9.38</v>
      </c>
      <c r="AA20" s="155">
        <v>1906333115</v>
      </c>
    </row>
    <row r="21" spans="1:27" ht="13.5">
      <c r="A21" s="138" t="s">
        <v>90</v>
      </c>
      <c r="B21" s="136"/>
      <c r="C21" s="155">
        <v>677709338</v>
      </c>
      <c r="D21" s="155"/>
      <c r="E21" s="156">
        <v>765319492</v>
      </c>
      <c r="F21" s="60">
        <v>765394521</v>
      </c>
      <c r="G21" s="60">
        <v>72611471</v>
      </c>
      <c r="H21" s="60">
        <v>97136327</v>
      </c>
      <c r="I21" s="60">
        <v>78819835</v>
      </c>
      <c r="J21" s="60">
        <v>248567633</v>
      </c>
      <c r="K21" s="60">
        <v>72739652</v>
      </c>
      <c r="L21" s="60">
        <v>87674638</v>
      </c>
      <c r="M21" s="60">
        <v>67487198</v>
      </c>
      <c r="N21" s="60">
        <v>227901488</v>
      </c>
      <c r="O21" s="60">
        <v>65826306</v>
      </c>
      <c r="P21" s="60">
        <v>63406137</v>
      </c>
      <c r="Q21" s="60">
        <v>88619248</v>
      </c>
      <c r="R21" s="60">
        <v>217851691</v>
      </c>
      <c r="S21" s="60"/>
      <c r="T21" s="60"/>
      <c r="U21" s="60"/>
      <c r="V21" s="60"/>
      <c r="W21" s="60">
        <v>694320812</v>
      </c>
      <c r="X21" s="60">
        <v>574045891</v>
      </c>
      <c r="Y21" s="60">
        <v>120274921</v>
      </c>
      <c r="Z21" s="140">
        <v>20.95</v>
      </c>
      <c r="AA21" s="155">
        <v>765394521</v>
      </c>
    </row>
    <row r="22" spans="1:27" ht="13.5">
      <c r="A22" s="138" t="s">
        <v>91</v>
      </c>
      <c r="B22" s="136"/>
      <c r="C22" s="157">
        <v>182007882</v>
      </c>
      <c r="D22" s="157"/>
      <c r="E22" s="158">
        <v>225331030</v>
      </c>
      <c r="F22" s="159">
        <v>225669741</v>
      </c>
      <c r="G22" s="159">
        <v>17367045</v>
      </c>
      <c r="H22" s="159">
        <v>24890294</v>
      </c>
      <c r="I22" s="159">
        <v>21609061</v>
      </c>
      <c r="J22" s="159">
        <v>63866400</v>
      </c>
      <c r="K22" s="159">
        <v>21420838</v>
      </c>
      <c r="L22" s="159">
        <v>21861736</v>
      </c>
      <c r="M22" s="159">
        <v>26236069</v>
      </c>
      <c r="N22" s="159">
        <v>69518643</v>
      </c>
      <c r="O22" s="159">
        <v>20914831</v>
      </c>
      <c r="P22" s="159">
        <v>20628667</v>
      </c>
      <c r="Q22" s="159">
        <v>21753550</v>
      </c>
      <c r="R22" s="159">
        <v>63297048</v>
      </c>
      <c r="S22" s="159"/>
      <c r="T22" s="159"/>
      <c r="U22" s="159"/>
      <c r="V22" s="159"/>
      <c r="W22" s="159">
        <v>196682091</v>
      </c>
      <c r="X22" s="159">
        <v>169252306</v>
      </c>
      <c r="Y22" s="159">
        <v>27429785</v>
      </c>
      <c r="Z22" s="141">
        <v>16.21</v>
      </c>
      <c r="AA22" s="157">
        <v>225669741</v>
      </c>
    </row>
    <row r="23" spans="1:27" ht="13.5">
      <c r="A23" s="138" t="s">
        <v>92</v>
      </c>
      <c r="B23" s="136"/>
      <c r="C23" s="155">
        <v>130547478</v>
      </c>
      <c r="D23" s="155"/>
      <c r="E23" s="156">
        <v>158854398</v>
      </c>
      <c r="F23" s="60">
        <v>180238250</v>
      </c>
      <c r="G23" s="60">
        <v>12703739</v>
      </c>
      <c r="H23" s="60">
        <v>15871804</v>
      </c>
      <c r="I23" s="60">
        <v>13310386</v>
      </c>
      <c r="J23" s="60">
        <v>41885929</v>
      </c>
      <c r="K23" s="60">
        <v>14088283</v>
      </c>
      <c r="L23" s="60">
        <v>14403403</v>
      </c>
      <c r="M23" s="60">
        <v>14424583</v>
      </c>
      <c r="N23" s="60">
        <v>42916269</v>
      </c>
      <c r="O23" s="60">
        <v>13532624</v>
      </c>
      <c r="P23" s="60">
        <v>14743055</v>
      </c>
      <c r="Q23" s="60">
        <v>14479512</v>
      </c>
      <c r="R23" s="60">
        <v>42755191</v>
      </c>
      <c r="S23" s="60"/>
      <c r="T23" s="60"/>
      <c r="U23" s="60"/>
      <c r="V23" s="60"/>
      <c r="W23" s="60">
        <v>127557389</v>
      </c>
      <c r="X23" s="60">
        <v>135178688</v>
      </c>
      <c r="Y23" s="60">
        <v>-7621299</v>
      </c>
      <c r="Z23" s="140">
        <v>-5.64</v>
      </c>
      <c r="AA23" s="155">
        <v>180238250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4010154739</v>
      </c>
      <c r="D25" s="168">
        <f>+D5+D9+D15+D19+D24</f>
        <v>0</v>
      </c>
      <c r="E25" s="169">
        <f t="shared" si="4"/>
        <v>4522526527</v>
      </c>
      <c r="F25" s="73">
        <f t="shared" si="4"/>
        <v>4522526528</v>
      </c>
      <c r="G25" s="73">
        <f t="shared" si="4"/>
        <v>569683297</v>
      </c>
      <c r="H25" s="73">
        <f t="shared" si="4"/>
        <v>379249837</v>
      </c>
      <c r="I25" s="73">
        <f t="shared" si="4"/>
        <v>352630176</v>
      </c>
      <c r="J25" s="73">
        <f t="shared" si="4"/>
        <v>1301563310</v>
      </c>
      <c r="K25" s="73">
        <f t="shared" si="4"/>
        <v>303381782</v>
      </c>
      <c r="L25" s="73">
        <f t="shared" si="4"/>
        <v>519943621</v>
      </c>
      <c r="M25" s="73">
        <f t="shared" si="4"/>
        <v>340070321</v>
      </c>
      <c r="N25" s="73">
        <f t="shared" si="4"/>
        <v>1163395724</v>
      </c>
      <c r="O25" s="73">
        <f t="shared" si="4"/>
        <v>264573079</v>
      </c>
      <c r="P25" s="73">
        <f t="shared" si="4"/>
        <v>279767822</v>
      </c>
      <c r="Q25" s="73">
        <f t="shared" si="4"/>
        <v>474924060</v>
      </c>
      <c r="R25" s="73">
        <f t="shared" si="4"/>
        <v>1019264961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3484223995</v>
      </c>
      <c r="X25" s="73">
        <f t="shared" si="4"/>
        <v>3391894897</v>
      </c>
      <c r="Y25" s="73">
        <f t="shared" si="4"/>
        <v>92329098</v>
      </c>
      <c r="Z25" s="170">
        <f>+IF(X25&lt;&gt;0,+(Y25/X25)*100,0)</f>
        <v>2.722050676796074</v>
      </c>
      <c r="AA25" s="168">
        <f>+AA5+AA9+AA15+AA19+AA24</f>
        <v>4522526528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573400495</v>
      </c>
      <c r="D28" s="153">
        <f>SUM(D29:D31)</f>
        <v>0</v>
      </c>
      <c r="E28" s="154">
        <f t="shared" si="5"/>
        <v>786302096</v>
      </c>
      <c r="F28" s="100">
        <f t="shared" si="5"/>
        <v>1107012557</v>
      </c>
      <c r="G28" s="100">
        <f t="shared" si="5"/>
        <v>51416363</v>
      </c>
      <c r="H28" s="100">
        <f t="shared" si="5"/>
        <v>65354762</v>
      </c>
      <c r="I28" s="100">
        <f t="shared" si="5"/>
        <v>75581139</v>
      </c>
      <c r="J28" s="100">
        <f t="shared" si="5"/>
        <v>192352264</v>
      </c>
      <c r="K28" s="100">
        <f t="shared" si="5"/>
        <v>63852214</v>
      </c>
      <c r="L28" s="100">
        <f t="shared" si="5"/>
        <v>78162535</v>
      </c>
      <c r="M28" s="100">
        <f t="shared" si="5"/>
        <v>81755452</v>
      </c>
      <c r="N28" s="100">
        <f t="shared" si="5"/>
        <v>223770201</v>
      </c>
      <c r="O28" s="100">
        <f t="shared" si="5"/>
        <v>52741658</v>
      </c>
      <c r="P28" s="100">
        <f t="shared" si="5"/>
        <v>63694638</v>
      </c>
      <c r="Q28" s="100">
        <f t="shared" si="5"/>
        <v>66347940</v>
      </c>
      <c r="R28" s="100">
        <f t="shared" si="5"/>
        <v>182784236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598906701</v>
      </c>
      <c r="X28" s="100">
        <f t="shared" si="5"/>
        <v>830259419</v>
      </c>
      <c r="Y28" s="100">
        <f t="shared" si="5"/>
        <v>-231352718</v>
      </c>
      <c r="Z28" s="137">
        <f>+IF(X28&lt;&gt;0,+(Y28/X28)*100,0)</f>
        <v>-27.865112121058633</v>
      </c>
      <c r="AA28" s="153">
        <f>SUM(AA29:AA31)</f>
        <v>1107012557</v>
      </c>
    </row>
    <row r="29" spans="1:27" ht="13.5">
      <c r="A29" s="138" t="s">
        <v>75</v>
      </c>
      <c r="B29" s="136"/>
      <c r="C29" s="155">
        <v>132410677</v>
      </c>
      <c r="D29" s="155"/>
      <c r="E29" s="156">
        <v>127468043</v>
      </c>
      <c r="F29" s="60">
        <v>127468038</v>
      </c>
      <c r="G29" s="60">
        <v>9991115</v>
      </c>
      <c r="H29" s="60">
        <v>8969537</v>
      </c>
      <c r="I29" s="60">
        <v>11979497</v>
      </c>
      <c r="J29" s="60">
        <v>30940149</v>
      </c>
      <c r="K29" s="60">
        <v>8763386</v>
      </c>
      <c r="L29" s="60">
        <v>14743994</v>
      </c>
      <c r="M29" s="60">
        <v>9478115</v>
      </c>
      <c r="N29" s="60">
        <v>32985495</v>
      </c>
      <c r="O29" s="60">
        <v>10093929</v>
      </c>
      <c r="P29" s="60">
        <v>20533429</v>
      </c>
      <c r="Q29" s="60">
        <v>9843061</v>
      </c>
      <c r="R29" s="60">
        <v>40470419</v>
      </c>
      <c r="S29" s="60"/>
      <c r="T29" s="60"/>
      <c r="U29" s="60"/>
      <c r="V29" s="60"/>
      <c r="W29" s="60">
        <v>104396063</v>
      </c>
      <c r="X29" s="60">
        <v>95601029</v>
      </c>
      <c r="Y29" s="60">
        <v>8795034</v>
      </c>
      <c r="Z29" s="140">
        <v>9.2</v>
      </c>
      <c r="AA29" s="155">
        <v>127468038</v>
      </c>
    </row>
    <row r="30" spans="1:27" ht="13.5">
      <c r="A30" s="138" t="s">
        <v>76</v>
      </c>
      <c r="B30" s="136"/>
      <c r="C30" s="157">
        <v>321533726</v>
      </c>
      <c r="D30" s="157"/>
      <c r="E30" s="158">
        <v>551158152</v>
      </c>
      <c r="F30" s="159">
        <v>865868618</v>
      </c>
      <c r="G30" s="159">
        <v>35066179</v>
      </c>
      <c r="H30" s="159">
        <v>45973583</v>
      </c>
      <c r="I30" s="159">
        <v>54847095</v>
      </c>
      <c r="J30" s="159">
        <v>135886857</v>
      </c>
      <c r="K30" s="159">
        <v>47133365</v>
      </c>
      <c r="L30" s="159">
        <v>54434038</v>
      </c>
      <c r="M30" s="159">
        <v>67392524</v>
      </c>
      <c r="N30" s="159">
        <v>168959927</v>
      </c>
      <c r="O30" s="159">
        <v>33045531</v>
      </c>
      <c r="P30" s="159">
        <v>36212278</v>
      </c>
      <c r="Q30" s="159">
        <v>45870901</v>
      </c>
      <c r="R30" s="159">
        <v>115128710</v>
      </c>
      <c r="S30" s="159"/>
      <c r="T30" s="159"/>
      <c r="U30" s="159"/>
      <c r="V30" s="159"/>
      <c r="W30" s="159">
        <v>419975494</v>
      </c>
      <c r="X30" s="159">
        <v>649401464</v>
      </c>
      <c r="Y30" s="159">
        <v>-229425970</v>
      </c>
      <c r="Z30" s="141">
        <v>-35.33</v>
      </c>
      <c r="AA30" s="157">
        <v>865868618</v>
      </c>
    </row>
    <row r="31" spans="1:27" ht="13.5">
      <c r="A31" s="138" t="s">
        <v>77</v>
      </c>
      <c r="B31" s="136"/>
      <c r="C31" s="155">
        <v>119456092</v>
      </c>
      <c r="D31" s="155"/>
      <c r="E31" s="156">
        <v>107675901</v>
      </c>
      <c r="F31" s="60">
        <v>113675901</v>
      </c>
      <c r="G31" s="60">
        <v>6359069</v>
      </c>
      <c r="H31" s="60">
        <v>10411642</v>
      </c>
      <c r="I31" s="60">
        <v>8754547</v>
      </c>
      <c r="J31" s="60">
        <v>25525258</v>
      </c>
      <c r="K31" s="60">
        <v>7955463</v>
      </c>
      <c r="L31" s="60">
        <v>8984503</v>
      </c>
      <c r="M31" s="60">
        <v>4884813</v>
      </c>
      <c r="N31" s="60">
        <v>21824779</v>
      </c>
      <c r="O31" s="60">
        <v>9602198</v>
      </c>
      <c r="P31" s="60">
        <v>6948931</v>
      </c>
      <c r="Q31" s="60">
        <v>10633978</v>
      </c>
      <c r="R31" s="60">
        <v>27185107</v>
      </c>
      <c r="S31" s="60"/>
      <c r="T31" s="60"/>
      <c r="U31" s="60"/>
      <c r="V31" s="60"/>
      <c r="W31" s="60">
        <v>74535144</v>
      </c>
      <c r="X31" s="60">
        <v>85256926</v>
      </c>
      <c r="Y31" s="60">
        <v>-10721782</v>
      </c>
      <c r="Z31" s="140">
        <v>-12.58</v>
      </c>
      <c r="AA31" s="155">
        <v>113675901</v>
      </c>
    </row>
    <row r="32" spans="1:27" ht="13.5">
      <c r="A32" s="135" t="s">
        <v>78</v>
      </c>
      <c r="B32" s="136"/>
      <c r="C32" s="153">
        <f aca="true" t="shared" si="6" ref="C32:Y32">SUM(C33:C37)</f>
        <v>295664855</v>
      </c>
      <c r="D32" s="153">
        <f>SUM(D33:D37)</f>
        <v>0</v>
      </c>
      <c r="E32" s="154">
        <f t="shared" si="6"/>
        <v>366747223</v>
      </c>
      <c r="F32" s="100">
        <f t="shared" si="6"/>
        <v>366747223</v>
      </c>
      <c r="G32" s="100">
        <f t="shared" si="6"/>
        <v>27176229</v>
      </c>
      <c r="H32" s="100">
        <f t="shared" si="6"/>
        <v>29454436</v>
      </c>
      <c r="I32" s="100">
        <f t="shared" si="6"/>
        <v>29491681</v>
      </c>
      <c r="J32" s="100">
        <f t="shared" si="6"/>
        <v>86122346</v>
      </c>
      <c r="K32" s="100">
        <f t="shared" si="6"/>
        <v>29331036</v>
      </c>
      <c r="L32" s="100">
        <f t="shared" si="6"/>
        <v>29926343</v>
      </c>
      <c r="M32" s="100">
        <f t="shared" si="6"/>
        <v>27857298</v>
      </c>
      <c r="N32" s="100">
        <f t="shared" si="6"/>
        <v>87114677</v>
      </c>
      <c r="O32" s="100">
        <f t="shared" si="6"/>
        <v>28880987</v>
      </c>
      <c r="P32" s="100">
        <f t="shared" si="6"/>
        <v>29478401</v>
      </c>
      <c r="Q32" s="100">
        <f t="shared" si="6"/>
        <v>31967933</v>
      </c>
      <c r="R32" s="100">
        <f t="shared" si="6"/>
        <v>90327321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263564344</v>
      </c>
      <c r="X32" s="100">
        <f t="shared" si="6"/>
        <v>275060418</v>
      </c>
      <c r="Y32" s="100">
        <f t="shared" si="6"/>
        <v>-11496074</v>
      </c>
      <c r="Z32" s="137">
        <f>+IF(X32&lt;&gt;0,+(Y32/X32)*100,0)</f>
        <v>-4.179472307789483</v>
      </c>
      <c r="AA32" s="153">
        <f>SUM(AA33:AA37)</f>
        <v>366747223</v>
      </c>
    </row>
    <row r="33" spans="1:27" ht="13.5">
      <c r="A33" s="138" t="s">
        <v>79</v>
      </c>
      <c r="B33" s="136"/>
      <c r="C33" s="155">
        <v>80183569</v>
      </c>
      <c r="D33" s="155"/>
      <c r="E33" s="156">
        <v>83692386</v>
      </c>
      <c r="F33" s="60">
        <v>83692386</v>
      </c>
      <c r="G33" s="60">
        <v>5254750</v>
      </c>
      <c r="H33" s="60">
        <v>5925155</v>
      </c>
      <c r="I33" s="60">
        <v>6291807</v>
      </c>
      <c r="J33" s="60">
        <v>17471712</v>
      </c>
      <c r="K33" s="60">
        <v>5816418</v>
      </c>
      <c r="L33" s="60">
        <v>5766084</v>
      </c>
      <c r="M33" s="60">
        <v>5092667</v>
      </c>
      <c r="N33" s="60">
        <v>16675169</v>
      </c>
      <c r="O33" s="60">
        <v>6003283</v>
      </c>
      <c r="P33" s="60">
        <v>6539511</v>
      </c>
      <c r="Q33" s="60">
        <v>6254426</v>
      </c>
      <c r="R33" s="60">
        <v>18797220</v>
      </c>
      <c r="S33" s="60"/>
      <c r="T33" s="60"/>
      <c r="U33" s="60"/>
      <c r="V33" s="60"/>
      <c r="W33" s="60">
        <v>52944101</v>
      </c>
      <c r="X33" s="60">
        <v>62769290</v>
      </c>
      <c r="Y33" s="60">
        <v>-9825189</v>
      </c>
      <c r="Z33" s="140">
        <v>-15.65</v>
      </c>
      <c r="AA33" s="155">
        <v>83692386</v>
      </c>
    </row>
    <row r="34" spans="1:27" ht="13.5">
      <c r="A34" s="138" t="s">
        <v>80</v>
      </c>
      <c r="B34" s="136"/>
      <c r="C34" s="155">
        <v>29849021</v>
      </c>
      <c r="D34" s="155"/>
      <c r="E34" s="156">
        <v>32787158</v>
      </c>
      <c r="F34" s="60">
        <v>32787158</v>
      </c>
      <c r="G34" s="60">
        <v>2398117</v>
      </c>
      <c r="H34" s="60">
        <v>2547725</v>
      </c>
      <c r="I34" s="60">
        <v>2503792</v>
      </c>
      <c r="J34" s="60">
        <v>7449634</v>
      </c>
      <c r="K34" s="60">
        <v>3171949</v>
      </c>
      <c r="L34" s="60">
        <v>2815551</v>
      </c>
      <c r="M34" s="60">
        <v>2858370</v>
      </c>
      <c r="N34" s="60">
        <v>8845870</v>
      </c>
      <c r="O34" s="60">
        <v>2639301</v>
      </c>
      <c r="P34" s="60">
        <v>2802467</v>
      </c>
      <c r="Q34" s="60">
        <v>3181421</v>
      </c>
      <c r="R34" s="60">
        <v>8623189</v>
      </c>
      <c r="S34" s="60"/>
      <c r="T34" s="60"/>
      <c r="U34" s="60"/>
      <c r="V34" s="60"/>
      <c r="W34" s="60">
        <v>24918693</v>
      </c>
      <c r="X34" s="60">
        <v>24590369</v>
      </c>
      <c r="Y34" s="60">
        <v>328324</v>
      </c>
      <c r="Z34" s="140">
        <v>1.34</v>
      </c>
      <c r="AA34" s="155">
        <v>32787158</v>
      </c>
    </row>
    <row r="35" spans="1:27" ht="13.5">
      <c r="A35" s="138" t="s">
        <v>81</v>
      </c>
      <c r="B35" s="136"/>
      <c r="C35" s="155">
        <v>168965984</v>
      </c>
      <c r="D35" s="155"/>
      <c r="E35" s="156">
        <v>226399821</v>
      </c>
      <c r="F35" s="60">
        <v>226399821</v>
      </c>
      <c r="G35" s="60">
        <v>18076047</v>
      </c>
      <c r="H35" s="60">
        <v>19479118</v>
      </c>
      <c r="I35" s="60">
        <v>19413062</v>
      </c>
      <c r="J35" s="60">
        <v>56968227</v>
      </c>
      <c r="K35" s="60">
        <v>18990416</v>
      </c>
      <c r="L35" s="60">
        <v>20004899</v>
      </c>
      <c r="M35" s="60">
        <v>18728046</v>
      </c>
      <c r="N35" s="60">
        <v>57723361</v>
      </c>
      <c r="O35" s="60">
        <v>18804148</v>
      </c>
      <c r="P35" s="60">
        <v>18784751</v>
      </c>
      <c r="Q35" s="60">
        <v>21210842</v>
      </c>
      <c r="R35" s="60">
        <v>58799741</v>
      </c>
      <c r="S35" s="60"/>
      <c r="T35" s="60"/>
      <c r="U35" s="60"/>
      <c r="V35" s="60"/>
      <c r="W35" s="60">
        <v>173491329</v>
      </c>
      <c r="X35" s="60">
        <v>169799866</v>
      </c>
      <c r="Y35" s="60">
        <v>3691463</v>
      </c>
      <c r="Z35" s="140">
        <v>2.17</v>
      </c>
      <c r="AA35" s="155">
        <v>226399821</v>
      </c>
    </row>
    <row r="36" spans="1:27" ht="13.5">
      <c r="A36" s="138" t="s">
        <v>82</v>
      </c>
      <c r="B36" s="136"/>
      <c r="C36" s="155">
        <v>15367925</v>
      </c>
      <c r="D36" s="155"/>
      <c r="E36" s="156">
        <v>21591723</v>
      </c>
      <c r="F36" s="60">
        <v>21591723</v>
      </c>
      <c r="G36" s="60">
        <v>1353061</v>
      </c>
      <c r="H36" s="60">
        <v>1408184</v>
      </c>
      <c r="I36" s="60">
        <v>1173267</v>
      </c>
      <c r="J36" s="60">
        <v>3934512</v>
      </c>
      <c r="K36" s="60">
        <v>1189030</v>
      </c>
      <c r="L36" s="60">
        <v>1143769</v>
      </c>
      <c r="M36" s="60">
        <v>1020875</v>
      </c>
      <c r="N36" s="60">
        <v>3353674</v>
      </c>
      <c r="O36" s="60">
        <v>1300896</v>
      </c>
      <c r="P36" s="60">
        <v>1238286</v>
      </c>
      <c r="Q36" s="60">
        <v>1191358</v>
      </c>
      <c r="R36" s="60">
        <v>3730540</v>
      </c>
      <c r="S36" s="60"/>
      <c r="T36" s="60"/>
      <c r="U36" s="60"/>
      <c r="V36" s="60"/>
      <c r="W36" s="60">
        <v>11018726</v>
      </c>
      <c r="X36" s="60">
        <v>16193792</v>
      </c>
      <c r="Y36" s="60">
        <v>-5175066</v>
      </c>
      <c r="Z36" s="140">
        <v>-31.96</v>
      </c>
      <c r="AA36" s="155">
        <v>21591723</v>
      </c>
    </row>
    <row r="37" spans="1:27" ht="13.5">
      <c r="A37" s="138" t="s">
        <v>83</v>
      </c>
      <c r="B37" s="136"/>
      <c r="C37" s="157">
        <v>1298356</v>
      </c>
      <c r="D37" s="157"/>
      <c r="E37" s="158">
        <v>2276135</v>
      </c>
      <c r="F37" s="159">
        <v>2276135</v>
      </c>
      <c r="G37" s="159">
        <v>94254</v>
      </c>
      <c r="H37" s="159">
        <v>94254</v>
      </c>
      <c r="I37" s="159">
        <v>109753</v>
      </c>
      <c r="J37" s="159">
        <v>298261</v>
      </c>
      <c r="K37" s="159">
        <v>163223</v>
      </c>
      <c r="L37" s="159">
        <v>196040</v>
      </c>
      <c r="M37" s="159">
        <v>157340</v>
      </c>
      <c r="N37" s="159">
        <v>516603</v>
      </c>
      <c r="O37" s="159">
        <v>133359</v>
      </c>
      <c r="P37" s="159">
        <v>113386</v>
      </c>
      <c r="Q37" s="159">
        <v>129886</v>
      </c>
      <c r="R37" s="159">
        <v>376631</v>
      </c>
      <c r="S37" s="159"/>
      <c r="T37" s="159"/>
      <c r="U37" s="159"/>
      <c r="V37" s="159"/>
      <c r="W37" s="159">
        <v>1191495</v>
      </c>
      <c r="X37" s="159">
        <v>1707101</v>
      </c>
      <c r="Y37" s="159">
        <v>-515606</v>
      </c>
      <c r="Z37" s="141">
        <v>-30.2</v>
      </c>
      <c r="AA37" s="157">
        <v>2276135</v>
      </c>
    </row>
    <row r="38" spans="1:27" ht="13.5">
      <c r="A38" s="135" t="s">
        <v>84</v>
      </c>
      <c r="B38" s="142"/>
      <c r="C38" s="153">
        <f aca="true" t="shared" si="7" ref="C38:Y38">SUM(C39:C41)</f>
        <v>211565722</v>
      </c>
      <c r="D38" s="153">
        <f>SUM(D39:D41)</f>
        <v>0</v>
      </c>
      <c r="E38" s="154">
        <f t="shared" si="7"/>
        <v>418736603</v>
      </c>
      <c r="F38" s="100">
        <f t="shared" si="7"/>
        <v>463629933</v>
      </c>
      <c r="G38" s="100">
        <f t="shared" si="7"/>
        <v>8420311</v>
      </c>
      <c r="H38" s="100">
        <f t="shared" si="7"/>
        <v>18299100</v>
      </c>
      <c r="I38" s="100">
        <f t="shared" si="7"/>
        <v>17883771</v>
      </c>
      <c r="J38" s="100">
        <f t="shared" si="7"/>
        <v>44603182</v>
      </c>
      <c r="K38" s="100">
        <f t="shared" si="7"/>
        <v>15190163</v>
      </c>
      <c r="L38" s="100">
        <f t="shared" si="7"/>
        <v>16975027</v>
      </c>
      <c r="M38" s="100">
        <f t="shared" si="7"/>
        <v>16283013</v>
      </c>
      <c r="N38" s="100">
        <f t="shared" si="7"/>
        <v>48448203</v>
      </c>
      <c r="O38" s="100">
        <f t="shared" si="7"/>
        <v>14974312</v>
      </c>
      <c r="P38" s="100">
        <f t="shared" si="7"/>
        <v>15016747</v>
      </c>
      <c r="Q38" s="100">
        <f t="shared" si="7"/>
        <v>19965863</v>
      </c>
      <c r="R38" s="100">
        <f t="shared" si="7"/>
        <v>49956922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143008307</v>
      </c>
      <c r="X38" s="100">
        <f t="shared" si="7"/>
        <v>347722450</v>
      </c>
      <c r="Y38" s="100">
        <f t="shared" si="7"/>
        <v>-204714143</v>
      </c>
      <c r="Z38" s="137">
        <f>+IF(X38&lt;&gt;0,+(Y38/X38)*100,0)</f>
        <v>-58.872857648391694</v>
      </c>
      <c r="AA38" s="153">
        <f>SUM(AA39:AA41)</f>
        <v>463629933</v>
      </c>
    </row>
    <row r="39" spans="1:27" ht="13.5">
      <c r="A39" s="138" t="s">
        <v>85</v>
      </c>
      <c r="B39" s="136"/>
      <c r="C39" s="155">
        <v>79937427</v>
      </c>
      <c r="D39" s="155"/>
      <c r="E39" s="156">
        <v>100955445</v>
      </c>
      <c r="F39" s="60">
        <v>106955445</v>
      </c>
      <c r="G39" s="60">
        <v>3947168</v>
      </c>
      <c r="H39" s="60">
        <v>6602056</v>
      </c>
      <c r="I39" s="60">
        <v>5000859</v>
      </c>
      <c r="J39" s="60">
        <v>15550083</v>
      </c>
      <c r="K39" s="60">
        <v>6207618</v>
      </c>
      <c r="L39" s="60">
        <v>4383204</v>
      </c>
      <c r="M39" s="60">
        <v>13848331</v>
      </c>
      <c r="N39" s="60">
        <v>24439153</v>
      </c>
      <c r="O39" s="60">
        <v>4113511</v>
      </c>
      <c r="P39" s="60">
        <v>4535742</v>
      </c>
      <c r="Q39" s="60">
        <v>4990233</v>
      </c>
      <c r="R39" s="60">
        <v>13639486</v>
      </c>
      <c r="S39" s="60"/>
      <c r="T39" s="60"/>
      <c r="U39" s="60"/>
      <c r="V39" s="60"/>
      <c r="W39" s="60">
        <v>53628722</v>
      </c>
      <c r="X39" s="60">
        <v>80216584</v>
      </c>
      <c r="Y39" s="60">
        <v>-26587862</v>
      </c>
      <c r="Z39" s="140">
        <v>-33.15</v>
      </c>
      <c r="AA39" s="155">
        <v>106955445</v>
      </c>
    </row>
    <row r="40" spans="1:27" ht="13.5">
      <c r="A40" s="138" t="s">
        <v>86</v>
      </c>
      <c r="B40" s="136"/>
      <c r="C40" s="155">
        <v>131628295</v>
      </c>
      <c r="D40" s="155"/>
      <c r="E40" s="156">
        <v>152847875</v>
      </c>
      <c r="F40" s="60">
        <v>191741205</v>
      </c>
      <c r="G40" s="60">
        <v>4473143</v>
      </c>
      <c r="H40" s="60">
        <v>11697044</v>
      </c>
      <c r="I40" s="60">
        <v>12882912</v>
      </c>
      <c r="J40" s="60">
        <v>29053099</v>
      </c>
      <c r="K40" s="60">
        <v>8982545</v>
      </c>
      <c r="L40" s="60">
        <v>12591823</v>
      </c>
      <c r="M40" s="60">
        <v>2434682</v>
      </c>
      <c r="N40" s="60">
        <v>24009050</v>
      </c>
      <c r="O40" s="60">
        <v>10860801</v>
      </c>
      <c r="P40" s="60">
        <v>10481005</v>
      </c>
      <c r="Q40" s="60">
        <v>14975630</v>
      </c>
      <c r="R40" s="60">
        <v>36317436</v>
      </c>
      <c r="S40" s="60"/>
      <c r="T40" s="60"/>
      <c r="U40" s="60"/>
      <c r="V40" s="60"/>
      <c r="W40" s="60">
        <v>89379585</v>
      </c>
      <c r="X40" s="60">
        <v>143805904</v>
      </c>
      <c r="Y40" s="60">
        <v>-54426319</v>
      </c>
      <c r="Z40" s="140">
        <v>-37.85</v>
      </c>
      <c r="AA40" s="155">
        <v>191741205</v>
      </c>
    </row>
    <row r="41" spans="1:27" ht="13.5">
      <c r="A41" s="138" t="s">
        <v>87</v>
      </c>
      <c r="B41" s="136"/>
      <c r="C41" s="155"/>
      <c r="D41" s="155"/>
      <c r="E41" s="156">
        <v>164933283</v>
      </c>
      <c r="F41" s="60">
        <v>164933283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123699962</v>
      </c>
      <c r="Y41" s="60">
        <v>-123699962</v>
      </c>
      <c r="Z41" s="140">
        <v>-100</v>
      </c>
      <c r="AA41" s="155">
        <v>164933283</v>
      </c>
    </row>
    <row r="42" spans="1:27" ht="13.5">
      <c r="A42" s="135" t="s">
        <v>88</v>
      </c>
      <c r="B42" s="142"/>
      <c r="C42" s="153">
        <f aca="true" t="shared" si="8" ref="C42:Y42">SUM(C43:C46)</f>
        <v>3100773501</v>
      </c>
      <c r="D42" s="153">
        <f>SUM(D43:D46)</f>
        <v>0</v>
      </c>
      <c r="E42" s="154">
        <f t="shared" si="8"/>
        <v>2624636817</v>
      </c>
      <c r="F42" s="100">
        <f t="shared" si="8"/>
        <v>2416636817</v>
      </c>
      <c r="G42" s="100">
        <f t="shared" si="8"/>
        <v>62214681</v>
      </c>
      <c r="H42" s="100">
        <f t="shared" si="8"/>
        <v>241988961</v>
      </c>
      <c r="I42" s="100">
        <f t="shared" si="8"/>
        <v>233193252</v>
      </c>
      <c r="J42" s="100">
        <f t="shared" si="8"/>
        <v>537396894</v>
      </c>
      <c r="K42" s="100">
        <f t="shared" si="8"/>
        <v>171948494</v>
      </c>
      <c r="L42" s="100">
        <f t="shared" si="8"/>
        <v>164176302</v>
      </c>
      <c r="M42" s="100">
        <f t="shared" si="8"/>
        <v>129009706</v>
      </c>
      <c r="N42" s="100">
        <f t="shared" si="8"/>
        <v>465134502</v>
      </c>
      <c r="O42" s="100">
        <f t="shared" si="8"/>
        <v>137233472</v>
      </c>
      <c r="P42" s="100">
        <f t="shared" si="8"/>
        <v>165929055</v>
      </c>
      <c r="Q42" s="100">
        <f t="shared" si="8"/>
        <v>152245595</v>
      </c>
      <c r="R42" s="100">
        <f t="shared" si="8"/>
        <v>455408122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1457939518</v>
      </c>
      <c r="X42" s="100">
        <f t="shared" si="8"/>
        <v>1812477613</v>
      </c>
      <c r="Y42" s="100">
        <f t="shared" si="8"/>
        <v>-354538095</v>
      </c>
      <c r="Z42" s="137">
        <f>+IF(X42&lt;&gt;0,+(Y42/X42)*100,0)</f>
        <v>-19.560964088994794</v>
      </c>
      <c r="AA42" s="153">
        <f>SUM(AA43:AA46)</f>
        <v>2416636817</v>
      </c>
    </row>
    <row r="43" spans="1:27" ht="13.5">
      <c r="A43" s="138" t="s">
        <v>89</v>
      </c>
      <c r="B43" s="136"/>
      <c r="C43" s="155">
        <v>1934857204</v>
      </c>
      <c r="D43" s="155"/>
      <c r="E43" s="156">
        <v>1561628092</v>
      </c>
      <c r="F43" s="60">
        <v>1561628092</v>
      </c>
      <c r="G43" s="60">
        <v>4639254</v>
      </c>
      <c r="H43" s="60">
        <v>180897111</v>
      </c>
      <c r="I43" s="60">
        <v>175847362</v>
      </c>
      <c r="J43" s="60">
        <v>361383727</v>
      </c>
      <c r="K43" s="60">
        <v>102593644</v>
      </c>
      <c r="L43" s="60">
        <v>100119204</v>
      </c>
      <c r="M43" s="60">
        <v>110627887</v>
      </c>
      <c r="N43" s="60">
        <v>313340735</v>
      </c>
      <c r="O43" s="60">
        <v>75714903</v>
      </c>
      <c r="P43" s="60">
        <v>102534004</v>
      </c>
      <c r="Q43" s="60">
        <v>96191410</v>
      </c>
      <c r="R43" s="60">
        <v>274440317</v>
      </c>
      <c r="S43" s="60"/>
      <c r="T43" s="60"/>
      <c r="U43" s="60"/>
      <c r="V43" s="60"/>
      <c r="W43" s="60">
        <v>949164779</v>
      </c>
      <c r="X43" s="60">
        <v>1171221069</v>
      </c>
      <c r="Y43" s="60">
        <v>-222056290</v>
      </c>
      <c r="Z43" s="140">
        <v>-18.96</v>
      </c>
      <c r="AA43" s="155">
        <v>1561628092</v>
      </c>
    </row>
    <row r="44" spans="1:27" ht="13.5">
      <c r="A44" s="138" t="s">
        <v>90</v>
      </c>
      <c r="B44" s="136"/>
      <c r="C44" s="155">
        <v>983658489</v>
      </c>
      <c r="D44" s="155"/>
      <c r="E44" s="156">
        <v>692053348</v>
      </c>
      <c r="F44" s="60">
        <v>592053348</v>
      </c>
      <c r="G44" s="60">
        <v>43756537</v>
      </c>
      <c r="H44" s="60">
        <v>48046180</v>
      </c>
      <c r="I44" s="60">
        <v>38907936</v>
      </c>
      <c r="J44" s="60">
        <v>130710653</v>
      </c>
      <c r="K44" s="60">
        <v>55819774</v>
      </c>
      <c r="L44" s="60">
        <v>51675876</v>
      </c>
      <c r="M44" s="60">
        <v>11023846</v>
      </c>
      <c r="N44" s="60">
        <v>118519496</v>
      </c>
      <c r="O44" s="60">
        <v>48333185</v>
      </c>
      <c r="P44" s="60">
        <v>44332808</v>
      </c>
      <c r="Q44" s="60">
        <v>42433312</v>
      </c>
      <c r="R44" s="60">
        <v>135099305</v>
      </c>
      <c r="S44" s="60"/>
      <c r="T44" s="60"/>
      <c r="U44" s="60"/>
      <c r="V44" s="60"/>
      <c r="W44" s="60">
        <v>384329454</v>
      </c>
      <c r="X44" s="60">
        <v>444040011</v>
      </c>
      <c r="Y44" s="60">
        <v>-59710557</v>
      </c>
      <c r="Z44" s="140">
        <v>-13.45</v>
      </c>
      <c r="AA44" s="155">
        <v>592053348</v>
      </c>
    </row>
    <row r="45" spans="1:27" ht="13.5">
      <c r="A45" s="138" t="s">
        <v>91</v>
      </c>
      <c r="B45" s="136"/>
      <c r="C45" s="157">
        <v>95340138</v>
      </c>
      <c r="D45" s="157"/>
      <c r="E45" s="158">
        <v>219033278</v>
      </c>
      <c r="F45" s="159">
        <v>131033278</v>
      </c>
      <c r="G45" s="159">
        <v>7360871</v>
      </c>
      <c r="H45" s="159">
        <v>6115525</v>
      </c>
      <c r="I45" s="159">
        <v>10769469</v>
      </c>
      <c r="J45" s="159">
        <v>24245865</v>
      </c>
      <c r="K45" s="159">
        <v>6585812</v>
      </c>
      <c r="L45" s="159">
        <v>6325057</v>
      </c>
      <c r="M45" s="159">
        <v>1018232</v>
      </c>
      <c r="N45" s="159">
        <v>13929101</v>
      </c>
      <c r="O45" s="159">
        <v>6736799</v>
      </c>
      <c r="P45" s="159">
        <v>11988846</v>
      </c>
      <c r="Q45" s="159">
        <v>7221670</v>
      </c>
      <c r="R45" s="159">
        <v>25947315</v>
      </c>
      <c r="S45" s="159"/>
      <c r="T45" s="159"/>
      <c r="U45" s="159"/>
      <c r="V45" s="159"/>
      <c r="W45" s="159">
        <v>64122281</v>
      </c>
      <c r="X45" s="159">
        <v>98274959</v>
      </c>
      <c r="Y45" s="159">
        <v>-34152678</v>
      </c>
      <c r="Z45" s="141">
        <v>-34.75</v>
      </c>
      <c r="AA45" s="157">
        <v>131033278</v>
      </c>
    </row>
    <row r="46" spans="1:27" ht="13.5">
      <c r="A46" s="138" t="s">
        <v>92</v>
      </c>
      <c r="B46" s="136"/>
      <c r="C46" s="155">
        <v>86917670</v>
      </c>
      <c r="D46" s="155"/>
      <c r="E46" s="156">
        <v>151922099</v>
      </c>
      <c r="F46" s="60">
        <v>131922099</v>
      </c>
      <c r="G46" s="60">
        <v>6458019</v>
      </c>
      <c r="H46" s="60">
        <v>6930145</v>
      </c>
      <c r="I46" s="60">
        <v>7668485</v>
      </c>
      <c r="J46" s="60">
        <v>21056649</v>
      </c>
      <c r="K46" s="60">
        <v>6949264</v>
      </c>
      <c r="L46" s="60">
        <v>6056165</v>
      </c>
      <c r="M46" s="60">
        <v>6339741</v>
      </c>
      <c r="N46" s="60">
        <v>19345170</v>
      </c>
      <c r="O46" s="60">
        <v>6448585</v>
      </c>
      <c r="P46" s="60">
        <v>7073397</v>
      </c>
      <c r="Q46" s="60">
        <v>6399203</v>
      </c>
      <c r="R46" s="60">
        <v>19921185</v>
      </c>
      <c r="S46" s="60"/>
      <c r="T46" s="60"/>
      <c r="U46" s="60"/>
      <c r="V46" s="60"/>
      <c r="W46" s="60">
        <v>60323004</v>
      </c>
      <c r="X46" s="60">
        <v>98941574</v>
      </c>
      <c r="Y46" s="60">
        <v>-38618570</v>
      </c>
      <c r="Z46" s="140">
        <v>-39.03</v>
      </c>
      <c r="AA46" s="155">
        <v>131922099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>
        <v>1015787</v>
      </c>
      <c r="L47" s="100"/>
      <c r="M47" s="100"/>
      <c r="N47" s="100">
        <v>1015787</v>
      </c>
      <c r="O47" s="100"/>
      <c r="P47" s="100"/>
      <c r="Q47" s="100"/>
      <c r="R47" s="100"/>
      <c r="S47" s="100"/>
      <c r="T47" s="100"/>
      <c r="U47" s="100"/>
      <c r="V47" s="100"/>
      <c r="W47" s="100">
        <v>1015787</v>
      </c>
      <c r="X47" s="100"/>
      <c r="Y47" s="100">
        <v>1015787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4181404573</v>
      </c>
      <c r="D48" s="168">
        <f>+D28+D32+D38+D42+D47</f>
        <v>0</v>
      </c>
      <c r="E48" s="169">
        <f t="shared" si="9"/>
        <v>4196422739</v>
      </c>
      <c r="F48" s="73">
        <f t="shared" si="9"/>
        <v>4354026530</v>
      </c>
      <c r="G48" s="73">
        <f t="shared" si="9"/>
        <v>149227584</v>
      </c>
      <c r="H48" s="73">
        <f t="shared" si="9"/>
        <v>355097259</v>
      </c>
      <c r="I48" s="73">
        <f t="shared" si="9"/>
        <v>356149843</v>
      </c>
      <c r="J48" s="73">
        <f t="shared" si="9"/>
        <v>860474686</v>
      </c>
      <c r="K48" s="73">
        <f t="shared" si="9"/>
        <v>281337694</v>
      </c>
      <c r="L48" s="73">
        <f t="shared" si="9"/>
        <v>289240207</v>
      </c>
      <c r="M48" s="73">
        <f t="shared" si="9"/>
        <v>254905469</v>
      </c>
      <c r="N48" s="73">
        <f t="shared" si="9"/>
        <v>825483370</v>
      </c>
      <c r="O48" s="73">
        <f t="shared" si="9"/>
        <v>233830429</v>
      </c>
      <c r="P48" s="73">
        <f t="shared" si="9"/>
        <v>274118841</v>
      </c>
      <c r="Q48" s="73">
        <f t="shared" si="9"/>
        <v>270527331</v>
      </c>
      <c r="R48" s="73">
        <f t="shared" si="9"/>
        <v>778476601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2464434657</v>
      </c>
      <c r="X48" s="73">
        <f t="shared" si="9"/>
        <v>3265519900</v>
      </c>
      <c r="Y48" s="73">
        <f t="shared" si="9"/>
        <v>-801085243</v>
      </c>
      <c r="Z48" s="170">
        <f>+IF(X48&lt;&gt;0,+(Y48/X48)*100,0)</f>
        <v>-24.531629496424138</v>
      </c>
      <c r="AA48" s="168">
        <f>+AA28+AA32+AA38+AA42+AA47</f>
        <v>4354026530</v>
      </c>
    </row>
    <row r="49" spans="1:27" ht="13.5">
      <c r="A49" s="148" t="s">
        <v>49</v>
      </c>
      <c r="B49" s="149"/>
      <c r="C49" s="171">
        <f aca="true" t="shared" si="10" ref="C49:Y49">+C25-C48</f>
        <v>-171249834</v>
      </c>
      <c r="D49" s="171">
        <f>+D25-D48</f>
        <v>0</v>
      </c>
      <c r="E49" s="172">
        <f t="shared" si="10"/>
        <v>326103788</v>
      </c>
      <c r="F49" s="173">
        <f t="shared" si="10"/>
        <v>168499998</v>
      </c>
      <c r="G49" s="173">
        <f t="shared" si="10"/>
        <v>420455713</v>
      </c>
      <c r="H49" s="173">
        <f t="shared" si="10"/>
        <v>24152578</v>
      </c>
      <c r="I49" s="173">
        <f t="shared" si="10"/>
        <v>-3519667</v>
      </c>
      <c r="J49" s="173">
        <f t="shared" si="10"/>
        <v>441088624</v>
      </c>
      <c r="K49" s="173">
        <f t="shared" si="10"/>
        <v>22044088</v>
      </c>
      <c r="L49" s="173">
        <f t="shared" si="10"/>
        <v>230703414</v>
      </c>
      <c r="M49" s="173">
        <f t="shared" si="10"/>
        <v>85164852</v>
      </c>
      <c r="N49" s="173">
        <f t="shared" si="10"/>
        <v>337912354</v>
      </c>
      <c r="O49" s="173">
        <f t="shared" si="10"/>
        <v>30742650</v>
      </c>
      <c r="P49" s="173">
        <f t="shared" si="10"/>
        <v>5648981</v>
      </c>
      <c r="Q49" s="173">
        <f t="shared" si="10"/>
        <v>204396729</v>
      </c>
      <c r="R49" s="173">
        <f t="shared" si="10"/>
        <v>240788360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1019789338</v>
      </c>
      <c r="X49" s="173">
        <f>IF(F25=F48,0,X25-X48)</f>
        <v>126374997</v>
      </c>
      <c r="Y49" s="173">
        <f t="shared" si="10"/>
        <v>893414341</v>
      </c>
      <c r="Z49" s="174">
        <f>+IF(X49&lt;&gt;0,+(Y49/X49)*100,0)</f>
        <v>706.9549849326604</v>
      </c>
      <c r="AA49" s="171">
        <f>+AA25-AA48</f>
        <v>168499998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410973552</v>
      </c>
      <c r="D5" s="155">
        <v>0</v>
      </c>
      <c r="E5" s="156">
        <v>469468332</v>
      </c>
      <c r="F5" s="60">
        <v>469468332</v>
      </c>
      <c r="G5" s="60">
        <v>39073176</v>
      </c>
      <c r="H5" s="60">
        <v>38026295</v>
      </c>
      <c r="I5" s="60">
        <v>39059671</v>
      </c>
      <c r="J5" s="60">
        <v>116159142</v>
      </c>
      <c r="K5" s="60">
        <v>39270275</v>
      </c>
      <c r="L5" s="60">
        <v>39050761</v>
      </c>
      <c r="M5" s="60">
        <v>39606439</v>
      </c>
      <c r="N5" s="60">
        <v>117927475</v>
      </c>
      <c r="O5" s="60">
        <v>39202914</v>
      </c>
      <c r="P5" s="60">
        <v>39369677</v>
      </c>
      <c r="Q5" s="60">
        <v>39711819</v>
      </c>
      <c r="R5" s="60">
        <v>118284410</v>
      </c>
      <c r="S5" s="60">
        <v>0</v>
      </c>
      <c r="T5" s="60">
        <v>0</v>
      </c>
      <c r="U5" s="60">
        <v>0</v>
      </c>
      <c r="V5" s="60">
        <v>0</v>
      </c>
      <c r="W5" s="60">
        <v>352371027</v>
      </c>
      <c r="X5" s="60">
        <v>352101249</v>
      </c>
      <c r="Y5" s="60">
        <v>269778</v>
      </c>
      <c r="Z5" s="140">
        <v>0.08</v>
      </c>
      <c r="AA5" s="155">
        <v>469468332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1615708094</v>
      </c>
      <c r="D7" s="155">
        <v>0</v>
      </c>
      <c r="E7" s="156">
        <v>1874199162</v>
      </c>
      <c r="F7" s="60">
        <v>1897090809</v>
      </c>
      <c r="G7" s="60">
        <v>188067724</v>
      </c>
      <c r="H7" s="60">
        <v>179162635</v>
      </c>
      <c r="I7" s="60">
        <v>181721927</v>
      </c>
      <c r="J7" s="60">
        <v>548952286</v>
      </c>
      <c r="K7" s="60">
        <v>117514019</v>
      </c>
      <c r="L7" s="60">
        <v>136319337</v>
      </c>
      <c r="M7" s="60">
        <v>131898223</v>
      </c>
      <c r="N7" s="60">
        <v>385731579</v>
      </c>
      <c r="O7" s="60">
        <v>110732388</v>
      </c>
      <c r="P7" s="60">
        <v>113857002</v>
      </c>
      <c r="Q7" s="60">
        <v>130751248</v>
      </c>
      <c r="R7" s="60">
        <v>355340638</v>
      </c>
      <c r="S7" s="60">
        <v>0</v>
      </c>
      <c r="T7" s="60">
        <v>0</v>
      </c>
      <c r="U7" s="60">
        <v>0</v>
      </c>
      <c r="V7" s="60">
        <v>0</v>
      </c>
      <c r="W7" s="60">
        <v>1290024503</v>
      </c>
      <c r="X7" s="60">
        <v>1422818107</v>
      </c>
      <c r="Y7" s="60">
        <v>-132793604</v>
      </c>
      <c r="Z7" s="140">
        <v>-9.33</v>
      </c>
      <c r="AA7" s="155">
        <v>1897090809</v>
      </c>
    </row>
    <row r="8" spans="1:27" ht="13.5">
      <c r="A8" s="183" t="s">
        <v>104</v>
      </c>
      <c r="B8" s="182"/>
      <c r="C8" s="155">
        <v>667181773</v>
      </c>
      <c r="D8" s="155">
        <v>0</v>
      </c>
      <c r="E8" s="156">
        <v>756384854</v>
      </c>
      <c r="F8" s="60">
        <v>756459883</v>
      </c>
      <c r="G8" s="60">
        <v>71409440</v>
      </c>
      <c r="H8" s="60">
        <v>96040610</v>
      </c>
      <c r="I8" s="60">
        <v>77558204</v>
      </c>
      <c r="J8" s="60">
        <v>245008254</v>
      </c>
      <c r="K8" s="60">
        <v>71452990</v>
      </c>
      <c r="L8" s="60">
        <v>86311186</v>
      </c>
      <c r="M8" s="60">
        <v>66144365</v>
      </c>
      <c r="N8" s="60">
        <v>223908541</v>
      </c>
      <c r="O8" s="60">
        <v>64255096</v>
      </c>
      <c r="P8" s="60">
        <v>61990661</v>
      </c>
      <c r="Q8" s="60">
        <v>87058297</v>
      </c>
      <c r="R8" s="60">
        <v>213304054</v>
      </c>
      <c r="S8" s="60">
        <v>0</v>
      </c>
      <c r="T8" s="60">
        <v>0</v>
      </c>
      <c r="U8" s="60">
        <v>0</v>
      </c>
      <c r="V8" s="60">
        <v>0</v>
      </c>
      <c r="W8" s="60">
        <v>682220849</v>
      </c>
      <c r="X8" s="60">
        <v>567344912</v>
      </c>
      <c r="Y8" s="60">
        <v>114875937</v>
      </c>
      <c r="Z8" s="140">
        <v>20.25</v>
      </c>
      <c r="AA8" s="155">
        <v>756459883</v>
      </c>
    </row>
    <row r="9" spans="1:27" ht="13.5">
      <c r="A9" s="183" t="s">
        <v>105</v>
      </c>
      <c r="B9" s="182"/>
      <c r="C9" s="155">
        <v>179501525</v>
      </c>
      <c r="D9" s="155">
        <v>0</v>
      </c>
      <c r="E9" s="156">
        <v>222374568</v>
      </c>
      <c r="F9" s="60">
        <v>222713279</v>
      </c>
      <c r="G9" s="60">
        <v>17101494</v>
      </c>
      <c r="H9" s="60">
        <v>24670089</v>
      </c>
      <c r="I9" s="60">
        <v>21385958</v>
      </c>
      <c r="J9" s="60">
        <v>63157541</v>
      </c>
      <c r="K9" s="60">
        <v>21164625</v>
      </c>
      <c r="L9" s="60">
        <v>21593916</v>
      </c>
      <c r="M9" s="60">
        <v>25958128</v>
      </c>
      <c r="N9" s="60">
        <v>68716669</v>
      </c>
      <c r="O9" s="60">
        <v>20617190</v>
      </c>
      <c r="P9" s="60">
        <v>20284248</v>
      </c>
      <c r="Q9" s="60">
        <v>21390320</v>
      </c>
      <c r="R9" s="60">
        <v>62291758</v>
      </c>
      <c r="S9" s="60">
        <v>0</v>
      </c>
      <c r="T9" s="60">
        <v>0</v>
      </c>
      <c r="U9" s="60">
        <v>0</v>
      </c>
      <c r="V9" s="60">
        <v>0</v>
      </c>
      <c r="W9" s="60">
        <v>194165968</v>
      </c>
      <c r="X9" s="60">
        <v>167034959</v>
      </c>
      <c r="Y9" s="60">
        <v>27131009</v>
      </c>
      <c r="Z9" s="140">
        <v>16.24</v>
      </c>
      <c r="AA9" s="155">
        <v>222713279</v>
      </c>
    </row>
    <row r="10" spans="1:27" ht="13.5">
      <c r="A10" s="183" t="s">
        <v>106</v>
      </c>
      <c r="B10" s="182"/>
      <c r="C10" s="155">
        <v>128996643</v>
      </c>
      <c r="D10" s="155">
        <v>0</v>
      </c>
      <c r="E10" s="156">
        <v>155386140</v>
      </c>
      <c r="F10" s="54">
        <v>176769992</v>
      </c>
      <c r="G10" s="54">
        <v>12511594</v>
      </c>
      <c r="H10" s="54">
        <v>15722519</v>
      </c>
      <c r="I10" s="54">
        <v>13157936</v>
      </c>
      <c r="J10" s="54">
        <v>41392049</v>
      </c>
      <c r="K10" s="54">
        <v>13921081</v>
      </c>
      <c r="L10" s="54">
        <v>14231170</v>
      </c>
      <c r="M10" s="54">
        <v>14246237</v>
      </c>
      <c r="N10" s="54">
        <v>42398488</v>
      </c>
      <c r="O10" s="54">
        <v>13345995</v>
      </c>
      <c r="P10" s="54">
        <v>14549297</v>
      </c>
      <c r="Q10" s="54">
        <v>14273415</v>
      </c>
      <c r="R10" s="54">
        <v>42168707</v>
      </c>
      <c r="S10" s="54">
        <v>0</v>
      </c>
      <c r="T10" s="54">
        <v>0</v>
      </c>
      <c r="U10" s="54">
        <v>0</v>
      </c>
      <c r="V10" s="54">
        <v>0</v>
      </c>
      <c r="W10" s="54">
        <v>125959244</v>
      </c>
      <c r="X10" s="54">
        <v>132577494</v>
      </c>
      <c r="Y10" s="54">
        <v>-6618250</v>
      </c>
      <c r="Z10" s="184">
        <v>-4.99</v>
      </c>
      <c r="AA10" s="130">
        <v>176769992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54426887</v>
      </c>
      <c r="F11" s="60">
        <v>9737651</v>
      </c>
      <c r="G11" s="60">
        <v>250597</v>
      </c>
      <c r="H11" s="60">
        <v>367340</v>
      </c>
      <c r="I11" s="60">
        <v>291333</v>
      </c>
      <c r="J11" s="60">
        <v>909270</v>
      </c>
      <c r="K11" s="60">
        <v>366743</v>
      </c>
      <c r="L11" s="60">
        <v>248132</v>
      </c>
      <c r="M11" s="60">
        <v>475906</v>
      </c>
      <c r="N11" s="60">
        <v>1090781</v>
      </c>
      <c r="O11" s="60">
        <v>1465900</v>
      </c>
      <c r="P11" s="60">
        <v>536401</v>
      </c>
      <c r="Q11" s="60">
        <v>316199</v>
      </c>
      <c r="R11" s="60">
        <v>2318500</v>
      </c>
      <c r="S11" s="60">
        <v>0</v>
      </c>
      <c r="T11" s="60">
        <v>0</v>
      </c>
      <c r="U11" s="60">
        <v>0</v>
      </c>
      <c r="V11" s="60">
        <v>0</v>
      </c>
      <c r="W11" s="60">
        <v>4318551</v>
      </c>
      <c r="X11" s="60">
        <v>7303238</v>
      </c>
      <c r="Y11" s="60">
        <v>-2984687</v>
      </c>
      <c r="Z11" s="140">
        <v>-40.87</v>
      </c>
      <c r="AA11" s="155">
        <v>9737651</v>
      </c>
    </row>
    <row r="12" spans="1:27" ht="13.5">
      <c r="A12" s="183" t="s">
        <v>108</v>
      </c>
      <c r="B12" s="185"/>
      <c r="C12" s="155">
        <v>11195309</v>
      </c>
      <c r="D12" s="155">
        <v>0</v>
      </c>
      <c r="E12" s="156">
        <v>13915091</v>
      </c>
      <c r="F12" s="60">
        <v>13915091</v>
      </c>
      <c r="G12" s="60">
        <v>981607</v>
      </c>
      <c r="H12" s="60">
        <v>12096258</v>
      </c>
      <c r="I12" s="60">
        <v>-10166931</v>
      </c>
      <c r="J12" s="60">
        <v>2910934</v>
      </c>
      <c r="K12" s="60">
        <v>962558</v>
      </c>
      <c r="L12" s="60">
        <v>971528</v>
      </c>
      <c r="M12" s="60">
        <v>967242</v>
      </c>
      <c r="N12" s="60">
        <v>2901328</v>
      </c>
      <c r="O12" s="60">
        <v>1084478</v>
      </c>
      <c r="P12" s="60">
        <v>970387</v>
      </c>
      <c r="Q12" s="60">
        <v>951117</v>
      </c>
      <c r="R12" s="60">
        <v>3005982</v>
      </c>
      <c r="S12" s="60">
        <v>0</v>
      </c>
      <c r="T12" s="60">
        <v>0</v>
      </c>
      <c r="U12" s="60">
        <v>0</v>
      </c>
      <c r="V12" s="60">
        <v>0</v>
      </c>
      <c r="W12" s="60">
        <v>8818244</v>
      </c>
      <c r="X12" s="60">
        <v>10436318</v>
      </c>
      <c r="Y12" s="60">
        <v>-1618074</v>
      </c>
      <c r="Z12" s="140">
        <v>-15.5</v>
      </c>
      <c r="AA12" s="155">
        <v>13915091</v>
      </c>
    </row>
    <row r="13" spans="1:27" ht="13.5">
      <c r="A13" s="181" t="s">
        <v>109</v>
      </c>
      <c r="B13" s="185"/>
      <c r="C13" s="155">
        <v>10583616</v>
      </c>
      <c r="D13" s="155">
        <v>0</v>
      </c>
      <c r="E13" s="156">
        <v>8569222</v>
      </c>
      <c r="F13" s="60">
        <v>8569222</v>
      </c>
      <c r="G13" s="60">
        <v>0</v>
      </c>
      <c r="H13" s="60">
        <v>865607</v>
      </c>
      <c r="I13" s="60">
        <v>627072</v>
      </c>
      <c r="J13" s="60">
        <v>1492679</v>
      </c>
      <c r="K13" s="60">
        <v>427068</v>
      </c>
      <c r="L13" s="60">
        <v>500326</v>
      </c>
      <c r="M13" s="60">
        <v>507964</v>
      </c>
      <c r="N13" s="60">
        <v>1435358</v>
      </c>
      <c r="O13" s="60">
        <v>2364530</v>
      </c>
      <c r="P13" s="60">
        <v>539058</v>
      </c>
      <c r="Q13" s="60">
        <v>839537</v>
      </c>
      <c r="R13" s="60">
        <v>3743125</v>
      </c>
      <c r="S13" s="60">
        <v>0</v>
      </c>
      <c r="T13" s="60">
        <v>0</v>
      </c>
      <c r="U13" s="60">
        <v>0</v>
      </c>
      <c r="V13" s="60">
        <v>0</v>
      </c>
      <c r="W13" s="60">
        <v>6671162</v>
      </c>
      <c r="X13" s="60">
        <v>6426917</v>
      </c>
      <c r="Y13" s="60">
        <v>244245</v>
      </c>
      <c r="Z13" s="140">
        <v>3.8</v>
      </c>
      <c r="AA13" s="155">
        <v>8569222</v>
      </c>
    </row>
    <row r="14" spans="1:27" ht="13.5">
      <c r="A14" s="181" t="s">
        <v>110</v>
      </c>
      <c r="B14" s="185"/>
      <c r="C14" s="155">
        <v>24695367</v>
      </c>
      <c r="D14" s="155">
        <v>0</v>
      </c>
      <c r="E14" s="156">
        <v>25707715</v>
      </c>
      <c r="F14" s="60">
        <v>25707714</v>
      </c>
      <c r="G14" s="60">
        <v>2466565</v>
      </c>
      <c r="H14" s="60">
        <v>2166848</v>
      </c>
      <c r="I14" s="60">
        <v>2215933</v>
      </c>
      <c r="J14" s="60">
        <v>6849346</v>
      </c>
      <c r="K14" s="60">
        <v>2345962</v>
      </c>
      <c r="L14" s="60">
        <v>2292529</v>
      </c>
      <c r="M14" s="60">
        <v>2706182</v>
      </c>
      <c r="N14" s="60">
        <v>7344673</v>
      </c>
      <c r="O14" s="60">
        <v>2946765</v>
      </c>
      <c r="P14" s="60">
        <v>2683926</v>
      </c>
      <c r="Q14" s="60">
        <v>3030863</v>
      </c>
      <c r="R14" s="60">
        <v>8661554</v>
      </c>
      <c r="S14" s="60">
        <v>0</v>
      </c>
      <c r="T14" s="60">
        <v>0</v>
      </c>
      <c r="U14" s="60">
        <v>0</v>
      </c>
      <c r="V14" s="60">
        <v>0</v>
      </c>
      <c r="W14" s="60">
        <v>22855573</v>
      </c>
      <c r="X14" s="60">
        <v>19280786</v>
      </c>
      <c r="Y14" s="60">
        <v>3574787</v>
      </c>
      <c r="Z14" s="140">
        <v>18.54</v>
      </c>
      <c r="AA14" s="155">
        <v>25707714</v>
      </c>
    </row>
    <row r="15" spans="1:27" ht="13.5">
      <c r="A15" s="181" t="s">
        <v>111</v>
      </c>
      <c r="B15" s="185"/>
      <c r="C15" s="155">
        <v>3025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3025</v>
      </c>
      <c r="N15" s="60">
        <v>3025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3025</v>
      </c>
      <c r="X15" s="60">
        <v>0</v>
      </c>
      <c r="Y15" s="60">
        <v>3025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34648500</v>
      </c>
      <c r="D16" s="155">
        <v>0</v>
      </c>
      <c r="E16" s="156">
        <v>35007945</v>
      </c>
      <c r="F16" s="60">
        <v>35007945</v>
      </c>
      <c r="G16" s="60">
        <v>2152126</v>
      </c>
      <c r="H16" s="60">
        <v>1985103</v>
      </c>
      <c r="I16" s="60">
        <v>2202341</v>
      </c>
      <c r="J16" s="60">
        <v>6339570</v>
      </c>
      <c r="K16" s="60">
        <v>1939512</v>
      </c>
      <c r="L16" s="60">
        <v>2210510</v>
      </c>
      <c r="M16" s="60">
        <v>982086</v>
      </c>
      <c r="N16" s="60">
        <v>5132108</v>
      </c>
      <c r="O16" s="60">
        <v>1118854</v>
      </c>
      <c r="P16" s="60">
        <v>1087505</v>
      </c>
      <c r="Q16" s="60">
        <v>1016608</v>
      </c>
      <c r="R16" s="60">
        <v>3222967</v>
      </c>
      <c r="S16" s="60">
        <v>0</v>
      </c>
      <c r="T16" s="60">
        <v>0</v>
      </c>
      <c r="U16" s="60">
        <v>0</v>
      </c>
      <c r="V16" s="60">
        <v>0</v>
      </c>
      <c r="W16" s="60">
        <v>14694645</v>
      </c>
      <c r="X16" s="60">
        <v>26255959</v>
      </c>
      <c r="Y16" s="60">
        <v>-11561314</v>
      </c>
      <c r="Z16" s="140">
        <v>-44.03</v>
      </c>
      <c r="AA16" s="155">
        <v>35007945</v>
      </c>
    </row>
    <row r="17" spans="1:27" ht="13.5">
      <c r="A17" s="181" t="s">
        <v>113</v>
      </c>
      <c r="B17" s="185"/>
      <c r="C17" s="155">
        <v>12907</v>
      </c>
      <c r="D17" s="155">
        <v>0</v>
      </c>
      <c r="E17" s="156">
        <v>12100</v>
      </c>
      <c r="F17" s="60">
        <v>12100</v>
      </c>
      <c r="G17" s="60">
        <v>439</v>
      </c>
      <c r="H17" s="60">
        <v>476</v>
      </c>
      <c r="I17" s="60">
        <v>242</v>
      </c>
      <c r="J17" s="60">
        <v>1157</v>
      </c>
      <c r="K17" s="60">
        <v>242</v>
      </c>
      <c r="L17" s="60">
        <v>424</v>
      </c>
      <c r="M17" s="60">
        <v>242</v>
      </c>
      <c r="N17" s="60">
        <v>908</v>
      </c>
      <c r="O17" s="60">
        <v>546</v>
      </c>
      <c r="P17" s="60">
        <v>606</v>
      </c>
      <c r="Q17" s="60">
        <v>484</v>
      </c>
      <c r="R17" s="60">
        <v>1636</v>
      </c>
      <c r="S17" s="60">
        <v>0</v>
      </c>
      <c r="T17" s="60">
        <v>0</v>
      </c>
      <c r="U17" s="60">
        <v>0</v>
      </c>
      <c r="V17" s="60">
        <v>0</v>
      </c>
      <c r="W17" s="60">
        <v>3701</v>
      </c>
      <c r="X17" s="60">
        <v>9075</v>
      </c>
      <c r="Y17" s="60">
        <v>-5374</v>
      </c>
      <c r="Z17" s="140">
        <v>-59.22</v>
      </c>
      <c r="AA17" s="155">
        <v>12100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650260666</v>
      </c>
      <c r="D19" s="155">
        <v>0</v>
      </c>
      <c r="E19" s="156">
        <v>685819286</v>
      </c>
      <c r="F19" s="60">
        <v>685819286</v>
      </c>
      <c r="G19" s="60">
        <v>240464000</v>
      </c>
      <c r="H19" s="60">
        <v>3793376</v>
      </c>
      <c r="I19" s="60">
        <v>3863623</v>
      </c>
      <c r="J19" s="60">
        <v>248120999</v>
      </c>
      <c r="K19" s="60">
        <v>7124879</v>
      </c>
      <c r="L19" s="60">
        <v>202747318</v>
      </c>
      <c r="M19" s="60">
        <v>9148671</v>
      </c>
      <c r="N19" s="60">
        <v>219020868</v>
      </c>
      <c r="O19" s="60">
        <v>3785215</v>
      </c>
      <c r="P19" s="60">
        <v>3700209</v>
      </c>
      <c r="Q19" s="60">
        <v>155104312</v>
      </c>
      <c r="R19" s="60">
        <v>162589736</v>
      </c>
      <c r="S19" s="60">
        <v>0</v>
      </c>
      <c r="T19" s="60">
        <v>0</v>
      </c>
      <c r="U19" s="60">
        <v>0</v>
      </c>
      <c r="V19" s="60">
        <v>0</v>
      </c>
      <c r="W19" s="60">
        <v>629731603</v>
      </c>
      <c r="X19" s="60">
        <v>514364465</v>
      </c>
      <c r="Y19" s="60">
        <v>115367138</v>
      </c>
      <c r="Z19" s="140">
        <v>22.43</v>
      </c>
      <c r="AA19" s="155">
        <v>685819286</v>
      </c>
    </row>
    <row r="20" spans="1:27" ht="13.5">
      <c r="A20" s="181" t="s">
        <v>35</v>
      </c>
      <c r="B20" s="185"/>
      <c r="C20" s="155">
        <v>107736437</v>
      </c>
      <c r="D20" s="155">
        <v>0</v>
      </c>
      <c r="E20" s="156">
        <v>38798740</v>
      </c>
      <c r="F20" s="54">
        <v>38798740</v>
      </c>
      <c r="G20" s="54">
        <v>-4795465</v>
      </c>
      <c r="H20" s="54">
        <v>2060153</v>
      </c>
      <c r="I20" s="54">
        <v>1119422</v>
      </c>
      <c r="J20" s="54">
        <v>-1615890</v>
      </c>
      <c r="K20" s="54">
        <v>1465362</v>
      </c>
      <c r="L20" s="54">
        <v>2416815</v>
      </c>
      <c r="M20" s="54">
        <v>995944</v>
      </c>
      <c r="N20" s="54">
        <v>4878121</v>
      </c>
      <c r="O20" s="54">
        <v>3609348</v>
      </c>
      <c r="P20" s="54">
        <v>9281668</v>
      </c>
      <c r="Q20" s="54">
        <v>2592811</v>
      </c>
      <c r="R20" s="54">
        <v>15483827</v>
      </c>
      <c r="S20" s="54">
        <v>0</v>
      </c>
      <c r="T20" s="54">
        <v>0</v>
      </c>
      <c r="U20" s="54">
        <v>0</v>
      </c>
      <c r="V20" s="54">
        <v>0</v>
      </c>
      <c r="W20" s="54">
        <v>18746058</v>
      </c>
      <c r="X20" s="54">
        <v>29099055</v>
      </c>
      <c r="Y20" s="54">
        <v>-10352997</v>
      </c>
      <c r="Z20" s="184">
        <v>-35.58</v>
      </c>
      <c r="AA20" s="130">
        <v>38798740</v>
      </c>
    </row>
    <row r="21" spans="1:27" ht="13.5">
      <c r="A21" s="181" t="s">
        <v>115</v>
      </c>
      <c r="B21" s="185"/>
      <c r="C21" s="155">
        <v>-23527860</v>
      </c>
      <c r="D21" s="155">
        <v>0</v>
      </c>
      <c r="E21" s="156">
        <v>1323832</v>
      </c>
      <c r="F21" s="60">
        <v>1323832</v>
      </c>
      <c r="G21" s="60">
        <v>0</v>
      </c>
      <c r="H21" s="60">
        <v>64693</v>
      </c>
      <c r="I21" s="82">
        <v>0</v>
      </c>
      <c r="J21" s="60">
        <v>64693</v>
      </c>
      <c r="K21" s="60">
        <v>526316</v>
      </c>
      <c r="L21" s="60">
        <v>6434</v>
      </c>
      <c r="M21" s="60">
        <v>0</v>
      </c>
      <c r="N21" s="60">
        <v>532750</v>
      </c>
      <c r="O21" s="60">
        <v>43860</v>
      </c>
      <c r="P21" s="82">
        <v>0</v>
      </c>
      <c r="Q21" s="60">
        <v>6136</v>
      </c>
      <c r="R21" s="60">
        <v>49996</v>
      </c>
      <c r="S21" s="60">
        <v>0</v>
      </c>
      <c r="T21" s="60">
        <v>0</v>
      </c>
      <c r="U21" s="60">
        <v>0</v>
      </c>
      <c r="V21" s="60">
        <v>0</v>
      </c>
      <c r="W21" s="82">
        <v>647439</v>
      </c>
      <c r="X21" s="60">
        <v>992874</v>
      </c>
      <c r="Y21" s="60">
        <v>-345435</v>
      </c>
      <c r="Z21" s="140">
        <v>-34.79</v>
      </c>
      <c r="AA21" s="155">
        <v>1323832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3817969554</v>
      </c>
      <c r="D22" s="188">
        <f>SUM(D5:D21)</f>
        <v>0</v>
      </c>
      <c r="E22" s="189">
        <f t="shared" si="0"/>
        <v>4341393875</v>
      </c>
      <c r="F22" s="190">
        <f t="shared" si="0"/>
        <v>4341393876</v>
      </c>
      <c r="G22" s="190">
        <f t="shared" si="0"/>
        <v>569683297</v>
      </c>
      <c r="H22" s="190">
        <f t="shared" si="0"/>
        <v>377022002</v>
      </c>
      <c r="I22" s="190">
        <f t="shared" si="0"/>
        <v>333036731</v>
      </c>
      <c r="J22" s="190">
        <f t="shared" si="0"/>
        <v>1279742030</v>
      </c>
      <c r="K22" s="190">
        <f t="shared" si="0"/>
        <v>278481632</v>
      </c>
      <c r="L22" s="190">
        <f t="shared" si="0"/>
        <v>508900386</v>
      </c>
      <c r="M22" s="190">
        <f t="shared" si="0"/>
        <v>293640654</v>
      </c>
      <c r="N22" s="190">
        <f t="shared" si="0"/>
        <v>1081022672</v>
      </c>
      <c r="O22" s="190">
        <f t="shared" si="0"/>
        <v>264573079</v>
      </c>
      <c r="P22" s="190">
        <f t="shared" si="0"/>
        <v>268850645</v>
      </c>
      <c r="Q22" s="190">
        <f t="shared" si="0"/>
        <v>457043166</v>
      </c>
      <c r="R22" s="190">
        <f t="shared" si="0"/>
        <v>990466890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3351231592</v>
      </c>
      <c r="X22" s="190">
        <f t="shared" si="0"/>
        <v>3256045408</v>
      </c>
      <c r="Y22" s="190">
        <f t="shared" si="0"/>
        <v>95186184</v>
      </c>
      <c r="Z22" s="191">
        <f>+IF(X22&lt;&gt;0,+(Y22/X22)*100,0)</f>
        <v>2.923367830378857</v>
      </c>
      <c r="AA22" s="188">
        <f>SUM(AA5:AA21)</f>
        <v>4341393876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754322663</v>
      </c>
      <c r="D25" s="155">
        <v>0</v>
      </c>
      <c r="E25" s="156">
        <v>827885986</v>
      </c>
      <c r="F25" s="60">
        <v>827885986</v>
      </c>
      <c r="G25" s="60">
        <v>69379669</v>
      </c>
      <c r="H25" s="60">
        <v>69270975</v>
      </c>
      <c r="I25" s="60">
        <v>70724378</v>
      </c>
      <c r="J25" s="60">
        <v>209375022</v>
      </c>
      <c r="K25" s="60">
        <v>70270599</v>
      </c>
      <c r="L25" s="60">
        <v>68157935</v>
      </c>
      <c r="M25" s="60">
        <v>67325969</v>
      </c>
      <c r="N25" s="60">
        <v>205754503</v>
      </c>
      <c r="O25" s="60">
        <v>67387442</v>
      </c>
      <c r="P25" s="60">
        <v>69146333</v>
      </c>
      <c r="Q25" s="60">
        <v>66964537</v>
      </c>
      <c r="R25" s="60">
        <v>203498312</v>
      </c>
      <c r="S25" s="60">
        <v>0</v>
      </c>
      <c r="T25" s="60">
        <v>0</v>
      </c>
      <c r="U25" s="60">
        <v>0</v>
      </c>
      <c r="V25" s="60">
        <v>0</v>
      </c>
      <c r="W25" s="60">
        <v>618627837</v>
      </c>
      <c r="X25" s="60">
        <v>620914490</v>
      </c>
      <c r="Y25" s="60">
        <v>-2286653</v>
      </c>
      <c r="Z25" s="140">
        <v>-0.37</v>
      </c>
      <c r="AA25" s="155">
        <v>827885986</v>
      </c>
    </row>
    <row r="26" spans="1:27" ht="13.5">
      <c r="A26" s="183" t="s">
        <v>38</v>
      </c>
      <c r="B26" s="182"/>
      <c r="C26" s="155">
        <v>26661222</v>
      </c>
      <c r="D26" s="155">
        <v>0</v>
      </c>
      <c r="E26" s="156">
        <v>41851729</v>
      </c>
      <c r="F26" s="60">
        <v>41851724</v>
      </c>
      <c r="G26" s="60">
        <v>2222103</v>
      </c>
      <c r="H26" s="60">
        <v>2221696</v>
      </c>
      <c r="I26" s="60">
        <v>2257674</v>
      </c>
      <c r="J26" s="60">
        <v>6701473</v>
      </c>
      <c r="K26" s="60">
        <v>2221875</v>
      </c>
      <c r="L26" s="60">
        <v>2221696</v>
      </c>
      <c r="M26" s="60">
        <v>2221696</v>
      </c>
      <c r="N26" s="60">
        <v>6665267</v>
      </c>
      <c r="O26" s="60">
        <v>2221696</v>
      </c>
      <c r="P26" s="60">
        <v>12825931</v>
      </c>
      <c r="Q26" s="60">
        <v>3619065</v>
      </c>
      <c r="R26" s="60">
        <v>18666692</v>
      </c>
      <c r="S26" s="60">
        <v>0</v>
      </c>
      <c r="T26" s="60">
        <v>0</v>
      </c>
      <c r="U26" s="60">
        <v>0</v>
      </c>
      <c r="V26" s="60">
        <v>0</v>
      </c>
      <c r="W26" s="60">
        <v>32033432</v>
      </c>
      <c r="X26" s="60">
        <v>31388793</v>
      </c>
      <c r="Y26" s="60">
        <v>644639</v>
      </c>
      <c r="Z26" s="140">
        <v>2.05</v>
      </c>
      <c r="AA26" s="155">
        <v>41851724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461197838</v>
      </c>
      <c r="F27" s="60">
        <v>241197838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180898379</v>
      </c>
      <c r="Y27" s="60">
        <v>-180898379</v>
      </c>
      <c r="Z27" s="140">
        <v>-100</v>
      </c>
      <c r="AA27" s="155">
        <v>241197838</v>
      </c>
    </row>
    <row r="28" spans="1:27" ht="13.5">
      <c r="A28" s="183" t="s">
        <v>39</v>
      </c>
      <c r="B28" s="182"/>
      <c r="C28" s="155">
        <v>513855529</v>
      </c>
      <c r="D28" s="155">
        <v>0</v>
      </c>
      <c r="E28" s="156">
        <v>206187810</v>
      </c>
      <c r="F28" s="60">
        <v>206187810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21445101</v>
      </c>
      <c r="N28" s="60">
        <v>21445101</v>
      </c>
      <c r="O28" s="60">
        <v>-396883</v>
      </c>
      <c r="P28" s="60">
        <v>3298444</v>
      </c>
      <c r="Q28" s="60">
        <v>3487560</v>
      </c>
      <c r="R28" s="60">
        <v>6389121</v>
      </c>
      <c r="S28" s="60">
        <v>0</v>
      </c>
      <c r="T28" s="60">
        <v>0</v>
      </c>
      <c r="U28" s="60">
        <v>0</v>
      </c>
      <c r="V28" s="60">
        <v>0</v>
      </c>
      <c r="W28" s="60">
        <v>27834222</v>
      </c>
      <c r="X28" s="60">
        <v>154640858</v>
      </c>
      <c r="Y28" s="60">
        <v>-126806636</v>
      </c>
      <c r="Z28" s="140">
        <v>-82</v>
      </c>
      <c r="AA28" s="155">
        <v>206187810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11342570</v>
      </c>
      <c r="F29" s="60">
        <v>11342570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8506928</v>
      </c>
      <c r="Y29" s="60">
        <v>-8506928</v>
      </c>
      <c r="Z29" s="140">
        <v>-100</v>
      </c>
      <c r="AA29" s="155">
        <v>11342570</v>
      </c>
    </row>
    <row r="30" spans="1:27" ht="13.5">
      <c r="A30" s="183" t="s">
        <v>119</v>
      </c>
      <c r="B30" s="182"/>
      <c r="C30" s="155">
        <v>1803669344</v>
      </c>
      <c r="D30" s="155">
        <v>0</v>
      </c>
      <c r="E30" s="156">
        <v>1884859075</v>
      </c>
      <c r="F30" s="60">
        <v>1884859075</v>
      </c>
      <c r="G30" s="60">
        <v>40309066</v>
      </c>
      <c r="H30" s="60">
        <v>220088331</v>
      </c>
      <c r="I30" s="60">
        <v>204639184</v>
      </c>
      <c r="J30" s="60">
        <v>465036581</v>
      </c>
      <c r="K30" s="60">
        <v>149806438</v>
      </c>
      <c r="L30" s="60">
        <v>141943818</v>
      </c>
      <c r="M30" s="60">
        <v>106073975</v>
      </c>
      <c r="N30" s="60">
        <v>397824231</v>
      </c>
      <c r="O30" s="60">
        <v>116304828</v>
      </c>
      <c r="P30" s="60">
        <v>138643335</v>
      </c>
      <c r="Q30" s="60">
        <v>132821336</v>
      </c>
      <c r="R30" s="60">
        <v>387769499</v>
      </c>
      <c r="S30" s="60">
        <v>0</v>
      </c>
      <c r="T30" s="60">
        <v>0</v>
      </c>
      <c r="U30" s="60">
        <v>0</v>
      </c>
      <c r="V30" s="60">
        <v>0</v>
      </c>
      <c r="W30" s="60">
        <v>1250630311</v>
      </c>
      <c r="X30" s="60">
        <v>1413644306</v>
      </c>
      <c r="Y30" s="60">
        <v>-163013995</v>
      </c>
      <c r="Z30" s="140">
        <v>-11.53</v>
      </c>
      <c r="AA30" s="155">
        <v>1884859075</v>
      </c>
    </row>
    <row r="31" spans="1:27" ht="13.5">
      <c r="A31" s="183" t="s">
        <v>120</v>
      </c>
      <c r="B31" s="182"/>
      <c r="C31" s="155">
        <v>31360946</v>
      </c>
      <c r="D31" s="155">
        <v>0</v>
      </c>
      <c r="E31" s="156">
        <v>3285225</v>
      </c>
      <c r="F31" s="60">
        <v>7285225</v>
      </c>
      <c r="G31" s="60">
        <v>1110236</v>
      </c>
      <c r="H31" s="60">
        <v>2855955</v>
      </c>
      <c r="I31" s="60">
        <v>3144697</v>
      </c>
      <c r="J31" s="60">
        <v>7110888</v>
      </c>
      <c r="K31" s="60">
        <v>3544631</v>
      </c>
      <c r="L31" s="60">
        <v>5068792</v>
      </c>
      <c r="M31" s="60">
        <v>1935583</v>
      </c>
      <c r="N31" s="60">
        <v>10549006</v>
      </c>
      <c r="O31" s="60">
        <v>4213796</v>
      </c>
      <c r="P31" s="60">
        <v>2223571</v>
      </c>
      <c r="Q31" s="60">
        <v>4028022</v>
      </c>
      <c r="R31" s="60">
        <v>10465389</v>
      </c>
      <c r="S31" s="60">
        <v>0</v>
      </c>
      <c r="T31" s="60">
        <v>0</v>
      </c>
      <c r="U31" s="60">
        <v>0</v>
      </c>
      <c r="V31" s="60">
        <v>0</v>
      </c>
      <c r="W31" s="60">
        <v>28125283</v>
      </c>
      <c r="X31" s="60">
        <v>5463919</v>
      </c>
      <c r="Y31" s="60">
        <v>22661364</v>
      </c>
      <c r="Z31" s="140">
        <v>414.75</v>
      </c>
      <c r="AA31" s="155">
        <v>7285225</v>
      </c>
    </row>
    <row r="32" spans="1:27" ht="13.5">
      <c r="A32" s="183" t="s">
        <v>121</v>
      </c>
      <c r="B32" s="182"/>
      <c r="C32" s="155">
        <v>82581445</v>
      </c>
      <c r="D32" s="155">
        <v>0</v>
      </c>
      <c r="E32" s="156">
        <v>100948889</v>
      </c>
      <c r="F32" s="60">
        <v>100948889</v>
      </c>
      <c r="G32" s="60">
        <v>4683359</v>
      </c>
      <c r="H32" s="60">
        <v>6130420</v>
      </c>
      <c r="I32" s="60">
        <v>11490081</v>
      </c>
      <c r="J32" s="60">
        <v>22303860</v>
      </c>
      <c r="K32" s="60">
        <v>4319350</v>
      </c>
      <c r="L32" s="60">
        <v>3285246</v>
      </c>
      <c r="M32" s="60">
        <v>-1563345</v>
      </c>
      <c r="N32" s="60">
        <v>6041251</v>
      </c>
      <c r="O32" s="60">
        <v>5991163</v>
      </c>
      <c r="P32" s="60">
        <v>9867351</v>
      </c>
      <c r="Q32" s="60">
        <v>5897036</v>
      </c>
      <c r="R32" s="60">
        <v>21755550</v>
      </c>
      <c r="S32" s="60">
        <v>0</v>
      </c>
      <c r="T32" s="60">
        <v>0</v>
      </c>
      <c r="U32" s="60">
        <v>0</v>
      </c>
      <c r="V32" s="60">
        <v>0</v>
      </c>
      <c r="W32" s="60">
        <v>50100661</v>
      </c>
      <c r="X32" s="60">
        <v>75711667</v>
      </c>
      <c r="Y32" s="60">
        <v>-25611006</v>
      </c>
      <c r="Z32" s="140">
        <v>-33.83</v>
      </c>
      <c r="AA32" s="155">
        <v>100948889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968953424</v>
      </c>
      <c r="D34" s="155">
        <v>0</v>
      </c>
      <c r="E34" s="156">
        <v>658863617</v>
      </c>
      <c r="F34" s="60">
        <v>1032467413</v>
      </c>
      <c r="G34" s="60">
        <v>31523151</v>
      </c>
      <c r="H34" s="60">
        <v>54529882</v>
      </c>
      <c r="I34" s="60">
        <v>63893829</v>
      </c>
      <c r="J34" s="60">
        <v>149946862</v>
      </c>
      <c r="K34" s="60">
        <v>51174801</v>
      </c>
      <c r="L34" s="60">
        <v>68562720</v>
      </c>
      <c r="M34" s="60">
        <v>57466490</v>
      </c>
      <c r="N34" s="60">
        <v>177204011</v>
      </c>
      <c r="O34" s="60">
        <v>38108387</v>
      </c>
      <c r="P34" s="60">
        <v>38113876</v>
      </c>
      <c r="Q34" s="60">
        <v>53709775</v>
      </c>
      <c r="R34" s="60">
        <v>129932038</v>
      </c>
      <c r="S34" s="60">
        <v>0</v>
      </c>
      <c r="T34" s="60">
        <v>0</v>
      </c>
      <c r="U34" s="60">
        <v>0</v>
      </c>
      <c r="V34" s="60">
        <v>0</v>
      </c>
      <c r="W34" s="60">
        <v>457082911</v>
      </c>
      <c r="X34" s="60">
        <v>774350560</v>
      </c>
      <c r="Y34" s="60">
        <v>-317267649</v>
      </c>
      <c r="Z34" s="140">
        <v>-40.97</v>
      </c>
      <c r="AA34" s="155">
        <v>1032467413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4181404573</v>
      </c>
      <c r="D36" s="188">
        <f>SUM(D25:D35)</f>
        <v>0</v>
      </c>
      <c r="E36" s="189">
        <f t="shared" si="1"/>
        <v>4196422739</v>
      </c>
      <c r="F36" s="190">
        <f t="shared" si="1"/>
        <v>4354026530</v>
      </c>
      <c r="G36" s="190">
        <f t="shared" si="1"/>
        <v>149227584</v>
      </c>
      <c r="H36" s="190">
        <f t="shared" si="1"/>
        <v>355097259</v>
      </c>
      <c r="I36" s="190">
        <f t="shared" si="1"/>
        <v>356149843</v>
      </c>
      <c r="J36" s="190">
        <f t="shared" si="1"/>
        <v>860474686</v>
      </c>
      <c r="K36" s="190">
        <f t="shared" si="1"/>
        <v>281337694</v>
      </c>
      <c r="L36" s="190">
        <f t="shared" si="1"/>
        <v>289240207</v>
      </c>
      <c r="M36" s="190">
        <f t="shared" si="1"/>
        <v>254905469</v>
      </c>
      <c r="N36" s="190">
        <f t="shared" si="1"/>
        <v>825483370</v>
      </c>
      <c r="O36" s="190">
        <f t="shared" si="1"/>
        <v>233830429</v>
      </c>
      <c r="P36" s="190">
        <f t="shared" si="1"/>
        <v>274118841</v>
      </c>
      <c r="Q36" s="190">
        <f t="shared" si="1"/>
        <v>270527331</v>
      </c>
      <c r="R36" s="190">
        <f t="shared" si="1"/>
        <v>778476601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2464434657</v>
      </c>
      <c r="X36" s="190">
        <f t="shared" si="1"/>
        <v>3265519900</v>
      </c>
      <c r="Y36" s="190">
        <f t="shared" si="1"/>
        <v>-801085243</v>
      </c>
      <c r="Z36" s="191">
        <f>+IF(X36&lt;&gt;0,+(Y36/X36)*100,0)</f>
        <v>-24.531629496424138</v>
      </c>
      <c r="AA36" s="188">
        <f>SUM(AA25:AA35)</f>
        <v>4354026530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-363435019</v>
      </c>
      <c r="D38" s="199">
        <f>+D22-D36</f>
        <v>0</v>
      </c>
      <c r="E38" s="200">
        <f t="shared" si="2"/>
        <v>144971136</v>
      </c>
      <c r="F38" s="106">
        <f t="shared" si="2"/>
        <v>-12632654</v>
      </c>
      <c r="G38" s="106">
        <f t="shared" si="2"/>
        <v>420455713</v>
      </c>
      <c r="H38" s="106">
        <f t="shared" si="2"/>
        <v>21924743</v>
      </c>
      <c r="I38" s="106">
        <f t="shared" si="2"/>
        <v>-23113112</v>
      </c>
      <c r="J38" s="106">
        <f t="shared" si="2"/>
        <v>419267344</v>
      </c>
      <c r="K38" s="106">
        <f t="shared" si="2"/>
        <v>-2856062</v>
      </c>
      <c r="L38" s="106">
        <f t="shared" si="2"/>
        <v>219660179</v>
      </c>
      <c r="M38" s="106">
        <f t="shared" si="2"/>
        <v>38735185</v>
      </c>
      <c r="N38" s="106">
        <f t="shared" si="2"/>
        <v>255539302</v>
      </c>
      <c r="O38" s="106">
        <f t="shared" si="2"/>
        <v>30742650</v>
      </c>
      <c r="P38" s="106">
        <f t="shared" si="2"/>
        <v>-5268196</v>
      </c>
      <c r="Q38" s="106">
        <f t="shared" si="2"/>
        <v>186515835</v>
      </c>
      <c r="R38" s="106">
        <f t="shared" si="2"/>
        <v>211990289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886796935</v>
      </c>
      <c r="X38" s="106">
        <f>IF(F22=F36,0,X22-X36)</f>
        <v>-9474492</v>
      </c>
      <c r="Y38" s="106">
        <f t="shared" si="2"/>
        <v>896271427</v>
      </c>
      <c r="Z38" s="201">
        <f>+IF(X38&lt;&gt;0,+(Y38/X38)*100,0)</f>
        <v>-9459.836231852853</v>
      </c>
      <c r="AA38" s="199">
        <f>+AA22-AA36</f>
        <v>-12632654</v>
      </c>
    </row>
    <row r="39" spans="1:27" ht="13.5">
      <c r="A39" s="181" t="s">
        <v>46</v>
      </c>
      <c r="B39" s="185"/>
      <c r="C39" s="155">
        <v>192185185</v>
      </c>
      <c r="D39" s="155">
        <v>0</v>
      </c>
      <c r="E39" s="156">
        <v>181132652</v>
      </c>
      <c r="F39" s="60">
        <v>181132652</v>
      </c>
      <c r="G39" s="60">
        <v>0</v>
      </c>
      <c r="H39" s="60">
        <v>2227835</v>
      </c>
      <c r="I39" s="60">
        <v>19593445</v>
      </c>
      <c r="J39" s="60">
        <v>21821280</v>
      </c>
      <c r="K39" s="60">
        <v>24900150</v>
      </c>
      <c r="L39" s="60">
        <v>11043235</v>
      </c>
      <c r="M39" s="60">
        <v>46429667</v>
      </c>
      <c r="N39" s="60">
        <v>82373052</v>
      </c>
      <c r="O39" s="60">
        <v>0</v>
      </c>
      <c r="P39" s="60">
        <v>10917177</v>
      </c>
      <c r="Q39" s="60">
        <v>17880894</v>
      </c>
      <c r="R39" s="60">
        <v>28798071</v>
      </c>
      <c r="S39" s="60">
        <v>0</v>
      </c>
      <c r="T39" s="60">
        <v>0</v>
      </c>
      <c r="U39" s="60">
        <v>0</v>
      </c>
      <c r="V39" s="60">
        <v>0</v>
      </c>
      <c r="W39" s="60">
        <v>132992403</v>
      </c>
      <c r="X39" s="60">
        <v>135849489</v>
      </c>
      <c r="Y39" s="60">
        <v>-2857086</v>
      </c>
      <c r="Z39" s="140">
        <v>-2.1</v>
      </c>
      <c r="AA39" s="155">
        <v>181132652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-171249834</v>
      </c>
      <c r="D42" s="206">
        <f>SUM(D38:D41)</f>
        <v>0</v>
      </c>
      <c r="E42" s="207">
        <f t="shared" si="3"/>
        <v>326103788</v>
      </c>
      <c r="F42" s="88">
        <f t="shared" si="3"/>
        <v>168499998</v>
      </c>
      <c r="G42" s="88">
        <f t="shared" si="3"/>
        <v>420455713</v>
      </c>
      <c r="H42" s="88">
        <f t="shared" si="3"/>
        <v>24152578</v>
      </c>
      <c r="I42" s="88">
        <f t="shared" si="3"/>
        <v>-3519667</v>
      </c>
      <c r="J42" s="88">
        <f t="shared" si="3"/>
        <v>441088624</v>
      </c>
      <c r="K42" s="88">
        <f t="shared" si="3"/>
        <v>22044088</v>
      </c>
      <c r="L42" s="88">
        <f t="shared" si="3"/>
        <v>230703414</v>
      </c>
      <c r="M42" s="88">
        <f t="shared" si="3"/>
        <v>85164852</v>
      </c>
      <c r="N42" s="88">
        <f t="shared" si="3"/>
        <v>337912354</v>
      </c>
      <c r="O42" s="88">
        <f t="shared" si="3"/>
        <v>30742650</v>
      </c>
      <c r="P42" s="88">
        <f t="shared" si="3"/>
        <v>5648981</v>
      </c>
      <c r="Q42" s="88">
        <f t="shared" si="3"/>
        <v>204396729</v>
      </c>
      <c r="R42" s="88">
        <f t="shared" si="3"/>
        <v>240788360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1019789338</v>
      </c>
      <c r="X42" s="88">
        <f t="shared" si="3"/>
        <v>126374997</v>
      </c>
      <c r="Y42" s="88">
        <f t="shared" si="3"/>
        <v>893414341</v>
      </c>
      <c r="Z42" s="208">
        <f>+IF(X42&lt;&gt;0,+(Y42/X42)*100,0)</f>
        <v>706.9549849326604</v>
      </c>
      <c r="AA42" s="206">
        <f>SUM(AA38:AA41)</f>
        <v>168499998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-171249834</v>
      </c>
      <c r="D44" s="210">
        <f>+D42-D43</f>
        <v>0</v>
      </c>
      <c r="E44" s="211">
        <f t="shared" si="4"/>
        <v>326103788</v>
      </c>
      <c r="F44" s="77">
        <f t="shared" si="4"/>
        <v>168499998</v>
      </c>
      <c r="G44" s="77">
        <f t="shared" si="4"/>
        <v>420455713</v>
      </c>
      <c r="H44" s="77">
        <f t="shared" si="4"/>
        <v>24152578</v>
      </c>
      <c r="I44" s="77">
        <f t="shared" si="4"/>
        <v>-3519667</v>
      </c>
      <c r="J44" s="77">
        <f t="shared" si="4"/>
        <v>441088624</v>
      </c>
      <c r="K44" s="77">
        <f t="shared" si="4"/>
        <v>22044088</v>
      </c>
      <c r="L44" s="77">
        <f t="shared" si="4"/>
        <v>230703414</v>
      </c>
      <c r="M44" s="77">
        <f t="shared" si="4"/>
        <v>85164852</v>
      </c>
      <c r="N44" s="77">
        <f t="shared" si="4"/>
        <v>337912354</v>
      </c>
      <c r="O44" s="77">
        <f t="shared" si="4"/>
        <v>30742650</v>
      </c>
      <c r="P44" s="77">
        <f t="shared" si="4"/>
        <v>5648981</v>
      </c>
      <c r="Q44" s="77">
        <f t="shared" si="4"/>
        <v>204396729</v>
      </c>
      <c r="R44" s="77">
        <f t="shared" si="4"/>
        <v>240788360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1019789338</v>
      </c>
      <c r="X44" s="77">
        <f t="shared" si="4"/>
        <v>126374997</v>
      </c>
      <c r="Y44" s="77">
        <f t="shared" si="4"/>
        <v>893414341</v>
      </c>
      <c r="Z44" s="212">
        <f>+IF(X44&lt;&gt;0,+(Y44/X44)*100,0)</f>
        <v>706.9549849326604</v>
      </c>
      <c r="AA44" s="210">
        <f>+AA42-AA43</f>
        <v>168499998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-171249834</v>
      </c>
      <c r="D46" s="206">
        <f>SUM(D44:D45)</f>
        <v>0</v>
      </c>
      <c r="E46" s="207">
        <f t="shared" si="5"/>
        <v>326103788</v>
      </c>
      <c r="F46" s="88">
        <f t="shared" si="5"/>
        <v>168499998</v>
      </c>
      <c r="G46" s="88">
        <f t="shared" si="5"/>
        <v>420455713</v>
      </c>
      <c r="H46" s="88">
        <f t="shared" si="5"/>
        <v>24152578</v>
      </c>
      <c r="I46" s="88">
        <f t="shared" si="5"/>
        <v>-3519667</v>
      </c>
      <c r="J46" s="88">
        <f t="shared" si="5"/>
        <v>441088624</v>
      </c>
      <c r="K46" s="88">
        <f t="shared" si="5"/>
        <v>22044088</v>
      </c>
      <c r="L46" s="88">
        <f t="shared" si="5"/>
        <v>230703414</v>
      </c>
      <c r="M46" s="88">
        <f t="shared" si="5"/>
        <v>85164852</v>
      </c>
      <c r="N46" s="88">
        <f t="shared" si="5"/>
        <v>337912354</v>
      </c>
      <c r="O46" s="88">
        <f t="shared" si="5"/>
        <v>30742650</v>
      </c>
      <c r="P46" s="88">
        <f t="shared" si="5"/>
        <v>5648981</v>
      </c>
      <c r="Q46" s="88">
        <f t="shared" si="5"/>
        <v>204396729</v>
      </c>
      <c r="R46" s="88">
        <f t="shared" si="5"/>
        <v>240788360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1019789338</v>
      </c>
      <c r="X46" s="88">
        <f t="shared" si="5"/>
        <v>126374997</v>
      </c>
      <c r="Y46" s="88">
        <f t="shared" si="5"/>
        <v>893414341</v>
      </c>
      <c r="Z46" s="208">
        <f>+IF(X46&lt;&gt;0,+(Y46/X46)*100,0)</f>
        <v>706.9549849326604</v>
      </c>
      <c r="AA46" s="206">
        <f>SUM(AA44:AA45)</f>
        <v>168499998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-171249834</v>
      </c>
      <c r="D48" s="217">
        <f>SUM(D46:D47)</f>
        <v>0</v>
      </c>
      <c r="E48" s="218">
        <f t="shared" si="6"/>
        <v>326103788</v>
      </c>
      <c r="F48" s="219">
        <f t="shared" si="6"/>
        <v>168499998</v>
      </c>
      <c r="G48" s="219">
        <f t="shared" si="6"/>
        <v>420455713</v>
      </c>
      <c r="H48" s="220">
        <f t="shared" si="6"/>
        <v>24152578</v>
      </c>
      <c r="I48" s="220">
        <f t="shared" si="6"/>
        <v>-3519667</v>
      </c>
      <c r="J48" s="220">
        <f t="shared" si="6"/>
        <v>441088624</v>
      </c>
      <c r="K48" s="220">
        <f t="shared" si="6"/>
        <v>22044088</v>
      </c>
      <c r="L48" s="220">
        <f t="shared" si="6"/>
        <v>230703414</v>
      </c>
      <c r="M48" s="219">
        <f t="shared" si="6"/>
        <v>85164852</v>
      </c>
      <c r="N48" s="219">
        <f t="shared" si="6"/>
        <v>337912354</v>
      </c>
      <c r="O48" s="220">
        <f t="shared" si="6"/>
        <v>30742650</v>
      </c>
      <c r="P48" s="220">
        <f t="shared" si="6"/>
        <v>5648981</v>
      </c>
      <c r="Q48" s="220">
        <f t="shared" si="6"/>
        <v>204396729</v>
      </c>
      <c r="R48" s="220">
        <f t="shared" si="6"/>
        <v>240788360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1019789338</v>
      </c>
      <c r="X48" s="220">
        <f t="shared" si="6"/>
        <v>126374997</v>
      </c>
      <c r="Y48" s="220">
        <f t="shared" si="6"/>
        <v>893414341</v>
      </c>
      <c r="Z48" s="221">
        <f>+IF(X48&lt;&gt;0,+(Y48/X48)*100,0)</f>
        <v>706.9549849326604</v>
      </c>
      <c r="AA48" s="222">
        <f>SUM(AA46:AA47)</f>
        <v>168499998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5223147</v>
      </c>
      <c r="D5" s="153">
        <f>SUM(D6:D8)</f>
        <v>0</v>
      </c>
      <c r="E5" s="154">
        <f t="shared" si="0"/>
        <v>0</v>
      </c>
      <c r="F5" s="100">
        <f t="shared" si="0"/>
        <v>3100000</v>
      </c>
      <c r="G5" s="100">
        <f t="shared" si="0"/>
        <v>98701</v>
      </c>
      <c r="H5" s="100">
        <f t="shared" si="0"/>
        <v>34675</v>
      </c>
      <c r="I5" s="100">
        <f t="shared" si="0"/>
        <v>24175</v>
      </c>
      <c r="J5" s="100">
        <f t="shared" si="0"/>
        <v>157551</v>
      </c>
      <c r="K5" s="100">
        <f t="shared" si="0"/>
        <v>86347</v>
      </c>
      <c r="L5" s="100">
        <f t="shared" si="0"/>
        <v>201763</v>
      </c>
      <c r="M5" s="100">
        <f t="shared" si="0"/>
        <v>-98701</v>
      </c>
      <c r="N5" s="100">
        <f t="shared" si="0"/>
        <v>189409</v>
      </c>
      <c r="O5" s="100">
        <f t="shared" si="0"/>
        <v>175960</v>
      </c>
      <c r="P5" s="100">
        <f t="shared" si="0"/>
        <v>17058</v>
      </c>
      <c r="Q5" s="100">
        <f t="shared" si="0"/>
        <v>98545</v>
      </c>
      <c r="R5" s="100">
        <f t="shared" si="0"/>
        <v>291563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638523</v>
      </c>
      <c r="X5" s="100">
        <f t="shared" si="0"/>
        <v>2325000</v>
      </c>
      <c r="Y5" s="100">
        <f t="shared" si="0"/>
        <v>-1686477</v>
      </c>
      <c r="Z5" s="137">
        <f>+IF(X5&lt;&gt;0,+(Y5/X5)*100,0)</f>
        <v>-72.53664516129032</v>
      </c>
      <c r="AA5" s="153">
        <f>SUM(AA6:AA8)</f>
        <v>3100000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5223147</v>
      </c>
      <c r="D7" s="157"/>
      <c r="E7" s="158"/>
      <c r="F7" s="159">
        <v>3100000</v>
      </c>
      <c r="G7" s="159">
        <v>98701</v>
      </c>
      <c r="H7" s="159">
        <v>34675</v>
      </c>
      <c r="I7" s="159">
        <v>24175</v>
      </c>
      <c r="J7" s="159">
        <v>157551</v>
      </c>
      <c r="K7" s="159">
        <v>86347</v>
      </c>
      <c r="L7" s="159">
        <v>201763</v>
      </c>
      <c r="M7" s="159">
        <v>-98701</v>
      </c>
      <c r="N7" s="159">
        <v>189409</v>
      </c>
      <c r="O7" s="159">
        <v>175960</v>
      </c>
      <c r="P7" s="159">
        <v>17058</v>
      </c>
      <c r="Q7" s="159">
        <v>98545</v>
      </c>
      <c r="R7" s="159">
        <v>291563</v>
      </c>
      <c r="S7" s="159"/>
      <c r="T7" s="159"/>
      <c r="U7" s="159"/>
      <c r="V7" s="159"/>
      <c r="W7" s="159">
        <v>638523</v>
      </c>
      <c r="X7" s="159">
        <v>2325000</v>
      </c>
      <c r="Y7" s="159">
        <v>-1686477</v>
      </c>
      <c r="Z7" s="141">
        <v>-72.54</v>
      </c>
      <c r="AA7" s="225">
        <v>3100000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25457298</v>
      </c>
      <c r="D9" s="153">
        <f>SUM(D10:D14)</f>
        <v>0</v>
      </c>
      <c r="E9" s="154">
        <f t="shared" si="1"/>
        <v>50317244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-179872</v>
      </c>
      <c r="Q9" s="100">
        <f t="shared" si="1"/>
        <v>0</v>
      </c>
      <c r="R9" s="100">
        <f t="shared" si="1"/>
        <v>-179872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-179872</v>
      </c>
      <c r="X9" s="100">
        <f t="shared" si="1"/>
        <v>0</v>
      </c>
      <c r="Y9" s="100">
        <f t="shared" si="1"/>
        <v>-179872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2856509</v>
      </c>
      <c r="D10" s="155"/>
      <c r="E10" s="156">
        <v>14950000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>
        <v>9839349</v>
      </c>
      <c r="D11" s="155"/>
      <c r="E11" s="156">
        <v>7300000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12761440</v>
      </c>
      <c r="D12" s="155"/>
      <c r="E12" s="156">
        <v>6667244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>
        <v>-179872</v>
      </c>
      <c r="Q12" s="60"/>
      <c r="R12" s="60">
        <v>-179872</v>
      </c>
      <c r="S12" s="60"/>
      <c r="T12" s="60"/>
      <c r="U12" s="60"/>
      <c r="V12" s="60"/>
      <c r="W12" s="60">
        <v>-179872</v>
      </c>
      <c r="X12" s="60"/>
      <c r="Y12" s="60">
        <v>-179872</v>
      </c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21400000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153499120</v>
      </c>
      <c r="D15" s="153">
        <f>SUM(D16:D18)</f>
        <v>0</v>
      </c>
      <c r="E15" s="154">
        <f t="shared" si="2"/>
        <v>50096050</v>
      </c>
      <c r="F15" s="100">
        <f t="shared" si="2"/>
        <v>332103789</v>
      </c>
      <c r="G15" s="100">
        <f t="shared" si="2"/>
        <v>2157661</v>
      </c>
      <c r="H15" s="100">
        <f t="shared" si="2"/>
        <v>22123859</v>
      </c>
      <c r="I15" s="100">
        <f t="shared" si="2"/>
        <v>22506109</v>
      </c>
      <c r="J15" s="100">
        <f t="shared" si="2"/>
        <v>46787629</v>
      </c>
      <c r="K15" s="100">
        <f t="shared" si="2"/>
        <v>11365039</v>
      </c>
      <c r="L15" s="100">
        <f t="shared" si="2"/>
        <v>16451917</v>
      </c>
      <c r="M15" s="100">
        <f t="shared" si="2"/>
        <v>17152538</v>
      </c>
      <c r="N15" s="100">
        <f t="shared" si="2"/>
        <v>44969494</v>
      </c>
      <c r="O15" s="100">
        <f t="shared" si="2"/>
        <v>9286065</v>
      </c>
      <c r="P15" s="100">
        <f t="shared" si="2"/>
        <v>6561213</v>
      </c>
      <c r="Q15" s="100">
        <f t="shared" si="2"/>
        <v>10779881</v>
      </c>
      <c r="R15" s="100">
        <f t="shared" si="2"/>
        <v>26627159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118384282</v>
      </c>
      <c r="X15" s="100">
        <f t="shared" si="2"/>
        <v>249077842</v>
      </c>
      <c r="Y15" s="100">
        <f t="shared" si="2"/>
        <v>-130693560</v>
      </c>
      <c r="Z15" s="137">
        <f>+IF(X15&lt;&gt;0,+(Y15/X15)*100,0)</f>
        <v>-52.47097009937961</v>
      </c>
      <c r="AA15" s="102">
        <f>SUM(AA16:AA18)</f>
        <v>332103789</v>
      </c>
    </row>
    <row r="16" spans="1:27" ht="13.5">
      <c r="A16" s="138" t="s">
        <v>85</v>
      </c>
      <c r="B16" s="136"/>
      <c r="C16" s="155">
        <v>44446641</v>
      </c>
      <c r="D16" s="155"/>
      <c r="E16" s="156">
        <v>6700000</v>
      </c>
      <c r="F16" s="60">
        <v>332103789</v>
      </c>
      <c r="G16" s="60">
        <v>2157661</v>
      </c>
      <c r="H16" s="60">
        <v>22123859</v>
      </c>
      <c r="I16" s="60">
        <v>22506109</v>
      </c>
      <c r="J16" s="60">
        <v>46787629</v>
      </c>
      <c r="K16" s="60">
        <v>11365039</v>
      </c>
      <c r="L16" s="60">
        <v>16451917</v>
      </c>
      <c r="M16" s="60">
        <v>17152538</v>
      </c>
      <c r="N16" s="60">
        <v>44969494</v>
      </c>
      <c r="O16" s="60">
        <v>9286065</v>
      </c>
      <c r="P16" s="60">
        <v>6561213</v>
      </c>
      <c r="Q16" s="60">
        <v>10779881</v>
      </c>
      <c r="R16" s="60">
        <v>26627159</v>
      </c>
      <c r="S16" s="60"/>
      <c r="T16" s="60"/>
      <c r="U16" s="60"/>
      <c r="V16" s="60"/>
      <c r="W16" s="60">
        <v>118384282</v>
      </c>
      <c r="X16" s="60">
        <v>249077842</v>
      </c>
      <c r="Y16" s="60">
        <v>-130693560</v>
      </c>
      <c r="Z16" s="140">
        <v>-52.47</v>
      </c>
      <c r="AA16" s="62">
        <v>332103789</v>
      </c>
    </row>
    <row r="17" spans="1:27" ht="13.5">
      <c r="A17" s="138" t="s">
        <v>86</v>
      </c>
      <c r="B17" s="136"/>
      <c r="C17" s="155">
        <v>109052479</v>
      </c>
      <c r="D17" s="155"/>
      <c r="E17" s="156">
        <v>43396050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62485401</v>
      </c>
      <c r="D19" s="153">
        <f>SUM(D20:D23)</f>
        <v>0</v>
      </c>
      <c r="E19" s="154">
        <f t="shared" si="3"/>
        <v>225690494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-984036</v>
      </c>
      <c r="N19" s="100">
        <f t="shared" si="3"/>
        <v>-984036</v>
      </c>
      <c r="O19" s="100">
        <f t="shared" si="3"/>
        <v>0</v>
      </c>
      <c r="P19" s="100">
        <f t="shared" si="3"/>
        <v>-592021</v>
      </c>
      <c r="Q19" s="100">
        <f t="shared" si="3"/>
        <v>58617</v>
      </c>
      <c r="R19" s="100">
        <f t="shared" si="3"/>
        <v>-533404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-1517440</v>
      </c>
      <c r="X19" s="100">
        <f t="shared" si="3"/>
        <v>0</v>
      </c>
      <c r="Y19" s="100">
        <f t="shared" si="3"/>
        <v>-1517440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>
        <v>44528718</v>
      </c>
      <c r="D20" s="155"/>
      <c r="E20" s="156">
        <v>99305000</v>
      </c>
      <c r="F20" s="60"/>
      <c r="G20" s="60"/>
      <c r="H20" s="60"/>
      <c r="I20" s="60"/>
      <c r="J20" s="60"/>
      <c r="K20" s="60"/>
      <c r="L20" s="60"/>
      <c r="M20" s="60">
        <v>-984036</v>
      </c>
      <c r="N20" s="60">
        <v>-984036</v>
      </c>
      <c r="O20" s="60"/>
      <c r="P20" s="60">
        <v>-592021</v>
      </c>
      <c r="Q20" s="60">
        <v>58617</v>
      </c>
      <c r="R20" s="60">
        <v>-533404</v>
      </c>
      <c r="S20" s="60"/>
      <c r="T20" s="60"/>
      <c r="U20" s="60"/>
      <c r="V20" s="60"/>
      <c r="W20" s="60">
        <v>-1517440</v>
      </c>
      <c r="X20" s="60"/>
      <c r="Y20" s="60">
        <v>-1517440</v>
      </c>
      <c r="Z20" s="140"/>
      <c r="AA20" s="62"/>
    </row>
    <row r="21" spans="1:27" ht="13.5">
      <c r="A21" s="138" t="s">
        <v>90</v>
      </c>
      <c r="B21" s="136"/>
      <c r="C21" s="155">
        <v>15543649</v>
      </c>
      <c r="D21" s="155"/>
      <c r="E21" s="156">
        <v>29601530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>
        <v>89621067</v>
      </c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2413034</v>
      </c>
      <c r="D23" s="155"/>
      <c r="E23" s="156">
        <v>7162897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246664966</v>
      </c>
      <c r="D25" s="217">
        <f>+D5+D9+D15+D19+D24</f>
        <v>0</v>
      </c>
      <c r="E25" s="230">
        <f t="shared" si="4"/>
        <v>326103788</v>
      </c>
      <c r="F25" s="219">
        <f t="shared" si="4"/>
        <v>335203789</v>
      </c>
      <c r="G25" s="219">
        <f t="shared" si="4"/>
        <v>2256362</v>
      </c>
      <c r="H25" s="219">
        <f t="shared" si="4"/>
        <v>22158534</v>
      </c>
      <c r="I25" s="219">
        <f t="shared" si="4"/>
        <v>22530284</v>
      </c>
      <c r="J25" s="219">
        <f t="shared" si="4"/>
        <v>46945180</v>
      </c>
      <c r="K25" s="219">
        <f t="shared" si="4"/>
        <v>11451386</v>
      </c>
      <c r="L25" s="219">
        <f t="shared" si="4"/>
        <v>16653680</v>
      </c>
      <c r="M25" s="219">
        <f t="shared" si="4"/>
        <v>16069801</v>
      </c>
      <c r="N25" s="219">
        <f t="shared" si="4"/>
        <v>44174867</v>
      </c>
      <c r="O25" s="219">
        <f t="shared" si="4"/>
        <v>9462025</v>
      </c>
      <c r="P25" s="219">
        <f t="shared" si="4"/>
        <v>5806378</v>
      </c>
      <c r="Q25" s="219">
        <f t="shared" si="4"/>
        <v>10937043</v>
      </c>
      <c r="R25" s="219">
        <f t="shared" si="4"/>
        <v>26205446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117325493</v>
      </c>
      <c r="X25" s="219">
        <f t="shared" si="4"/>
        <v>251402842</v>
      </c>
      <c r="Y25" s="219">
        <f t="shared" si="4"/>
        <v>-134077349</v>
      </c>
      <c r="Z25" s="231">
        <f>+IF(X25&lt;&gt;0,+(Y25/X25)*100,0)</f>
        <v>-53.33167594024255</v>
      </c>
      <c r="AA25" s="232">
        <f>+AA5+AA9+AA15+AA19+AA24</f>
        <v>335203789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201583489</v>
      </c>
      <c r="D28" s="155"/>
      <c r="E28" s="156">
        <v>159432652</v>
      </c>
      <c r="F28" s="60">
        <v>221603789</v>
      </c>
      <c r="G28" s="60">
        <v>1780505</v>
      </c>
      <c r="H28" s="60">
        <v>16221737</v>
      </c>
      <c r="I28" s="60">
        <v>21733454</v>
      </c>
      <c r="J28" s="60">
        <v>39735696</v>
      </c>
      <c r="K28" s="60">
        <v>9755990</v>
      </c>
      <c r="L28" s="60">
        <v>14075687</v>
      </c>
      <c r="M28" s="60">
        <v>13128667</v>
      </c>
      <c r="N28" s="60">
        <v>36960344</v>
      </c>
      <c r="O28" s="60">
        <v>9271531</v>
      </c>
      <c r="P28" s="60">
        <v>5717461</v>
      </c>
      <c r="Q28" s="60">
        <v>10574583</v>
      </c>
      <c r="R28" s="60">
        <v>25563575</v>
      </c>
      <c r="S28" s="60"/>
      <c r="T28" s="60"/>
      <c r="U28" s="60"/>
      <c r="V28" s="60"/>
      <c r="W28" s="60">
        <v>102259615</v>
      </c>
      <c r="X28" s="60">
        <v>166202842</v>
      </c>
      <c r="Y28" s="60">
        <v>-63943227</v>
      </c>
      <c r="Z28" s="140">
        <v>-38.47</v>
      </c>
      <c r="AA28" s="155">
        <v>221603789</v>
      </c>
    </row>
    <row r="29" spans="1:27" ht="13.5">
      <c r="A29" s="234" t="s">
        <v>134</v>
      </c>
      <c r="B29" s="136"/>
      <c r="C29" s="155">
        <v>80577</v>
      </c>
      <c r="D29" s="155"/>
      <c r="E29" s="156">
        <v>21700000</v>
      </c>
      <c r="F29" s="60">
        <v>21000000</v>
      </c>
      <c r="G29" s="60">
        <v>50000</v>
      </c>
      <c r="H29" s="60">
        <v>284941</v>
      </c>
      <c r="I29" s="60"/>
      <c r="J29" s="60">
        <v>334941</v>
      </c>
      <c r="K29" s="60">
        <v>133129</v>
      </c>
      <c r="L29" s="60">
        <v>852777</v>
      </c>
      <c r="M29" s="60">
        <v>2587945</v>
      </c>
      <c r="N29" s="60">
        <v>3573851</v>
      </c>
      <c r="O29" s="60"/>
      <c r="P29" s="60"/>
      <c r="Q29" s="60"/>
      <c r="R29" s="60"/>
      <c r="S29" s="60"/>
      <c r="T29" s="60"/>
      <c r="U29" s="60"/>
      <c r="V29" s="60"/>
      <c r="W29" s="60">
        <v>3908792</v>
      </c>
      <c r="X29" s="60">
        <v>15750000</v>
      </c>
      <c r="Y29" s="60">
        <v>-11841208</v>
      </c>
      <c r="Z29" s="140">
        <v>-75.18</v>
      </c>
      <c r="AA29" s="62">
        <v>21000000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201664066</v>
      </c>
      <c r="D32" s="210">
        <f>SUM(D28:D31)</f>
        <v>0</v>
      </c>
      <c r="E32" s="211">
        <f t="shared" si="5"/>
        <v>181132652</v>
      </c>
      <c r="F32" s="77">
        <f t="shared" si="5"/>
        <v>242603789</v>
      </c>
      <c r="G32" s="77">
        <f t="shared" si="5"/>
        <v>1830505</v>
      </c>
      <c r="H32" s="77">
        <f t="shared" si="5"/>
        <v>16506678</v>
      </c>
      <c r="I32" s="77">
        <f t="shared" si="5"/>
        <v>21733454</v>
      </c>
      <c r="J32" s="77">
        <f t="shared" si="5"/>
        <v>40070637</v>
      </c>
      <c r="K32" s="77">
        <f t="shared" si="5"/>
        <v>9889119</v>
      </c>
      <c r="L32" s="77">
        <f t="shared" si="5"/>
        <v>14928464</v>
      </c>
      <c r="M32" s="77">
        <f t="shared" si="5"/>
        <v>15716612</v>
      </c>
      <c r="N32" s="77">
        <f t="shared" si="5"/>
        <v>40534195</v>
      </c>
      <c r="O32" s="77">
        <f t="shared" si="5"/>
        <v>9271531</v>
      </c>
      <c r="P32" s="77">
        <f t="shared" si="5"/>
        <v>5717461</v>
      </c>
      <c r="Q32" s="77">
        <f t="shared" si="5"/>
        <v>10574583</v>
      </c>
      <c r="R32" s="77">
        <f t="shared" si="5"/>
        <v>25563575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106168407</v>
      </c>
      <c r="X32" s="77">
        <f t="shared" si="5"/>
        <v>181952842</v>
      </c>
      <c r="Y32" s="77">
        <f t="shared" si="5"/>
        <v>-75784435</v>
      </c>
      <c r="Z32" s="212">
        <f>+IF(X32&lt;&gt;0,+(Y32/X32)*100,0)</f>
        <v>-41.65059153074399</v>
      </c>
      <c r="AA32" s="79">
        <f>SUM(AA28:AA31)</f>
        <v>242603789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45000901</v>
      </c>
      <c r="D35" s="155"/>
      <c r="E35" s="156">
        <v>144971136</v>
      </c>
      <c r="F35" s="60">
        <v>92600000</v>
      </c>
      <c r="G35" s="60">
        <v>425857</v>
      </c>
      <c r="H35" s="60">
        <v>5651855</v>
      </c>
      <c r="I35" s="60">
        <v>796830</v>
      </c>
      <c r="J35" s="60">
        <v>6874542</v>
      </c>
      <c r="K35" s="60">
        <v>1562267</v>
      </c>
      <c r="L35" s="60">
        <v>1725216</v>
      </c>
      <c r="M35" s="60">
        <v>353189</v>
      </c>
      <c r="N35" s="60">
        <v>3640672</v>
      </c>
      <c r="O35" s="60">
        <v>190494</v>
      </c>
      <c r="P35" s="60">
        <v>88917</v>
      </c>
      <c r="Q35" s="60">
        <v>362460</v>
      </c>
      <c r="R35" s="60">
        <v>641871</v>
      </c>
      <c r="S35" s="60"/>
      <c r="T35" s="60"/>
      <c r="U35" s="60"/>
      <c r="V35" s="60"/>
      <c r="W35" s="60">
        <v>11157085</v>
      </c>
      <c r="X35" s="60">
        <v>69450000</v>
      </c>
      <c r="Y35" s="60">
        <v>-58292915</v>
      </c>
      <c r="Z35" s="140">
        <v>-83.94</v>
      </c>
      <c r="AA35" s="62">
        <v>92600000</v>
      </c>
    </row>
    <row r="36" spans="1:27" ht="13.5">
      <c r="A36" s="238" t="s">
        <v>139</v>
      </c>
      <c r="B36" s="149"/>
      <c r="C36" s="222">
        <f aca="true" t="shared" si="6" ref="C36:Y36">SUM(C32:C35)</f>
        <v>246664967</v>
      </c>
      <c r="D36" s="222">
        <f>SUM(D32:D35)</f>
        <v>0</v>
      </c>
      <c r="E36" s="218">
        <f t="shared" si="6"/>
        <v>326103788</v>
      </c>
      <c r="F36" s="220">
        <f t="shared" si="6"/>
        <v>335203789</v>
      </c>
      <c r="G36" s="220">
        <f t="shared" si="6"/>
        <v>2256362</v>
      </c>
      <c r="H36" s="220">
        <f t="shared" si="6"/>
        <v>22158533</v>
      </c>
      <c r="I36" s="220">
        <f t="shared" si="6"/>
        <v>22530284</v>
      </c>
      <c r="J36" s="220">
        <f t="shared" si="6"/>
        <v>46945179</v>
      </c>
      <c r="K36" s="220">
        <f t="shared" si="6"/>
        <v>11451386</v>
      </c>
      <c r="L36" s="220">
        <f t="shared" si="6"/>
        <v>16653680</v>
      </c>
      <c r="M36" s="220">
        <f t="shared" si="6"/>
        <v>16069801</v>
      </c>
      <c r="N36" s="220">
        <f t="shared" si="6"/>
        <v>44174867</v>
      </c>
      <c r="O36" s="220">
        <f t="shared" si="6"/>
        <v>9462025</v>
      </c>
      <c r="P36" s="220">
        <f t="shared" si="6"/>
        <v>5806378</v>
      </c>
      <c r="Q36" s="220">
        <f t="shared" si="6"/>
        <v>10937043</v>
      </c>
      <c r="R36" s="220">
        <f t="shared" si="6"/>
        <v>26205446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117325492</v>
      </c>
      <c r="X36" s="220">
        <f t="shared" si="6"/>
        <v>251402842</v>
      </c>
      <c r="Y36" s="220">
        <f t="shared" si="6"/>
        <v>-134077350</v>
      </c>
      <c r="Z36" s="221">
        <f>+IF(X36&lt;&gt;0,+(Y36/X36)*100,0)</f>
        <v>-53.331676338010524</v>
      </c>
      <c r="AA36" s="239">
        <f>SUM(AA32:AA35)</f>
        <v>335203789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9051202</v>
      </c>
      <c r="D6" s="155"/>
      <c r="E6" s="59">
        <v>50000000</v>
      </c>
      <c r="F6" s="60">
        <v>50000000</v>
      </c>
      <c r="G6" s="60">
        <v>167128955</v>
      </c>
      <c r="H6" s="60">
        <v>19987840</v>
      </c>
      <c r="I6" s="60">
        <v>24578088</v>
      </c>
      <c r="J6" s="60">
        <v>24578088</v>
      </c>
      <c r="K6" s="60">
        <v>9219</v>
      </c>
      <c r="L6" s="60">
        <v>140727968</v>
      </c>
      <c r="M6" s="60">
        <v>9218</v>
      </c>
      <c r="N6" s="60">
        <v>9218</v>
      </c>
      <c r="O6" s="60">
        <v>9218</v>
      </c>
      <c r="P6" s="60">
        <v>9218</v>
      </c>
      <c r="Q6" s="60">
        <v>9218</v>
      </c>
      <c r="R6" s="60">
        <v>9218</v>
      </c>
      <c r="S6" s="60"/>
      <c r="T6" s="60"/>
      <c r="U6" s="60"/>
      <c r="V6" s="60"/>
      <c r="W6" s="60">
        <v>9218</v>
      </c>
      <c r="X6" s="60">
        <v>37500000</v>
      </c>
      <c r="Y6" s="60">
        <v>-37490782</v>
      </c>
      <c r="Z6" s="140">
        <v>-99.98</v>
      </c>
      <c r="AA6" s="62">
        <v>50000000</v>
      </c>
    </row>
    <row r="7" spans="1:27" ht="13.5">
      <c r="A7" s="249" t="s">
        <v>144</v>
      </c>
      <c r="B7" s="182"/>
      <c r="C7" s="155">
        <v>118653146</v>
      </c>
      <c r="D7" s="155"/>
      <c r="E7" s="59">
        <v>200000000</v>
      </c>
      <c r="F7" s="60">
        <v>200000000</v>
      </c>
      <c r="G7" s="60">
        <v>118653146</v>
      </c>
      <c r="H7" s="60">
        <v>182760025</v>
      </c>
      <c r="I7" s="60">
        <v>137376207</v>
      </c>
      <c r="J7" s="60">
        <v>137376207</v>
      </c>
      <c r="K7" s="60">
        <v>140151759</v>
      </c>
      <c r="L7" s="60">
        <v>179825187</v>
      </c>
      <c r="M7" s="60">
        <v>213898310</v>
      </c>
      <c r="N7" s="60">
        <v>213898310</v>
      </c>
      <c r="O7" s="60">
        <v>189264793</v>
      </c>
      <c r="P7" s="60">
        <v>178280077</v>
      </c>
      <c r="Q7" s="60">
        <v>210380632</v>
      </c>
      <c r="R7" s="60">
        <v>210380632</v>
      </c>
      <c r="S7" s="60"/>
      <c r="T7" s="60"/>
      <c r="U7" s="60"/>
      <c r="V7" s="60"/>
      <c r="W7" s="60">
        <v>210380632</v>
      </c>
      <c r="X7" s="60">
        <v>150000000</v>
      </c>
      <c r="Y7" s="60">
        <v>60380632</v>
      </c>
      <c r="Z7" s="140">
        <v>40.25</v>
      </c>
      <c r="AA7" s="62">
        <v>200000000</v>
      </c>
    </row>
    <row r="8" spans="1:27" ht="13.5">
      <c r="A8" s="249" t="s">
        <v>145</v>
      </c>
      <c r="B8" s="182"/>
      <c r="C8" s="155">
        <v>282265533</v>
      </c>
      <c r="D8" s="155"/>
      <c r="E8" s="59">
        <v>1766731501</v>
      </c>
      <c r="F8" s="60">
        <v>1766731501</v>
      </c>
      <c r="G8" s="60">
        <v>329124489</v>
      </c>
      <c r="H8" s="60">
        <v>389220356</v>
      </c>
      <c r="I8" s="60">
        <v>369120536</v>
      </c>
      <c r="J8" s="60">
        <v>369120536</v>
      </c>
      <c r="K8" s="60">
        <v>406255001</v>
      </c>
      <c r="L8" s="60">
        <v>634223656</v>
      </c>
      <c r="M8" s="60">
        <v>454544674</v>
      </c>
      <c r="N8" s="60">
        <v>454544674</v>
      </c>
      <c r="O8" s="60">
        <v>489191243</v>
      </c>
      <c r="P8" s="60">
        <v>310900595</v>
      </c>
      <c r="Q8" s="60">
        <v>740250826</v>
      </c>
      <c r="R8" s="60">
        <v>740250826</v>
      </c>
      <c r="S8" s="60"/>
      <c r="T8" s="60"/>
      <c r="U8" s="60"/>
      <c r="V8" s="60"/>
      <c r="W8" s="60">
        <v>740250826</v>
      </c>
      <c r="X8" s="60">
        <v>1325048626</v>
      </c>
      <c r="Y8" s="60">
        <v>-584797800</v>
      </c>
      <c r="Z8" s="140">
        <v>-44.13</v>
      </c>
      <c r="AA8" s="62">
        <v>1766731501</v>
      </c>
    </row>
    <row r="9" spans="1:27" ht="13.5">
      <c r="A9" s="249" t="s">
        <v>146</v>
      </c>
      <c r="B9" s="182"/>
      <c r="C9" s="155">
        <v>254046930</v>
      </c>
      <c r="D9" s="155"/>
      <c r="E9" s="59">
        <v>100000000</v>
      </c>
      <c r="F9" s="60">
        <v>100000000</v>
      </c>
      <c r="G9" s="60">
        <v>225615810</v>
      </c>
      <c r="H9" s="60">
        <v>248448080</v>
      </c>
      <c r="I9" s="60">
        <v>296817239</v>
      </c>
      <c r="J9" s="60">
        <v>296817239</v>
      </c>
      <c r="K9" s="60">
        <v>263774663</v>
      </c>
      <c r="L9" s="60">
        <v>223351434</v>
      </c>
      <c r="M9" s="60">
        <v>236799463</v>
      </c>
      <c r="N9" s="60">
        <v>236799463</v>
      </c>
      <c r="O9" s="60">
        <v>257458252</v>
      </c>
      <c r="P9" s="60">
        <v>274513242</v>
      </c>
      <c r="Q9" s="60">
        <v>301123962</v>
      </c>
      <c r="R9" s="60">
        <v>301123962</v>
      </c>
      <c r="S9" s="60"/>
      <c r="T9" s="60"/>
      <c r="U9" s="60"/>
      <c r="V9" s="60"/>
      <c r="W9" s="60">
        <v>301123962</v>
      </c>
      <c r="X9" s="60">
        <v>75000000</v>
      </c>
      <c r="Y9" s="60">
        <v>226123962</v>
      </c>
      <c r="Z9" s="140">
        <v>301.5</v>
      </c>
      <c r="AA9" s="62">
        <v>100000000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24041347</v>
      </c>
      <c r="D11" s="155"/>
      <c r="E11" s="59">
        <v>30000000</v>
      </c>
      <c r="F11" s="60">
        <v>30000000</v>
      </c>
      <c r="G11" s="60">
        <v>24449233</v>
      </c>
      <c r="H11" s="60">
        <v>24845583</v>
      </c>
      <c r="I11" s="60">
        <v>25507498</v>
      </c>
      <c r="J11" s="60">
        <v>25507498</v>
      </c>
      <c r="K11" s="60">
        <v>24720310</v>
      </c>
      <c r="L11" s="60">
        <v>24589591</v>
      </c>
      <c r="M11" s="60">
        <v>24196566</v>
      </c>
      <c r="N11" s="60">
        <v>24196566</v>
      </c>
      <c r="O11" s="60">
        <v>25310051</v>
      </c>
      <c r="P11" s="60">
        <v>29274932</v>
      </c>
      <c r="Q11" s="60">
        <v>27937062</v>
      </c>
      <c r="R11" s="60">
        <v>27937062</v>
      </c>
      <c r="S11" s="60"/>
      <c r="T11" s="60"/>
      <c r="U11" s="60"/>
      <c r="V11" s="60"/>
      <c r="W11" s="60">
        <v>27937062</v>
      </c>
      <c r="X11" s="60">
        <v>22500000</v>
      </c>
      <c r="Y11" s="60">
        <v>5437062</v>
      </c>
      <c r="Z11" s="140">
        <v>24.16</v>
      </c>
      <c r="AA11" s="62">
        <v>30000000</v>
      </c>
    </row>
    <row r="12" spans="1:27" ht="13.5">
      <c r="A12" s="250" t="s">
        <v>56</v>
      </c>
      <c r="B12" s="251"/>
      <c r="C12" s="168">
        <f aca="true" t="shared" si="0" ref="C12:Y12">SUM(C6:C11)</f>
        <v>688058158</v>
      </c>
      <c r="D12" s="168">
        <f>SUM(D6:D11)</f>
        <v>0</v>
      </c>
      <c r="E12" s="72">
        <f t="shared" si="0"/>
        <v>2146731501</v>
      </c>
      <c r="F12" s="73">
        <f t="shared" si="0"/>
        <v>2146731501</v>
      </c>
      <c r="G12" s="73">
        <f t="shared" si="0"/>
        <v>864971633</v>
      </c>
      <c r="H12" s="73">
        <f t="shared" si="0"/>
        <v>865261884</v>
      </c>
      <c r="I12" s="73">
        <f t="shared" si="0"/>
        <v>853399568</v>
      </c>
      <c r="J12" s="73">
        <f t="shared" si="0"/>
        <v>853399568</v>
      </c>
      <c r="K12" s="73">
        <f t="shared" si="0"/>
        <v>834910952</v>
      </c>
      <c r="L12" s="73">
        <f t="shared" si="0"/>
        <v>1202717836</v>
      </c>
      <c r="M12" s="73">
        <f t="shared" si="0"/>
        <v>929448231</v>
      </c>
      <c r="N12" s="73">
        <f t="shared" si="0"/>
        <v>929448231</v>
      </c>
      <c r="O12" s="73">
        <f t="shared" si="0"/>
        <v>961233557</v>
      </c>
      <c r="P12" s="73">
        <f t="shared" si="0"/>
        <v>792978064</v>
      </c>
      <c r="Q12" s="73">
        <f t="shared" si="0"/>
        <v>1279701700</v>
      </c>
      <c r="R12" s="73">
        <f t="shared" si="0"/>
        <v>1279701700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1279701700</v>
      </c>
      <c r="X12" s="73">
        <f t="shared" si="0"/>
        <v>1610048626</v>
      </c>
      <c r="Y12" s="73">
        <f t="shared" si="0"/>
        <v>-330346926</v>
      </c>
      <c r="Z12" s="170">
        <f>+IF(X12&lt;&gt;0,+(Y12/X12)*100,0)</f>
        <v>-20.517822919467527</v>
      </c>
      <c r="AA12" s="74">
        <f>SUM(AA6:AA11)</f>
        <v>2146731501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50000000</v>
      </c>
      <c r="F16" s="60">
        <v>50000000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37500000</v>
      </c>
      <c r="Y16" s="159">
        <v>-37500000</v>
      </c>
      <c r="Z16" s="141">
        <v>-100</v>
      </c>
      <c r="AA16" s="225">
        <v>50000000</v>
      </c>
    </row>
    <row r="17" spans="1:27" ht="13.5">
      <c r="A17" s="249" t="s">
        <v>152</v>
      </c>
      <c r="B17" s="182"/>
      <c r="C17" s="155">
        <v>1105804584</v>
      </c>
      <c r="D17" s="155"/>
      <c r="E17" s="59">
        <v>1030383685</v>
      </c>
      <c r="F17" s="60">
        <v>1030383685</v>
      </c>
      <c r="G17" s="60">
        <v>976667000</v>
      </c>
      <c r="H17" s="60">
        <v>1104405968</v>
      </c>
      <c r="I17" s="60">
        <v>1104405968</v>
      </c>
      <c r="J17" s="60">
        <v>1104405968</v>
      </c>
      <c r="K17" s="60">
        <v>1104405968</v>
      </c>
      <c r="L17" s="60">
        <v>1105804584</v>
      </c>
      <c r="M17" s="60">
        <v>1105804584</v>
      </c>
      <c r="N17" s="60">
        <v>1105804584</v>
      </c>
      <c r="O17" s="60">
        <v>1105804584</v>
      </c>
      <c r="P17" s="60">
        <v>1105804584</v>
      </c>
      <c r="Q17" s="60">
        <v>1105804584</v>
      </c>
      <c r="R17" s="60">
        <v>1105804584</v>
      </c>
      <c r="S17" s="60"/>
      <c r="T17" s="60"/>
      <c r="U17" s="60"/>
      <c r="V17" s="60"/>
      <c r="W17" s="60">
        <v>1105804584</v>
      </c>
      <c r="X17" s="60">
        <v>772787764</v>
      </c>
      <c r="Y17" s="60">
        <v>333016820</v>
      </c>
      <c r="Z17" s="140">
        <v>43.09</v>
      </c>
      <c r="AA17" s="62">
        <v>1030383685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10461937668</v>
      </c>
      <c r="D19" s="155"/>
      <c r="E19" s="59">
        <v>9465740006</v>
      </c>
      <c r="F19" s="60">
        <v>9474840006</v>
      </c>
      <c r="G19" s="60">
        <v>9613466152</v>
      </c>
      <c r="H19" s="60">
        <v>10454091411</v>
      </c>
      <c r="I19" s="60">
        <v>10374142249</v>
      </c>
      <c r="J19" s="60">
        <v>10374142249</v>
      </c>
      <c r="K19" s="60">
        <v>10462088644</v>
      </c>
      <c r="L19" s="60">
        <v>10601949000</v>
      </c>
      <c r="M19" s="60">
        <v>10531612611</v>
      </c>
      <c r="N19" s="60">
        <v>10531612611</v>
      </c>
      <c r="O19" s="60">
        <v>10541471519</v>
      </c>
      <c r="P19" s="60">
        <v>10543979453</v>
      </c>
      <c r="Q19" s="60">
        <v>10551428936</v>
      </c>
      <c r="R19" s="60">
        <v>10551428936</v>
      </c>
      <c r="S19" s="60"/>
      <c r="T19" s="60"/>
      <c r="U19" s="60"/>
      <c r="V19" s="60"/>
      <c r="W19" s="60">
        <v>10551428936</v>
      </c>
      <c r="X19" s="60">
        <v>7106130005</v>
      </c>
      <c r="Y19" s="60">
        <v>3445298931</v>
      </c>
      <c r="Z19" s="140">
        <v>48.48</v>
      </c>
      <c r="AA19" s="62">
        <v>9474840006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20784914</v>
      </c>
      <c r="D22" s="155"/>
      <c r="E22" s="59">
        <v>4360653</v>
      </c>
      <c r="F22" s="60">
        <v>4360653</v>
      </c>
      <c r="G22" s="60">
        <v>7782772</v>
      </c>
      <c r="H22" s="60">
        <v>28460244</v>
      </c>
      <c r="I22" s="60">
        <v>28460244</v>
      </c>
      <c r="J22" s="60">
        <v>28460244</v>
      </c>
      <c r="K22" s="60">
        <v>28460244</v>
      </c>
      <c r="L22" s="60">
        <v>20784914</v>
      </c>
      <c r="M22" s="60">
        <v>20784914</v>
      </c>
      <c r="N22" s="60">
        <v>20784914</v>
      </c>
      <c r="O22" s="60">
        <v>20784914</v>
      </c>
      <c r="P22" s="60">
        <v>20784914</v>
      </c>
      <c r="Q22" s="60">
        <v>20784914</v>
      </c>
      <c r="R22" s="60">
        <v>20784914</v>
      </c>
      <c r="S22" s="60"/>
      <c r="T22" s="60"/>
      <c r="U22" s="60"/>
      <c r="V22" s="60"/>
      <c r="W22" s="60">
        <v>20784914</v>
      </c>
      <c r="X22" s="60">
        <v>3270490</v>
      </c>
      <c r="Y22" s="60">
        <v>17514424</v>
      </c>
      <c r="Z22" s="140">
        <v>535.53</v>
      </c>
      <c r="AA22" s="62">
        <v>4360653</v>
      </c>
    </row>
    <row r="23" spans="1:27" ht="13.5">
      <c r="A23" s="249" t="s">
        <v>158</v>
      </c>
      <c r="B23" s="182"/>
      <c r="C23" s="155">
        <v>363262</v>
      </c>
      <c r="D23" s="155"/>
      <c r="E23" s="59">
        <v>16745</v>
      </c>
      <c r="F23" s="60">
        <v>16745</v>
      </c>
      <c r="G23" s="159">
        <v>16745</v>
      </c>
      <c r="H23" s="159">
        <v>363262</v>
      </c>
      <c r="I23" s="159">
        <v>363262</v>
      </c>
      <c r="J23" s="60">
        <v>363262</v>
      </c>
      <c r="K23" s="159">
        <v>363262</v>
      </c>
      <c r="L23" s="159">
        <v>363262</v>
      </c>
      <c r="M23" s="60">
        <v>363262</v>
      </c>
      <c r="N23" s="159">
        <v>363262</v>
      </c>
      <c r="O23" s="159">
        <v>363262</v>
      </c>
      <c r="P23" s="159">
        <v>363262</v>
      </c>
      <c r="Q23" s="60">
        <v>363262</v>
      </c>
      <c r="R23" s="159">
        <v>363262</v>
      </c>
      <c r="S23" s="159"/>
      <c r="T23" s="60"/>
      <c r="U23" s="159"/>
      <c r="V23" s="159"/>
      <c r="W23" s="159">
        <v>363262</v>
      </c>
      <c r="X23" s="60">
        <v>12559</v>
      </c>
      <c r="Y23" s="159">
        <v>350703</v>
      </c>
      <c r="Z23" s="141">
        <v>2792.44</v>
      </c>
      <c r="AA23" s="225">
        <v>16745</v>
      </c>
    </row>
    <row r="24" spans="1:27" ht="13.5">
      <c r="A24" s="250" t="s">
        <v>57</v>
      </c>
      <c r="B24" s="253"/>
      <c r="C24" s="168">
        <f aca="true" t="shared" si="1" ref="C24:Y24">SUM(C15:C23)</f>
        <v>11588890428</v>
      </c>
      <c r="D24" s="168">
        <f>SUM(D15:D23)</f>
        <v>0</v>
      </c>
      <c r="E24" s="76">
        <f t="shared" si="1"/>
        <v>10550501089</v>
      </c>
      <c r="F24" s="77">
        <f t="shared" si="1"/>
        <v>10559601089</v>
      </c>
      <c r="G24" s="77">
        <f t="shared" si="1"/>
        <v>10597932669</v>
      </c>
      <c r="H24" s="77">
        <f t="shared" si="1"/>
        <v>11587320885</v>
      </c>
      <c r="I24" s="77">
        <f t="shared" si="1"/>
        <v>11507371723</v>
      </c>
      <c r="J24" s="77">
        <f t="shared" si="1"/>
        <v>11507371723</v>
      </c>
      <c r="K24" s="77">
        <f t="shared" si="1"/>
        <v>11595318118</v>
      </c>
      <c r="L24" s="77">
        <f t="shared" si="1"/>
        <v>11728901760</v>
      </c>
      <c r="M24" s="77">
        <f t="shared" si="1"/>
        <v>11658565371</v>
      </c>
      <c r="N24" s="77">
        <f t="shared" si="1"/>
        <v>11658565371</v>
      </c>
      <c r="O24" s="77">
        <f t="shared" si="1"/>
        <v>11668424279</v>
      </c>
      <c r="P24" s="77">
        <f t="shared" si="1"/>
        <v>11670932213</v>
      </c>
      <c r="Q24" s="77">
        <f t="shared" si="1"/>
        <v>11678381696</v>
      </c>
      <c r="R24" s="77">
        <f t="shared" si="1"/>
        <v>11678381696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11678381696</v>
      </c>
      <c r="X24" s="77">
        <f t="shared" si="1"/>
        <v>7919700818</v>
      </c>
      <c r="Y24" s="77">
        <f t="shared" si="1"/>
        <v>3758680878</v>
      </c>
      <c r="Z24" s="212">
        <f>+IF(X24&lt;&gt;0,+(Y24/X24)*100,0)</f>
        <v>47.459884715054145</v>
      </c>
      <c r="AA24" s="79">
        <f>SUM(AA15:AA23)</f>
        <v>10559601089</v>
      </c>
    </row>
    <row r="25" spans="1:27" ht="13.5">
      <c r="A25" s="250" t="s">
        <v>159</v>
      </c>
      <c r="B25" s="251"/>
      <c r="C25" s="168">
        <f aca="true" t="shared" si="2" ref="C25:Y25">+C12+C24</f>
        <v>12276948586</v>
      </c>
      <c r="D25" s="168">
        <f>+D12+D24</f>
        <v>0</v>
      </c>
      <c r="E25" s="72">
        <f t="shared" si="2"/>
        <v>12697232590</v>
      </c>
      <c r="F25" s="73">
        <f t="shared" si="2"/>
        <v>12706332590</v>
      </c>
      <c r="G25" s="73">
        <f t="shared" si="2"/>
        <v>11462904302</v>
      </c>
      <c r="H25" s="73">
        <f t="shared" si="2"/>
        <v>12452582769</v>
      </c>
      <c r="I25" s="73">
        <f t="shared" si="2"/>
        <v>12360771291</v>
      </c>
      <c r="J25" s="73">
        <f t="shared" si="2"/>
        <v>12360771291</v>
      </c>
      <c r="K25" s="73">
        <f t="shared" si="2"/>
        <v>12430229070</v>
      </c>
      <c r="L25" s="73">
        <f t="shared" si="2"/>
        <v>12931619596</v>
      </c>
      <c r="M25" s="73">
        <f t="shared" si="2"/>
        <v>12588013602</v>
      </c>
      <c r="N25" s="73">
        <f t="shared" si="2"/>
        <v>12588013602</v>
      </c>
      <c r="O25" s="73">
        <f t="shared" si="2"/>
        <v>12629657836</v>
      </c>
      <c r="P25" s="73">
        <f t="shared" si="2"/>
        <v>12463910277</v>
      </c>
      <c r="Q25" s="73">
        <f t="shared" si="2"/>
        <v>12958083396</v>
      </c>
      <c r="R25" s="73">
        <f t="shared" si="2"/>
        <v>12958083396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12958083396</v>
      </c>
      <c r="X25" s="73">
        <f t="shared" si="2"/>
        <v>9529749444</v>
      </c>
      <c r="Y25" s="73">
        <f t="shared" si="2"/>
        <v>3428333952</v>
      </c>
      <c r="Z25" s="170">
        <f>+IF(X25&lt;&gt;0,+(Y25/X25)*100,0)</f>
        <v>35.97506914684419</v>
      </c>
      <c r="AA25" s="74">
        <f>+AA12+AA24</f>
        <v>12706332590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338869337</v>
      </c>
      <c r="J29" s="60">
        <v>338869337</v>
      </c>
      <c r="K29" s="60">
        <v>32140665</v>
      </c>
      <c r="L29" s="60"/>
      <c r="M29" s="60">
        <v>19525023</v>
      </c>
      <c r="N29" s="60">
        <v>19525023</v>
      </c>
      <c r="O29" s="60">
        <v>44556586</v>
      </c>
      <c r="P29" s="60">
        <v>78407602</v>
      </c>
      <c r="Q29" s="60">
        <v>2768700</v>
      </c>
      <c r="R29" s="60">
        <v>2768700</v>
      </c>
      <c r="S29" s="60"/>
      <c r="T29" s="60"/>
      <c r="U29" s="60"/>
      <c r="V29" s="60"/>
      <c r="W29" s="60">
        <v>2768700</v>
      </c>
      <c r="X29" s="60"/>
      <c r="Y29" s="60">
        <v>2768700</v>
      </c>
      <c r="Z29" s="140"/>
      <c r="AA29" s="62"/>
    </row>
    <row r="30" spans="1:27" ht="13.5">
      <c r="A30" s="249" t="s">
        <v>52</v>
      </c>
      <c r="B30" s="182"/>
      <c r="C30" s="155">
        <v>5671762</v>
      </c>
      <c r="D30" s="155"/>
      <c r="E30" s="59">
        <v>4047780</v>
      </c>
      <c r="F30" s="60">
        <v>4047780</v>
      </c>
      <c r="G30" s="60">
        <v>5671763</v>
      </c>
      <c r="H30" s="60">
        <v>5671763</v>
      </c>
      <c r="I30" s="60">
        <v>3998264</v>
      </c>
      <c r="J30" s="60">
        <v>3998264</v>
      </c>
      <c r="K30" s="60">
        <v>3998264</v>
      </c>
      <c r="L30" s="60">
        <v>3998264</v>
      </c>
      <c r="M30" s="60">
        <v>2889913</v>
      </c>
      <c r="N30" s="60">
        <v>2889913</v>
      </c>
      <c r="O30" s="60">
        <v>2411049</v>
      </c>
      <c r="P30" s="60">
        <v>2411049</v>
      </c>
      <c r="Q30" s="60">
        <v>514678</v>
      </c>
      <c r="R30" s="60">
        <v>514678</v>
      </c>
      <c r="S30" s="60"/>
      <c r="T30" s="60"/>
      <c r="U30" s="60"/>
      <c r="V30" s="60"/>
      <c r="W30" s="60">
        <v>514678</v>
      </c>
      <c r="X30" s="60">
        <v>3035835</v>
      </c>
      <c r="Y30" s="60">
        <v>-2521157</v>
      </c>
      <c r="Z30" s="140">
        <v>-83.05</v>
      </c>
      <c r="AA30" s="62">
        <v>4047780</v>
      </c>
    </row>
    <row r="31" spans="1:27" ht="13.5">
      <c r="A31" s="249" t="s">
        <v>163</v>
      </c>
      <c r="B31" s="182"/>
      <c r="C31" s="155">
        <v>33938710</v>
      </c>
      <c r="D31" s="155"/>
      <c r="E31" s="59">
        <v>35382498</v>
      </c>
      <c r="F31" s="60">
        <v>35382498</v>
      </c>
      <c r="G31" s="60">
        <v>34040611</v>
      </c>
      <c r="H31" s="60">
        <v>34350799</v>
      </c>
      <c r="I31" s="60">
        <v>34350799</v>
      </c>
      <c r="J31" s="60">
        <v>34350799</v>
      </c>
      <c r="K31" s="60">
        <v>34890443</v>
      </c>
      <c r="L31" s="60">
        <v>35823918</v>
      </c>
      <c r="M31" s="60">
        <v>35782472</v>
      </c>
      <c r="N31" s="60">
        <v>35782472</v>
      </c>
      <c r="O31" s="60">
        <v>36044138</v>
      </c>
      <c r="P31" s="60">
        <v>36226832</v>
      </c>
      <c r="Q31" s="60">
        <v>36344811</v>
      </c>
      <c r="R31" s="60">
        <v>36344811</v>
      </c>
      <c r="S31" s="60"/>
      <c r="T31" s="60"/>
      <c r="U31" s="60"/>
      <c r="V31" s="60"/>
      <c r="W31" s="60">
        <v>36344811</v>
      </c>
      <c r="X31" s="60">
        <v>26536874</v>
      </c>
      <c r="Y31" s="60">
        <v>9807937</v>
      </c>
      <c r="Z31" s="140">
        <v>36.96</v>
      </c>
      <c r="AA31" s="62">
        <v>35382498</v>
      </c>
    </row>
    <row r="32" spans="1:27" ht="13.5">
      <c r="A32" s="249" t="s">
        <v>164</v>
      </c>
      <c r="B32" s="182"/>
      <c r="C32" s="155">
        <v>698921241</v>
      </c>
      <c r="D32" s="155"/>
      <c r="E32" s="59">
        <v>200000000</v>
      </c>
      <c r="F32" s="60">
        <v>200000000</v>
      </c>
      <c r="G32" s="60">
        <v>404736878</v>
      </c>
      <c r="H32" s="60">
        <v>656258083</v>
      </c>
      <c r="I32" s="60">
        <v>561767899</v>
      </c>
      <c r="J32" s="60">
        <v>561767899</v>
      </c>
      <c r="K32" s="60">
        <v>451289073</v>
      </c>
      <c r="L32" s="60">
        <v>457694604</v>
      </c>
      <c r="M32" s="60">
        <v>413327889</v>
      </c>
      <c r="N32" s="60">
        <v>413327889</v>
      </c>
      <c r="O32" s="60">
        <v>455658511</v>
      </c>
      <c r="P32" s="60">
        <v>467152174</v>
      </c>
      <c r="Q32" s="60">
        <v>478232650</v>
      </c>
      <c r="R32" s="60">
        <v>478232650</v>
      </c>
      <c r="S32" s="60"/>
      <c r="T32" s="60"/>
      <c r="U32" s="60"/>
      <c r="V32" s="60"/>
      <c r="W32" s="60">
        <v>478232650</v>
      </c>
      <c r="X32" s="60">
        <v>150000000</v>
      </c>
      <c r="Y32" s="60">
        <v>328232650</v>
      </c>
      <c r="Z32" s="140">
        <v>218.82</v>
      </c>
      <c r="AA32" s="62">
        <v>200000000</v>
      </c>
    </row>
    <row r="33" spans="1:27" ht="13.5">
      <c r="A33" s="249" t="s">
        <v>165</v>
      </c>
      <c r="B33" s="182"/>
      <c r="C33" s="155"/>
      <c r="D33" s="155"/>
      <c r="E33" s="59">
        <v>316847493</v>
      </c>
      <c r="F33" s="60">
        <v>316847493</v>
      </c>
      <c r="G33" s="60">
        <v>76870572</v>
      </c>
      <c r="H33" s="60">
        <v>76870572</v>
      </c>
      <c r="I33" s="60">
        <v>76870572</v>
      </c>
      <c r="J33" s="60">
        <v>76870572</v>
      </c>
      <c r="K33" s="60">
        <v>76870572</v>
      </c>
      <c r="L33" s="60">
        <v>80588132</v>
      </c>
      <c r="M33" s="60">
        <v>79109392</v>
      </c>
      <c r="N33" s="60">
        <v>79109392</v>
      </c>
      <c r="O33" s="60">
        <v>81643473</v>
      </c>
      <c r="P33" s="60">
        <v>81643473</v>
      </c>
      <c r="Q33" s="60">
        <v>81643473</v>
      </c>
      <c r="R33" s="60">
        <v>81643473</v>
      </c>
      <c r="S33" s="60"/>
      <c r="T33" s="60"/>
      <c r="U33" s="60"/>
      <c r="V33" s="60"/>
      <c r="W33" s="60">
        <v>81643473</v>
      </c>
      <c r="X33" s="60">
        <v>237635620</v>
      </c>
      <c r="Y33" s="60">
        <v>-155992147</v>
      </c>
      <c r="Z33" s="140">
        <v>-65.64</v>
      </c>
      <c r="AA33" s="62">
        <v>316847493</v>
      </c>
    </row>
    <row r="34" spans="1:27" ht="13.5">
      <c r="A34" s="250" t="s">
        <v>58</v>
      </c>
      <c r="B34" s="251"/>
      <c r="C34" s="168">
        <f aca="true" t="shared" si="3" ref="C34:Y34">SUM(C29:C33)</f>
        <v>738531713</v>
      </c>
      <c r="D34" s="168">
        <f>SUM(D29:D33)</f>
        <v>0</v>
      </c>
      <c r="E34" s="72">
        <f t="shared" si="3"/>
        <v>556277771</v>
      </c>
      <c r="F34" s="73">
        <f t="shared" si="3"/>
        <v>556277771</v>
      </c>
      <c r="G34" s="73">
        <f t="shared" si="3"/>
        <v>521319824</v>
      </c>
      <c r="H34" s="73">
        <f t="shared" si="3"/>
        <v>773151217</v>
      </c>
      <c r="I34" s="73">
        <f t="shared" si="3"/>
        <v>1015856871</v>
      </c>
      <c r="J34" s="73">
        <f t="shared" si="3"/>
        <v>1015856871</v>
      </c>
      <c r="K34" s="73">
        <f t="shared" si="3"/>
        <v>599189017</v>
      </c>
      <c r="L34" s="73">
        <f t="shared" si="3"/>
        <v>578104918</v>
      </c>
      <c r="M34" s="73">
        <f t="shared" si="3"/>
        <v>550634689</v>
      </c>
      <c r="N34" s="73">
        <f t="shared" si="3"/>
        <v>550634689</v>
      </c>
      <c r="O34" s="73">
        <f t="shared" si="3"/>
        <v>620313757</v>
      </c>
      <c r="P34" s="73">
        <f t="shared" si="3"/>
        <v>665841130</v>
      </c>
      <c r="Q34" s="73">
        <f t="shared" si="3"/>
        <v>599504312</v>
      </c>
      <c r="R34" s="73">
        <f t="shared" si="3"/>
        <v>599504312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599504312</v>
      </c>
      <c r="X34" s="73">
        <f t="shared" si="3"/>
        <v>417208329</v>
      </c>
      <c r="Y34" s="73">
        <f t="shared" si="3"/>
        <v>182295983</v>
      </c>
      <c r="Z34" s="170">
        <f>+IF(X34&lt;&gt;0,+(Y34/X34)*100,0)</f>
        <v>43.69423387038853</v>
      </c>
      <c r="AA34" s="74">
        <f>SUM(AA29:AA33)</f>
        <v>556277771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23485389</v>
      </c>
      <c r="D37" s="155"/>
      <c r="E37" s="59">
        <v>79059388</v>
      </c>
      <c r="F37" s="60">
        <v>79059388</v>
      </c>
      <c r="G37" s="60">
        <v>23485389</v>
      </c>
      <c r="H37" s="60">
        <v>23485389</v>
      </c>
      <c r="I37" s="60">
        <v>23485389</v>
      </c>
      <c r="J37" s="60">
        <v>23485389</v>
      </c>
      <c r="K37" s="60">
        <v>23485389</v>
      </c>
      <c r="L37" s="60">
        <v>23485389</v>
      </c>
      <c r="M37" s="60">
        <v>23485389</v>
      </c>
      <c r="N37" s="60">
        <v>23485389</v>
      </c>
      <c r="O37" s="60">
        <v>23485389</v>
      </c>
      <c r="P37" s="60">
        <v>23485389</v>
      </c>
      <c r="Q37" s="60">
        <v>23485389</v>
      </c>
      <c r="R37" s="60">
        <v>23485389</v>
      </c>
      <c r="S37" s="60"/>
      <c r="T37" s="60"/>
      <c r="U37" s="60"/>
      <c r="V37" s="60"/>
      <c r="W37" s="60">
        <v>23485389</v>
      </c>
      <c r="X37" s="60">
        <v>59294541</v>
      </c>
      <c r="Y37" s="60">
        <v>-35809152</v>
      </c>
      <c r="Z37" s="140">
        <v>-60.39</v>
      </c>
      <c r="AA37" s="62">
        <v>79059388</v>
      </c>
    </row>
    <row r="38" spans="1:27" ht="13.5">
      <c r="A38" s="249" t="s">
        <v>165</v>
      </c>
      <c r="B38" s="182"/>
      <c r="C38" s="155">
        <v>323254429</v>
      </c>
      <c r="D38" s="155"/>
      <c r="E38" s="59">
        <v>316847440</v>
      </c>
      <c r="F38" s="60">
        <v>316847440</v>
      </c>
      <c r="G38" s="60">
        <v>323773722</v>
      </c>
      <c r="H38" s="60">
        <v>323773722</v>
      </c>
      <c r="I38" s="60">
        <v>323773722</v>
      </c>
      <c r="J38" s="60">
        <v>323773722</v>
      </c>
      <c r="K38" s="60">
        <v>323773722</v>
      </c>
      <c r="L38" s="60">
        <v>323254429</v>
      </c>
      <c r="M38" s="60">
        <v>323254429</v>
      </c>
      <c r="N38" s="60">
        <v>323254429</v>
      </c>
      <c r="O38" s="60">
        <v>323254429</v>
      </c>
      <c r="P38" s="60">
        <v>323254429</v>
      </c>
      <c r="Q38" s="60">
        <v>323254429</v>
      </c>
      <c r="R38" s="60">
        <v>323254429</v>
      </c>
      <c r="S38" s="60"/>
      <c r="T38" s="60"/>
      <c r="U38" s="60"/>
      <c r="V38" s="60"/>
      <c r="W38" s="60">
        <v>323254429</v>
      </c>
      <c r="X38" s="60">
        <v>237635580</v>
      </c>
      <c r="Y38" s="60">
        <v>85618849</v>
      </c>
      <c r="Z38" s="140">
        <v>36.03</v>
      </c>
      <c r="AA38" s="62">
        <v>316847440</v>
      </c>
    </row>
    <row r="39" spans="1:27" ht="13.5">
      <c r="A39" s="250" t="s">
        <v>59</v>
      </c>
      <c r="B39" s="253"/>
      <c r="C39" s="168">
        <f aca="true" t="shared" si="4" ref="C39:Y39">SUM(C37:C38)</f>
        <v>346739818</v>
      </c>
      <c r="D39" s="168">
        <f>SUM(D37:D38)</f>
        <v>0</v>
      </c>
      <c r="E39" s="76">
        <f t="shared" si="4"/>
        <v>395906828</v>
      </c>
      <c r="F39" s="77">
        <f t="shared" si="4"/>
        <v>395906828</v>
      </c>
      <c r="G39" s="77">
        <f t="shared" si="4"/>
        <v>347259111</v>
      </c>
      <c r="H39" s="77">
        <f t="shared" si="4"/>
        <v>347259111</v>
      </c>
      <c r="I39" s="77">
        <f t="shared" si="4"/>
        <v>347259111</v>
      </c>
      <c r="J39" s="77">
        <f t="shared" si="4"/>
        <v>347259111</v>
      </c>
      <c r="K39" s="77">
        <f t="shared" si="4"/>
        <v>347259111</v>
      </c>
      <c r="L39" s="77">
        <f t="shared" si="4"/>
        <v>346739818</v>
      </c>
      <c r="M39" s="77">
        <f t="shared" si="4"/>
        <v>346739818</v>
      </c>
      <c r="N39" s="77">
        <f t="shared" si="4"/>
        <v>346739818</v>
      </c>
      <c r="O39" s="77">
        <f t="shared" si="4"/>
        <v>346739818</v>
      </c>
      <c r="P39" s="77">
        <f t="shared" si="4"/>
        <v>346739818</v>
      </c>
      <c r="Q39" s="77">
        <f t="shared" si="4"/>
        <v>346739818</v>
      </c>
      <c r="R39" s="77">
        <f t="shared" si="4"/>
        <v>346739818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346739818</v>
      </c>
      <c r="X39" s="77">
        <f t="shared" si="4"/>
        <v>296930121</v>
      </c>
      <c r="Y39" s="77">
        <f t="shared" si="4"/>
        <v>49809697</v>
      </c>
      <c r="Z39" s="212">
        <f>+IF(X39&lt;&gt;0,+(Y39/X39)*100,0)</f>
        <v>16.774888594074294</v>
      </c>
      <c r="AA39" s="79">
        <f>SUM(AA37:AA38)</f>
        <v>395906828</v>
      </c>
    </row>
    <row r="40" spans="1:27" ht="13.5">
      <c r="A40" s="250" t="s">
        <v>167</v>
      </c>
      <c r="B40" s="251"/>
      <c r="C40" s="168">
        <f aca="true" t="shared" si="5" ref="C40:Y40">+C34+C39</f>
        <v>1085271531</v>
      </c>
      <c r="D40" s="168">
        <f>+D34+D39</f>
        <v>0</v>
      </c>
      <c r="E40" s="72">
        <f t="shared" si="5"/>
        <v>952184599</v>
      </c>
      <c r="F40" s="73">
        <f t="shared" si="5"/>
        <v>952184599</v>
      </c>
      <c r="G40" s="73">
        <f t="shared" si="5"/>
        <v>868578935</v>
      </c>
      <c r="H40" s="73">
        <f t="shared" si="5"/>
        <v>1120410328</v>
      </c>
      <c r="I40" s="73">
        <f t="shared" si="5"/>
        <v>1363115982</v>
      </c>
      <c r="J40" s="73">
        <f t="shared" si="5"/>
        <v>1363115982</v>
      </c>
      <c r="K40" s="73">
        <f t="shared" si="5"/>
        <v>946448128</v>
      </c>
      <c r="L40" s="73">
        <f t="shared" si="5"/>
        <v>924844736</v>
      </c>
      <c r="M40" s="73">
        <f t="shared" si="5"/>
        <v>897374507</v>
      </c>
      <c r="N40" s="73">
        <f t="shared" si="5"/>
        <v>897374507</v>
      </c>
      <c r="O40" s="73">
        <f t="shared" si="5"/>
        <v>967053575</v>
      </c>
      <c r="P40" s="73">
        <f t="shared" si="5"/>
        <v>1012580948</v>
      </c>
      <c r="Q40" s="73">
        <f t="shared" si="5"/>
        <v>946244130</v>
      </c>
      <c r="R40" s="73">
        <f t="shared" si="5"/>
        <v>946244130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946244130</v>
      </c>
      <c r="X40" s="73">
        <f t="shared" si="5"/>
        <v>714138450</v>
      </c>
      <c r="Y40" s="73">
        <f t="shared" si="5"/>
        <v>232105680</v>
      </c>
      <c r="Z40" s="170">
        <f>+IF(X40&lt;&gt;0,+(Y40/X40)*100,0)</f>
        <v>32.50149603343721</v>
      </c>
      <c r="AA40" s="74">
        <f>+AA34+AA39</f>
        <v>952184599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11191677055</v>
      </c>
      <c r="D42" s="257">
        <f>+D25-D40</f>
        <v>0</v>
      </c>
      <c r="E42" s="258">
        <f t="shared" si="6"/>
        <v>11745047991</v>
      </c>
      <c r="F42" s="259">
        <f t="shared" si="6"/>
        <v>11754147991</v>
      </c>
      <c r="G42" s="259">
        <f t="shared" si="6"/>
        <v>10594325367</v>
      </c>
      <c r="H42" s="259">
        <f t="shared" si="6"/>
        <v>11332172441</v>
      </c>
      <c r="I42" s="259">
        <f t="shared" si="6"/>
        <v>10997655309</v>
      </c>
      <c r="J42" s="259">
        <f t="shared" si="6"/>
        <v>10997655309</v>
      </c>
      <c r="K42" s="259">
        <f t="shared" si="6"/>
        <v>11483780942</v>
      </c>
      <c r="L42" s="259">
        <f t="shared" si="6"/>
        <v>12006774860</v>
      </c>
      <c r="M42" s="259">
        <f t="shared" si="6"/>
        <v>11690639095</v>
      </c>
      <c r="N42" s="259">
        <f t="shared" si="6"/>
        <v>11690639095</v>
      </c>
      <c r="O42" s="259">
        <f t="shared" si="6"/>
        <v>11662604261</v>
      </c>
      <c r="P42" s="259">
        <f t="shared" si="6"/>
        <v>11451329329</v>
      </c>
      <c r="Q42" s="259">
        <f t="shared" si="6"/>
        <v>12011839266</v>
      </c>
      <c r="R42" s="259">
        <f t="shared" si="6"/>
        <v>12011839266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12011839266</v>
      </c>
      <c r="X42" s="259">
        <f t="shared" si="6"/>
        <v>8815610994</v>
      </c>
      <c r="Y42" s="259">
        <f t="shared" si="6"/>
        <v>3196228272</v>
      </c>
      <c r="Z42" s="260">
        <f>+IF(X42&lt;&gt;0,+(Y42/X42)*100,0)</f>
        <v>36.25645771093334</v>
      </c>
      <c r="AA42" s="261">
        <f>+AA25-AA40</f>
        <v>11754147991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11135388468</v>
      </c>
      <c r="D45" s="155"/>
      <c r="E45" s="59">
        <v>11366602743</v>
      </c>
      <c r="F45" s="60">
        <v>11375702743</v>
      </c>
      <c r="G45" s="60">
        <v>10537962966</v>
      </c>
      <c r="H45" s="60">
        <v>11275883854</v>
      </c>
      <c r="I45" s="60">
        <v>10941366722</v>
      </c>
      <c r="J45" s="60">
        <v>10941366722</v>
      </c>
      <c r="K45" s="60">
        <v>11427492355</v>
      </c>
      <c r="L45" s="60">
        <v>11950486273</v>
      </c>
      <c r="M45" s="60">
        <v>11634350508</v>
      </c>
      <c r="N45" s="60">
        <v>11634350508</v>
      </c>
      <c r="O45" s="60">
        <v>11606315674</v>
      </c>
      <c r="P45" s="60">
        <v>11395040742</v>
      </c>
      <c r="Q45" s="60">
        <v>11955550679</v>
      </c>
      <c r="R45" s="60">
        <v>11955550679</v>
      </c>
      <c r="S45" s="60"/>
      <c r="T45" s="60"/>
      <c r="U45" s="60"/>
      <c r="V45" s="60"/>
      <c r="W45" s="60">
        <v>11955550679</v>
      </c>
      <c r="X45" s="60">
        <v>8531777057</v>
      </c>
      <c r="Y45" s="60">
        <v>3423773622</v>
      </c>
      <c r="Z45" s="139">
        <v>40.13</v>
      </c>
      <c r="AA45" s="62">
        <v>11375702743</v>
      </c>
    </row>
    <row r="46" spans="1:27" ht="13.5">
      <c r="A46" s="249" t="s">
        <v>171</v>
      </c>
      <c r="B46" s="182"/>
      <c r="C46" s="155">
        <v>56288587</v>
      </c>
      <c r="D46" s="155"/>
      <c r="E46" s="59">
        <v>378445248</v>
      </c>
      <c r="F46" s="60">
        <v>378445248</v>
      </c>
      <c r="G46" s="60">
        <v>56362401</v>
      </c>
      <c r="H46" s="60">
        <v>56288587</v>
      </c>
      <c r="I46" s="60">
        <v>56288587</v>
      </c>
      <c r="J46" s="60">
        <v>56288587</v>
      </c>
      <c r="K46" s="60">
        <v>56288587</v>
      </c>
      <c r="L46" s="60">
        <v>56288587</v>
      </c>
      <c r="M46" s="60">
        <v>56288587</v>
      </c>
      <c r="N46" s="60">
        <v>56288587</v>
      </c>
      <c r="O46" s="60">
        <v>56288587</v>
      </c>
      <c r="P46" s="60">
        <v>56288587</v>
      </c>
      <c r="Q46" s="60">
        <v>56288587</v>
      </c>
      <c r="R46" s="60">
        <v>56288587</v>
      </c>
      <c r="S46" s="60"/>
      <c r="T46" s="60"/>
      <c r="U46" s="60"/>
      <c r="V46" s="60"/>
      <c r="W46" s="60">
        <v>56288587</v>
      </c>
      <c r="X46" s="60">
        <v>283833936</v>
      </c>
      <c r="Y46" s="60">
        <v>-227545349</v>
      </c>
      <c r="Z46" s="139">
        <v>-80.17</v>
      </c>
      <c r="AA46" s="62">
        <v>378445248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11191677055</v>
      </c>
      <c r="D48" s="217">
        <f>SUM(D45:D47)</f>
        <v>0</v>
      </c>
      <c r="E48" s="264">
        <f t="shared" si="7"/>
        <v>11745047991</v>
      </c>
      <c r="F48" s="219">
        <f t="shared" si="7"/>
        <v>11754147991</v>
      </c>
      <c r="G48" s="219">
        <f t="shared" si="7"/>
        <v>10594325367</v>
      </c>
      <c r="H48" s="219">
        <f t="shared" si="7"/>
        <v>11332172441</v>
      </c>
      <c r="I48" s="219">
        <f t="shared" si="7"/>
        <v>10997655309</v>
      </c>
      <c r="J48" s="219">
        <f t="shared" si="7"/>
        <v>10997655309</v>
      </c>
      <c r="K48" s="219">
        <f t="shared" si="7"/>
        <v>11483780942</v>
      </c>
      <c r="L48" s="219">
        <f t="shared" si="7"/>
        <v>12006774860</v>
      </c>
      <c r="M48" s="219">
        <f t="shared" si="7"/>
        <v>11690639095</v>
      </c>
      <c r="N48" s="219">
        <f t="shared" si="7"/>
        <v>11690639095</v>
      </c>
      <c r="O48" s="219">
        <f t="shared" si="7"/>
        <v>11662604261</v>
      </c>
      <c r="P48" s="219">
        <f t="shared" si="7"/>
        <v>11451329329</v>
      </c>
      <c r="Q48" s="219">
        <f t="shared" si="7"/>
        <v>12011839266</v>
      </c>
      <c r="R48" s="219">
        <f t="shared" si="7"/>
        <v>12011839266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12011839266</v>
      </c>
      <c r="X48" s="219">
        <f t="shared" si="7"/>
        <v>8815610993</v>
      </c>
      <c r="Y48" s="219">
        <f t="shared" si="7"/>
        <v>3196228273</v>
      </c>
      <c r="Z48" s="265">
        <f>+IF(X48&lt;&gt;0,+(Y48/X48)*100,0)</f>
        <v>36.256457726389606</v>
      </c>
      <c r="AA48" s="232">
        <f>SUM(AA45:AA47)</f>
        <v>11754147991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2715119621</v>
      </c>
      <c r="D6" s="155"/>
      <c r="E6" s="59">
        <v>3128880907</v>
      </c>
      <c r="F6" s="60">
        <v>3133079987</v>
      </c>
      <c r="G6" s="60">
        <v>276891893</v>
      </c>
      <c r="H6" s="60">
        <v>269502929</v>
      </c>
      <c r="I6" s="60">
        <v>283603085</v>
      </c>
      <c r="J6" s="60">
        <v>829997907</v>
      </c>
      <c r="K6" s="60">
        <v>275767342</v>
      </c>
      <c r="L6" s="60">
        <v>326810093</v>
      </c>
      <c r="M6" s="60">
        <v>248202251</v>
      </c>
      <c r="N6" s="60">
        <v>850779686</v>
      </c>
      <c r="O6" s="60">
        <v>196672699</v>
      </c>
      <c r="P6" s="60">
        <v>226846159</v>
      </c>
      <c r="Q6" s="60">
        <v>228892137</v>
      </c>
      <c r="R6" s="60">
        <v>652410995</v>
      </c>
      <c r="S6" s="60"/>
      <c r="T6" s="60"/>
      <c r="U6" s="60"/>
      <c r="V6" s="60"/>
      <c r="W6" s="60">
        <v>2333188588</v>
      </c>
      <c r="X6" s="60">
        <v>2401281892</v>
      </c>
      <c r="Y6" s="60">
        <v>-68093304</v>
      </c>
      <c r="Z6" s="140">
        <v>-2.84</v>
      </c>
      <c r="AA6" s="62">
        <v>3133079987</v>
      </c>
    </row>
    <row r="7" spans="1:27" ht="13.5">
      <c r="A7" s="249" t="s">
        <v>178</v>
      </c>
      <c r="B7" s="182"/>
      <c r="C7" s="155">
        <v>597142000</v>
      </c>
      <c r="D7" s="155"/>
      <c r="E7" s="59">
        <v>685819286</v>
      </c>
      <c r="F7" s="60">
        <v>685819286</v>
      </c>
      <c r="G7" s="60">
        <v>241764000</v>
      </c>
      <c r="H7" s="60"/>
      <c r="I7" s="60"/>
      <c r="J7" s="60">
        <v>241764000</v>
      </c>
      <c r="K7" s="60"/>
      <c r="L7" s="60">
        <v>198997000</v>
      </c>
      <c r="M7" s="60"/>
      <c r="N7" s="60">
        <v>198997000</v>
      </c>
      <c r="O7" s="60"/>
      <c r="P7" s="60"/>
      <c r="Q7" s="60">
        <v>149714000</v>
      </c>
      <c r="R7" s="60">
        <v>149714000</v>
      </c>
      <c r="S7" s="60"/>
      <c r="T7" s="60"/>
      <c r="U7" s="60"/>
      <c r="V7" s="60"/>
      <c r="W7" s="60">
        <v>590475000</v>
      </c>
      <c r="X7" s="60">
        <v>685819286</v>
      </c>
      <c r="Y7" s="60">
        <v>-95344286</v>
      </c>
      <c r="Z7" s="140">
        <v>-13.9</v>
      </c>
      <c r="AA7" s="62">
        <v>685819286</v>
      </c>
    </row>
    <row r="8" spans="1:27" ht="13.5">
      <c r="A8" s="249" t="s">
        <v>179</v>
      </c>
      <c r="B8" s="182"/>
      <c r="C8" s="155">
        <v>255193742</v>
      </c>
      <c r="D8" s="155"/>
      <c r="E8" s="59">
        <v>181732650</v>
      </c>
      <c r="F8" s="60">
        <v>181832651</v>
      </c>
      <c r="G8" s="60">
        <v>60233000</v>
      </c>
      <c r="H8" s="60">
        <v>23363835</v>
      </c>
      <c r="I8" s="60">
        <v>750000</v>
      </c>
      <c r="J8" s="60">
        <v>84346835</v>
      </c>
      <c r="K8" s="60">
        <v>49680000</v>
      </c>
      <c r="L8" s="60">
        <v>2500000</v>
      </c>
      <c r="M8" s="60">
        <v>6000000</v>
      </c>
      <c r="N8" s="60">
        <v>58180000</v>
      </c>
      <c r="O8" s="60">
        <v>3000000</v>
      </c>
      <c r="P8" s="60">
        <v>4465000</v>
      </c>
      <c r="Q8" s="60">
        <v>45012000</v>
      </c>
      <c r="R8" s="60">
        <v>52477000</v>
      </c>
      <c r="S8" s="60"/>
      <c r="T8" s="60"/>
      <c r="U8" s="60"/>
      <c r="V8" s="60"/>
      <c r="W8" s="60">
        <v>195003835</v>
      </c>
      <c r="X8" s="60">
        <v>154141315</v>
      </c>
      <c r="Y8" s="60">
        <v>40862520</v>
      </c>
      <c r="Z8" s="140">
        <v>26.51</v>
      </c>
      <c r="AA8" s="62">
        <v>181832651</v>
      </c>
    </row>
    <row r="9" spans="1:27" ht="13.5">
      <c r="A9" s="249" t="s">
        <v>180</v>
      </c>
      <c r="B9" s="182"/>
      <c r="C9" s="155">
        <v>35278982</v>
      </c>
      <c r="D9" s="155"/>
      <c r="E9" s="59">
        <v>34276936</v>
      </c>
      <c r="F9" s="60">
        <v>30677856</v>
      </c>
      <c r="G9" s="60"/>
      <c r="H9" s="60"/>
      <c r="I9" s="60"/>
      <c r="J9" s="60"/>
      <c r="K9" s="60"/>
      <c r="L9" s="60"/>
      <c r="M9" s="60"/>
      <c r="N9" s="60"/>
      <c r="O9" s="60"/>
      <c r="P9" s="60">
        <v>3222984</v>
      </c>
      <c r="Q9" s="60">
        <v>3870401</v>
      </c>
      <c r="R9" s="60">
        <v>7093385</v>
      </c>
      <c r="S9" s="60"/>
      <c r="T9" s="60"/>
      <c r="U9" s="60"/>
      <c r="V9" s="60"/>
      <c r="W9" s="60">
        <v>7093385</v>
      </c>
      <c r="X9" s="60">
        <v>29659254</v>
      </c>
      <c r="Y9" s="60">
        <v>-22565869</v>
      </c>
      <c r="Z9" s="140">
        <v>-76.08</v>
      </c>
      <c r="AA9" s="62">
        <v>30677856</v>
      </c>
    </row>
    <row r="10" spans="1:27" ht="13.5">
      <c r="A10" s="249" t="s">
        <v>181</v>
      </c>
      <c r="B10" s="182"/>
      <c r="C10" s="155">
        <v>3025</v>
      </c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-3318963189</v>
      </c>
      <c r="D12" s="155"/>
      <c r="E12" s="59">
        <v>-3517694521</v>
      </c>
      <c r="F12" s="60">
        <v>-3560794517</v>
      </c>
      <c r="G12" s="60">
        <v>-447313811</v>
      </c>
      <c r="H12" s="60">
        <v>-439269430</v>
      </c>
      <c r="I12" s="60">
        <v>-361419201</v>
      </c>
      <c r="J12" s="60">
        <v>-1248002442</v>
      </c>
      <c r="K12" s="60">
        <v>-291275935</v>
      </c>
      <c r="L12" s="60">
        <v>-329971573</v>
      </c>
      <c r="M12" s="60">
        <v>-404229259</v>
      </c>
      <c r="N12" s="60">
        <v>-1025476767</v>
      </c>
      <c r="O12" s="60">
        <v>-239003052</v>
      </c>
      <c r="P12" s="60">
        <v>-269413735</v>
      </c>
      <c r="Q12" s="60">
        <v>-295957754</v>
      </c>
      <c r="R12" s="60">
        <v>-804374541</v>
      </c>
      <c r="S12" s="60"/>
      <c r="T12" s="60"/>
      <c r="U12" s="60"/>
      <c r="V12" s="60"/>
      <c r="W12" s="60">
        <v>-3077853750</v>
      </c>
      <c r="X12" s="60">
        <v>-2666709040</v>
      </c>
      <c r="Y12" s="60">
        <v>-411144710</v>
      </c>
      <c r="Z12" s="140">
        <v>15.42</v>
      </c>
      <c r="AA12" s="62">
        <v>-3560794517</v>
      </c>
    </row>
    <row r="13" spans="1:27" ht="13.5">
      <c r="A13" s="249" t="s">
        <v>40</v>
      </c>
      <c r="B13" s="182"/>
      <c r="C13" s="155">
        <v>-32425322</v>
      </c>
      <c r="D13" s="155"/>
      <c r="E13" s="59">
        <v>-11342569</v>
      </c>
      <c r="F13" s="60">
        <v>-11342571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-8911956</v>
      </c>
      <c r="Y13" s="60">
        <v>8911956</v>
      </c>
      <c r="Z13" s="140">
        <v>-100</v>
      </c>
      <c r="AA13" s="62">
        <v>-11342571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251348859</v>
      </c>
      <c r="D15" s="168">
        <f>SUM(D6:D14)</f>
        <v>0</v>
      </c>
      <c r="E15" s="72">
        <f t="shared" si="0"/>
        <v>501672689</v>
      </c>
      <c r="F15" s="73">
        <f t="shared" si="0"/>
        <v>459272692</v>
      </c>
      <c r="G15" s="73">
        <f t="shared" si="0"/>
        <v>131575082</v>
      </c>
      <c r="H15" s="73">
        <f t="shared" si="0"/>
        <v>-146402666</v>
      </c>
      <c r="I15" s="73">
        <f t="shared" si="0"/>
        <v>-77066116</v>
      </c>
      <c r="J15" s="73">
        <f t="shared" si="0"/>
        <v>-91893700</v>
      </c>
      <c r="K15" s="73">
        <f t="shared" si="0"/>
        <v>34171407</v>
      </c>
      <c r="L15" s="73">
        <f t="shared" si="0"/>
        <v>198335520</v>
      </c>
      <c r="M15" s="73">
        <f t="shared" si="0"/>
        <v>-150027008</v>
      </c>
      <c r="N15" s="73">
        <f t="shared" si="0"/>
        <v>82479919</v>
      </c>
      <c r="O15" s="73">
        <f t="shared" si="0"/>
        <v>-39330353</v>
      </c>
      <c r="P15" s="73">
        <f t="shared" si="0"/>
        <v>-34879592</v>
      </c>
      <c r="Q15" s="73">
        <f t="shared" si="0"/>
        <v>131530784</v>
      </c>
      <c r="R15" s="73">
        <f t="shared" si="0"/>
        <v>57320839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47907058</v>
      </c>
      <c r="X15" s="73">
        <f t="shared" si="0"/>
        <v>595280751</v>
      </c>
      <c r="Y15" s="73">
        <f t="shared" si="0"/>
        <v>-547373693</v>
      </c>
      <c r="Z15" s="170">
        <f>+IF(X15&lt;&gt;0,+(Y15/X15)*100,0)</f>
        <v>-91.95219097551501</v>
      </c>
      <c r="AA15" s="74">
        <f>SUM(AA6:AA14)</f>
        <v>459272692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102691</v>
      </c>
      <c r="D19" s="155"/>
      <c r="E19" s="59">
        <v>1323832</v>
      </c>
      <c r="F19" s="60">
        <v>1323832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1323832</v>
      </c>
    </row>
    <row r="20" spans="1:27" ht="13.5">
      <c r="A20" s="249" t="s">
        <v>187</v>
      </c>
      <c r="B20" s="182"/>
      <c r="C20" s="155"/>
      <c r="D20" s="155"/>
      <c r="E20" s="268"/>
      <c r="F20" s="159">
        <v>220000000</v>
      </c>
      <c r="G20" s="60">
        <v>12741778</v>
      </c>
      <c r="H20" s="60">
        <v>20805730</v>
      </c>
      <c r="I20" s="60">
        <v>25042537</v>
      </c>
      <c r="J20" s="60">
        <v>58590045</v>
      </c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>
        <v>58590045</v>
      </c>
      <c r="X20" s="60">
        <v>180000000</v>
      </c>
      <c r="Y20" s="60">
        <v>-121409955</v>
      </c>
      <c r="Z20" s="140">
        <v>-67.45</v>
      </c>
      <c r="AA20" s="62">
        <v>220000000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>
        <v>10971082</v>
      </c>
      <c r="L22" s="60">
        <v>17085673</v>
      </c>
      <c r="M22" s="60">
        <v>27441489</v>
      </c>
      <c r="N22" s="60">
        <v>55498244</v>
      </c>
      <c r="O22" s="60">
        <v>8897646</v>
      </c>
      <c r="P22" s="60">
        <v>6132918</v>
      </c>
      <c r="Q22" s="60">
        <v>24208527</v>
      </c>
      <c r="R22" s="60">
        <v>39239091</v>
      </c>
      <c r="S22" s="60"/>
      <c r="T22" s="60"/>
      <c r="U22" s="60"/>
      <c r="V22" s="60"/>
      <c r="W22" s="60">
        <v>94737335</v>
      </c>
      <c r="X22" s="60"/>
      <c r="Y22" s="60">
        <v>94737335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-246664968</v>
      </c>
      <c r="D24" s="155"/>
      <c r="E24" s="59">
        <v>-326103789</v>
      </c>
      <c r="F24" s="60">
        <v>-335203789</v>
      </c>
      <c r="G24" s="60">
        <v>-36251142</v>
      </c>
      <c r="H24" s="60">
        <v>-24363460</v>
      </c>
      <c r="I24" s="60">
        <v>-33069571</v>
      </c>
      <c r="J24" s="60">
        <v>-93684173</v>
      </c>
      <c r="K24" s="60">
        <v>-8546221</v>
      </c>
      <c r="L24" s="60">
        <v>-17445939</v>
      </c>
      <c r="M24" s="60">
        <v>-27267440</v>
      </c>
      <c r="N24" s="60">
        <v>-53259600</v>
      </c>
      <c r="O24" s="60">
        <v>-13203612</v>
      </c>
      <c r="P24" s="60">
        <v>-5287374</v>
      </c>
      <c r="Q24" s="60">
        <v>-8730182</v>
      </c>
      <c r="R24" s="60">
        <v>-27221168</v>
      </c>
      <c r="S24" s="60"/>
      <c r="T24" s="60"/>
      <c r="U24" s="60"/>
      <c r="V24" s="60"/>
      <c r="W24" s="60">
        <v>-174164941</v>
      </c>
      <c r="X24" s="60">
        <v>-188129145</v>
      </c>
      <c r="Y24" s="60">
        <v>13964204</v>
      </c>
      <c r="Z24" s="140">
        <v>-7.42</v>
      </c>
      <c r="AA24" s="62">
        <v>-335203789</v>
      </c>
    </row>
    <row r="25" spans="1:27" ht="13.5">
      <c r="A25" s="250" t="s">
        <v>191</v>
      </c>
      <c r="B25" s="251"/>
      <c r="C25" s="168">
        <f aca="true" t="shared" si="1" ref="C25:Y25">SUM(C19:C24)</f>
        <v>-246562277</v>
      </c>
      <c r="D25" s="168">
        <f>SUM(D19:D24)</f>
        <v>0</v>
      </c>
      <c r="E25" s="72">
        <f t="shared" si="1"/>
        <v>-324779957</v>
      </c>
      <c r="F25" s="73">
        <f t="shared" si="1"/>
        <v>-113879957</v>
      </c>
      <c r="G25" s="73">
        <f t="shared" si="1"/>
        <v>-23509364</v>
      </c>
      <c r="H25" s="73">
        <f t="shared" si="1"/>
        <v>-3557730</v>
      </c>
      <c r="I25" s="73">
        <f t="shared" si="1"/>
        <v>-8027034</v>
      </c>
      <c r="J25" s="73">
        <f t="shared" si="1"/>
        <v>-35094128</v>
      </c>
      <c r="K25" s="73">
        <f t="shared" si="1"/>
        <v>2424861</v>
      </c>
      <c r="L25" s="73">
        <f t="shared" si="1"/>
        <v>-360266</v>
      </c>
      <c r="M25" s="73">
        <f t="shared" si="1"/>
        <v>174049</v>
      </c>
      <c r="N25" s="73">
        <f t="shared" si="1"/>
        <v>2238644</v>
      </c>
      <c r="O25" s="73">
        <f t="shared" si="1"/>
        <v>-4305966</v>
      </c>
      <c r="P25" s="73">
        <f t="shared" si="1"/>
        <v>845544</v>
      </c>
      <c r="Q25" s="73">
        <f t="shared" si="1"/>
        <v>15478345</v>
      </c>
      <c r="R25" s="73">
        <f t="shared" si="1"/>
        <v>12017923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-20837561</v>
      </c>
      <c r="X25" s="73">
        <f t="shared" si="1"/>
        <v>-8129145</v>
      </c>
      <c r="Y25" s="73">
        <f t="shared" si="1"/>
        <v>-12708416</v>
      </c>
      <c r="Z25" s="170">
        <f>+IF(X25&lt;&gt;0,+(Y25/X25)*100,0)</f>
        <v>156.33152071958366</v>
      </c>
      <c r="AA25" s="74">
        <f>SUM(AA19:AA24)</f>
        <v>-113879957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>
        <v>150000000</v>
      </c>
      <c r="F29" s="60">
        <v>150000000</v>
      </c>
      <c r="G29" s="60"/>
      <c r="H29" s="60"/>
      <c r="I29" s="60">
        <v>90000000</v>
      </c>
      <c r="J29" s="60">
        <v>90000000</v>
      </c>
      <c r="K29" s="60">
        <v>9500000</v>
      </c>
      <c r="L29" s="60">
        <v>19400000</v>
      </c>
      <c r="M29" s="60"/>
      <c r="N29" s="60">
        <v>28900000</v>
      </c>
      <c r="O29" s="60"/>
      <c r="P29" s="60">
        <v>35000000</v>
      </c>
      <c r="Q29" s="60">
        <v>10000000</v>
      </c>
      <c r="R29" s="60">
        <v>45000000</v>
      </c>
      <c r="S29" s="60"/>
      <c r="T29" s="60"/>
      <c r="U29" s="60"/>
      <c r="V29" s="60"/>
      <c r="W29" s="60">
        <v>163900000</v>
      </c>
      <c r="X29" s="60">
        <v>150000000</v>
      </c>
      <c r="Y29" s="60">
        <v>13900000</v>
      </c>
      <c r="Z29" s="140">
        <v>9.27</v>
      </c>
      <c r="AA29" s="62">
        <v>150000000</v>
      </c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400797</v>
      </c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-5268815</v>
      </c>
      <c r="D33" s="155"/>
      <c r="E33" s="59">
        <v>-150000000</v>
      </c>
      <c r="F33" s="60">
        <v>-150000000</v>
      </c>
      <c r="G33" s="60">
        <v>-6108411</v>
      </c>
      <c r="H33" s="60">
        <v>-3321758</v>
      </c>
      <c r="I33" s="60">
        <v>-6871732</v>
      </c>
      <c r="J33" s="60">
        <v>-16301901</v>
      </c>
      <c r="K33" s="60">
        <v>-1567822</v>
      </c>
      <c r="L33" s="60">
        <v>-51738513</v>
      </c>
      <c r="M33" s="60">
        <v>-14358330</v>
      </c>
      <c r="N33" s="60">
        <v>-67664665</v>
      </c>
      <c r="O33" s="60">
        <v>-1448898</v>
      </c>
      <c r="P33" s="60">
        <v>-678840</v>
      </c>
      <c r="Q33" s="60">
        <v>-46770959</v>
      </c>
      <c r="R33" s="60">
        <v>-48898697</v>
      </c>
      <c r="S33" s="60"/>
      <c r="T33" s="60"/>
      <c r="U33" s="60"/>
      <c r="V33" s="60"/>
      <c r="W33" s="60">
        <v>-132865263</v>
      </c>
      <c r="X33" s="60"/>
      <c r="Y33" s="60">
        <v>-132865263</v>
      </c>
      <c r="Z33" s="140"/>
      <c r="AA33" s="62">
        <v>-150000000</v>
      </c>
    </row>
    <row r="34" spans="1:27" ht="13.5">
      <c r="A34" s="250" t="s">
        <v>197</v>
      </c>
      <c r="B34" s="251"/>
      <c r="C34" s="168">
        <f aca="true" t="shared" si="2" ref="C34:Y34">SUM(C29:C33)</f>
        <v>-4868018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-6108411</v>
      </c>
      <c r="H34" s="73">
        <f t="shared" si="2"/>
        <v>-3321758</v>
      </c>
      <c r="I34" s="73">
        <f t="shared" si="2"/>
        <v>83128268</v>
      </c>
      <c r="J34" s="73">
        <f t="shared" si="2"/>
        <v>73698099</v>
      </c>
      <c r="K34" s="73">
        <f t="shared" si="2"/>
        <v>7932178</v>
      </c>
      <c r="L34" s="73">
        <f t="shared" si="2"/>
        <v>-32338513</v>
      </c>
      <c r="M34" s="73">
        <f t="shared" si="2"/>
        <v>-14358330</v>
      </c>
      <c r="N34" s="73">
        <f t="shared" si="2"/>
        <v>-38764665</v>
      </c>
      <c r="O34" s="73">
        <f t="shared" si="2"/>
        <v>-1448898</v>
      </c>
      <c r="P34" s="73">
        <f t="shared" si="2"/>
        <v>34321160</v>
      </c>
      <c r="Q34" s="73">
        <f t="shared" si="2"/>
        <v>-36770959</v>
      </c>
      <c r="R34" s="73">
        <f t="shared" si="2"/>
        <v>-3898697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31034737</v>
      </c>
      <c r="X34" s="73">
        <f t="shared" si="2"/>
        <v>150000000</v>
      </c>
      <c r="Y34" s="73">
        <f t="shared" si="2"/>
        <v>-118965263</v>
      </c>
      <c r="Z34" s="170">
        <f>+IF(X34&lt;&gt;0,+(Y34/X34)*100,0)</f>
        <v>-79.31017533333333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-81436</v>
      </c>
      <c r="D36" s="153">
        <f>+D15+D25+D34</f>
        <v>0</v>
      </c>
      <c r="E36" s="99">
        <f t="shared" si="3"/>
        <v>176892732</v>
      </c>
      <c r="F36" s="100">
        <f t="shared" si="3"/>
        <v>345392735</v>
      </c>
      <c r="G36" s="100">
        <f t="shared" si="3"/>
        <v>101957307</v>
      </c>
      <c r="H36" s="100">
        <f t="shared" si="3"/>
        <v>-153282154</v>
      </c>
      <c r="I36" s="100">
        <f t="shared" si="3"/>
        <v>-1964882</v>
      </c>
      <c r="J36" s="100">
        <f t="shared" si="3"/>
        <v>-53289729</v>
      </c>
      <c r="K36" s="100">
        <f t="shared" si="3"/>
        <v>44528446</v>
      </c>
      <c r="L36" s="100">
        <f t="shared" si="3"/>
        <v>165636741</v>
      </c>
      <c r="M36" s="100">
        <f t="shared" si="3"/>
        <v>-164211289</v>
      </c>
      <c r="N36" s="100">
        <f t="shared" si="3"/>
        <v>45953898</v>
      </c>
      <c r="O36" s="100">
        <f t="shared" si="3"/>
        <v>-45085217</v>
      </c>
      <c r="P36" s="100">
        <f t="shared" si="3"/>
        <v>287112</v>
      </c>
      <c r="Q36" s="100">
        <f t="shared" si="3"/>
        <v>110238170</v>
      </c>
      <c r="R36" s="100">
        <f t="shared" si="3"/>
        <v>65440065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58104234</v>
      </c>
      <c r="X36" s="100">
        <f t="shared" si="3"/>
        <v>737151606</v>
      </c>
      <c r="Y36" s="100">
        <f t="shared" si="3"/>
        <v>-679047372</v>
      </c>
      <c r="Z36" s="137">
        <f>+IF(X36&lt;&gt;0,+(Y36/X36)*100,0)</f>
        <v>-92.1177362258911</v>
      </c>
      <c r="AA36" s="102">
        <f>+AA15+AA25+AA34</f>
        <v>345392735</v>
      </c>
    </row>
    <row r="37" spans="1:27" ht="13.5">
      <c r="A37" s="249" t="s">
        <v>199</v>
      </c>
      <c r="B37" s="182"/>
      <c r="C37" s="153">
        <v>127785784</v>
      </c>
      <c r="D37" s="153"/>
      <c r="E37" s="99"/>
      <c r="F37" s="100"/>
      <c r="G37" s="100">
        <v>11600283</v>
      </c>
      <c r="H37" s="100">
        <v>113557590</v>
      </c>
      <c r="I37" s="100">
        <v>-39724564</v>
      </c>
      <c r="J37" s="100">
        <v>11600283</v>
      </c>
      <c r="K37" s="100">
        <v>-41689446</v>
      </c>
      <c r="L37" s="100">
        <v>2839000</v>
      </c>
      <c r="M37" s="100">
        <v>168475741</v>
      </c>
      <c r="N37" s="100">
        <v>-41689446</v>
      </c>
      <c r="O37" s="100">
        <v>4264452</v>
      </c>
      <c r="P37" s="100">
        <v>-40820765</v>
      </c>
      <c r="Q37" s="100">
        <v>-40533653</v>
      </c>
      <c r="R37" s="100">
        <v>4264452</v>
      </c>
      <c r="S37" s="100"/>
      <c r="T37" s="100"/>
      <c r="U37" s="100"/>
      <c r="V37" s="100"/>
      <c r="W37" s="100">
        <v>11600283</v>
      </c>
      <c r="X37" s="100"/>
      <c r="Y37" s="100">
        <v>11600283</v>
      </c>
      <c r="Z37" s="137"/>
      <c r="AA37" s="102"/>
    </row>
    <row r="38" spans="1:27" ht="13.5">
      <c r="A38" s="269" t="s">
        <v>200</v>
      </c>
      <c r="B38" s="256"/>
      <c r="C38" s="257">
        <v>127704348</v>
      </c>
      <c r="D38" s="257"/>
      <c r="E38" s="258">
        <v>176892733</v>
      </c>
      <c r="F38" s="259">
        <v>345392735</v>
      </c>
      <c r="G38" s="259">
        <v>113557590</v>
      </c>
      <c r="H38" s="259">
        <v>-39724564</v>
      </c>
      <c r="I38" s="259">
        <v>-41689446</v>
      </c>
      <c r="J38" s="259">
        <v>-41689446</v>
      </c>
      <c r="K38" s="259">
        <v>2839000</v>
      </c>
      <c r="L38" s="259">
        <v>168475741</v>
      </c>
      <c r="M38" s="259">
        <v>4264452</v>
      </c>
      <c r="N38" s="259">
        <v>4264452</v>
      </c>
      <c r="O38" s="259">
        <v>-40820765</v>
      </c>
      <c r="P38" s="259">
        <v>-40533653</v>
      </c>
      <c r="Q38" s="259">
        <v>69704517</v>
      </c>
      <c r="R38" s="259">
        <v>69704517</v>
      </c>
      <c r="S38" s="259"/>
      <c r="T38" s="259"/>
      <c r="U38" s="259"/>
      <c r="V38" s="259"/>
      <c r="W38" s="259">
        <v>69704517</v>
      </c>
      <c r="X38" s="259">
        <v>737151606</v>
      </c>
      <c r="Y38" s="259">
        <v>-667447089</v>
      </c>
      <c r="Z38" s="260">
        <v>-90.54</v>
      </c>
      <c r="AA38" s="261">
        <v>345392735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131202932</v>
      </c>
      <c r="D5" s="200">
        <f t="shared" si="0"/>
        <v>0</v>
      </c>
      <c r="E5" s="106">
        <f t="shared" si="0"/>
        <v>222046111</v>
      </c>
      <c r="F5" s="106">
        <f t="shared" si="0"/>
        <v>302153789</v>
      </c>
      <c r="G5" s="106">
        <f t="shared" si="0"/>
        <v>2256362</v>
      </c>
      <c r="H5" s="106">
        <f t="shared" si="0"/>
        <v>21811351</v>
      </c>
      <c r="I5" s="106">
        <f t="shared" si="0"/>
        <v>21878518</v>
      </c>
      <c r="J5" s="106">
        <f t="shared" si="0"/>
        <v>45946231</v>
      </c>
      <c r="K5" s="106">
        <f t="shared" si="0"/>
        <v>11166861</v>
      </c>
      <c r="L5" s="106">
        <f t="shared" si="0"/>
        <v>16329377</v>
      </c>
      <c r="M5" s="106">
        <f t="shared" si="0"/>
        <v>15388394</v>
      </c>
      <c r="N5" s="106">
        <f t="shared" si="0"/>
        <v>42884632</v>
      </c>
      <c r="O5" s="106">
        <f t="shared" si="0"/>
        <v>9447491</v>
      </c>
      <c r="P5" s="106">
        <f t="shared" si="0"/>
        <v>6078106</v>
      </c>
      <c r="Q5" s="106">
        <f t="shared" si="0"/>
        <v>10751089</v>
      </c>
      <c r="R5" s="106">
        <f t="shared" si="0"/>
        <v>26276686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115107549</v>
      </c>
      <c r="X5" s="106">
        <f t="shared" si="0"/>
        <v>226615342</v>
      </c>
      <c r="Y5" s="106">
        <f t="shared" si="0"/>
        <v>-111507793</v>
      </c>
      <c r="Z5" s="201">
        <f>+IF(X5&lt;&gt;0,+(Y5/X5)*100,0)</f>
        <v>-49.20575633400849</v>
      </c>
      <c r="AA5" s="199">
        <f>SUM(AA11:AA18)</f>
        <v>302153789</v>
      </c>
    </row>
    <row r="6" spans="1:27" ht="13.5">
      <c r="A6" s="291" t="s">
        <v>204</v>
      </c>
      <c r="B6" s="142"/>
      <c r="C6" s="62">
        <v>29705401</v>
      </c>
      <c r="D6" s="156"/>
      <c r="E6" s="60">
        <v>43396050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>
        <v>39394885</v>
      </c>
      <c r="D7" s="156"/>
      <c r="E7" s="60">
        <v>63450000</v>
      </c>
      <c r="F7" s="60">
        <v>59200000</v>
      </c>
      <c r="G7" s="60">
        <v>292024</v>
      </c>
      <c r="H7" s="60">
        <v>5112696</v>
      </c>
      <c r="I7" s="60">
        <v>3126858</v>
      </c>
      <c r="J7" s="60">
        <v>8531578</v>
      </c>
      <c r="K7" s="60">
        <v>1065255</v>
      </c>
      <c r="L7" s="60">
        <v>3216439</v>
      </c>
      <c r="M7" s="60">
        <v>-747062</v>
      </c>
      <c r="N7" s="60">
        <v>3534632</v>
      </c>
      <c r="O7" s="60"/>
      <c r="P7" s="60">
        <v>538799</v>
      </c>
      <c r="Q7" s="60">
        <v>59779</v>
      </c>
      <c r="R7" s="60">
        <v>598578</v>
      </c>
      <c r="S7" s="60"/>
      <c r="T7" s="60"/>
      <c r="U7" s="60"/>
      <c r="V7" s="60"/>
      <c r="W7" s="60">
        <v>12664788</v>
      </c>
      <c r="X7" s="60">
        <v>44400000</v>
      </c>
      <c r="Y7" s="60">
        <v>-31735212</v>
      </c>
      <c r="Z7" s="140">
        <v>-71.48</v>
      </c>
      <c r="AA7" s="155">
        <v>59200000</v>
      </c>
    </row>
    <row r="8" spans="1:27" ht="13.5">
      <c r="A8" s="291" t="s">
        <v>206</v>
      </c>
      <c r="B8" s="142"/>
      <c r="C8" s="62">
        <v>8302647</v>
      </c>
      <c r="D8" s="156"/>
      <c r="E8" s="60">
        <v>6590590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>
        <v>56479330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109680</v>
      </c>
      <c r="D10" s="156"/>
      <c r="E10" s="60">
        <v>7162897</v>
      </c>
      <c r="F10" s="60">
        <v>10100000</v>
      </c>
      <c r="G10" s="60">
        <v>53742</v>
      </c>
      <c r="H10" s="60">
        <v>91682</v>
      </c>
      <c r="I10" s="60">
        <v>574</v>
      </c>
      <c r="J10" s="60">
        <v>145998</v>
      </c>
      <c r="K10" s="60">
        <v>120197</v>
      </c>
      <c r="L10" s="60">
        <v>1049609</v>
      </c>
      <c r="M10" s="60">
        <v>12895</v>
      </c>
      <c r="N10" s="60">
        <v>1182701</v>
      </c>
      <c r="O10" s="60"/>
      <c r="P10" s="60"/>
      <c r="Q10" s="60">
        <v>3882</v>
      </c>
      <c r="R10" s="60">
        <v>3882</v>
      </c>
      <c r="S10" s="60"/>
      <c r="T10" s="60"/>
      <c r="U10" s="60"/>
      <c r="V10" s="60"/>
      <c r="W10" s="60">
        <v>1332581</v>
      </c>
      <c r="X10" s="60">
        <v>7575000</v>
      </c>
      <c r="Y10" s="60">
        <v>-6242419</v>
      </c>
      <c r="Z10" s="140">
        <v>-82.41</v>
      </c>
      <c r="AA10" s="155">
        <v>10100000</v>
      </c>
    </row>
    <row r="11" spans="1:27" ht="13.5">
      <c r="A11" s="292" t="s">
        <v>209</v>
      </c>
      <c r="B11" s="142"/>
      <c r="C11" s="293">
        <f aca="true" t="shared" si="1" ref="C11:Y11">SUM(C6:C10)</f>
        <v>77512613</v>
      </c>
      <c r="D11" s="294">
        <f t="shared" si="1"/>
        <v>0</v>
      </c>
      <c r="E11" s="295">
        <f t="shared" si="1"/>
        <v>177078867</v>
      </c>
      <c r="F11" s="295">
        <f t="shared" si="1"/>
        <v>69300000</v>
      </c>
      <c r="G11" s="295">
        <f t="shared" si="1"/>
        <v>345766</v>
      </c>
      <c r="H11" s="295">
        <f t="shared" si="1"/>
        <v>5204378</v>
      </c>
      <c r="I11" s="295">
        <f t="shared" si="1"/>
        <v>3127432</v>
      </c>
      <c r="J11" s="295">
        <f t="shared" si="1"/>
        <v>8677576</v>
      </c>
      <c r="K11" s="295">
        <f t="shared" si="1"/>
        <v>1185452</v>
      </c>
      <c r="L11" s="295">
        <f t="shared" si="1"/>
        <v>4266048</v>
      </c>
      <c r="M11" s="295">
        <f t="shared" si="1"/>
        <v>-734167</v>
      </c>
      <c r="N11" s="295">
        <f t="shared" si="1"/>
        <v>4717333</v>
      </c>
      <c r="O11" s="295">
        <f t="shared" si="1"/>
        <v>0</v>
      </c>
      <c r="P11" s="295">
        <f t="shared" si="1"/>
        <v>538799</v>
      </c>
      <c r="Q11" s="295">
        <f t="shared" si="1"/>
        <v>63661</v>
      </c>
      <c r="R11" s="295">
        <f t="shared" si="1"/>
        <v>602460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13997369</v>
      </c>
      <c r="X11" s="295">
        <f t="shared" si="1"/>
        <v>51975000</v>
      </c>
      <c r="Y11" s="295">
        <f t="shared" si="1"/>
        <v>-37977631</v>
      </c>
      <c r="Z11" s="296">
        <f>+IF(X11&lt;&gt;0,+(Y11/X11)*100,0)</f>
        <v>-73.06903511303511</v>
      </c>
      <c r="AA11" s="297">
        <f>SUM(AA6:AA10)</f>
        <v>69300000</v>
      </c>
    </row>
    <row r="12" spans="1:27" ht="13.5">
      <c r="A12" s="298" t="s">
        <v>210</v>
      </c>
      <c r="B12" s="136"/>
      <c r="C12" s="62">
        <v>7735365</v>
      </c>
      <c r="D12" s="156"/>
      <c r="E12" s="60">
        <v>38267244</v>
      </c>
      <c r="F12" s="60">
        <v>21700000</v>
      </c>
      <c r="G12" s="60">
        <v>50000</v>
      </c>
      <c r="H12" s="60">
        <v>284941</v>
      </c>
      <c r="I12" s="60"/>
      <c r="J12" s="60">
        <v>334941</v>
      </c>
      <c r="K12" s="60">
        <v>133129</v>
      </c>
      <c r="L12" s="60">
        <v>852777</v>
      </c>
      <c r="M12" s="60">
        <v>2587945</v>
      </c>
      <c r="N12" s="60">
        <v>3573851</v>
      </c>
      <c r="O12" s="60"/>
      <c r="P12" s="60"/>
      <c r="Q12" s="60"/>
      <c r="R12" s="60"/>
      <c r="S12" s="60"/>
      <c r="T12" s="60"/>
      <c r="U12" s="60"/>
      <c r="V12" s="60"/>
      <c r="W12" s="60">
        <v>3908792</v>
      </c>
      <c r="X12" s="60">
        <v>16275000</v>
      </c>
      <c r="Y12" s="60">
        <v>-12366208</v>
      </c>
      <c r="Z12" s="140">
        <v>-75.98</v>
      </c>
      <c r="AA12" s="155">
        <v>21700000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45954954</v>
      </c>
      <c r="D15" s="156"/>
      <c r="E15" s="60">
        <v>6700000</v>
      </c>
      <c r="F15" s="60">
        <v>211153789</v>
      </c>
      <c r="G15" s="60">
        <v>1860596</v>
      </c>
      <c r="H15" s="60">
        <v>16322032</v>
      </c>
      <c r="I15" s="60">
        <v>18751086</v>
      </c>
      <c r="J15" s="60">
        <v>36933714</v>
      </c>
      <c r="K15" s="60">
        <v>9848280</v>
      </c>
      <c r="L15" s="60">
        <v>11210552</v>
      </c>
      <c r="M15" s="60">
        <v>13534616</v>
      </c>
      <c r="N15" s="60">
        <v>34593448</v>
      </c>
      <c r="O15" s="60">
        <v>9447491</v>
      </c>
      <c r="P15" s="60">
        <v>5539307</v>
      </c>
      <c r="Q15" s="60">
        <v>10687428</v>
      </c>
      <c r="R15" s="60">
        <v>25674226</v>
      </c>
      <c r="S15" s="60"/>
      <c r="T15" s="60"/>
      <c r="U15" s="60"/>
      <c r="V15" s="60"/>
      <c r="W15" s="60">
        <v>97201388</v>
      </c>
      <c r="X15" s="60">
        <v>158365342</v>
      </c>
      <c r="Y15" s="60">
        <v>-61163954</v>
      </c>
      <c r="Z15" s="140">
        <v>-38.62</v>
      </c>
      <c r="AA15" s="155">
        <v>211153789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115462034</v>
      </c>
      <c r="D20" s="154">
        <f t="shared" si="2"/>
        <v>0</v>
      </c>
      <c r="E20" s="100">
        <f t="shared" si="2"/>
        <v>104057677</v>
      </c>
      <c r="F20" s="100">
        <f t="shared" si="2"/>
        <v>33050000</v>
      </c>
      <c r="G20" s="100">
        <f t="shared" si="2"/>
        <v>0</v>
      </c>
      <c r="H20" s="100">
        <f t="shared" si="2"/>
        <v>347183</v>
      </c>
      <c r="I20" s="100">
        <f t="shared" si="2"/>
        <v>651766</v>
      </c>
      <c r="J20" s="100">
        <f t="shared" si="2"/>
        <v>998949</v>
      </c>
      <c r="K20" s="100">
        <f t="shared" si="2"/>
        <v>284525</v>
      </c>
      <c r="L20" s="100">
        <f t="shared" si="2"/>
        <v>324303</v>
      </c>
      <c r="M20" s="100">
        <f t="shared" si="2"/>
        <v>681407</v>
      </c>
      <c r="N20" s="100">
        <f t="shared" si="2"/>
        <v>1290235</v>
      </c>
      <c r="O20" s="100">
        <f t="shared" si="2"/>
        <v>14534</v>
      </c>
      <c r="P20" s="100">
        <f t="shared" si="2"/>
        <v>-271728</v>
      </c>
      <c r="Q20" s="100">
        <f t="shared" si="2"/>
        <v>185954</v>
      </c>
      <c r="R20" s="100">
        <f t="shared" si="2"/>
        <v>-71240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2217944</v>
      </c>
      <c r="X20" s="100">
        <f t="shared" si="2"/>
        <v>24787500</v>
      </c>
      <c r="Y20" s="100">
        <f t="shared" si="2"/>
        <v>-22569556</v>
      </c>
      <c r="Z20" s="137">
        <f>+IF(X20&lt;&gt;0,+(Y20/X20)*100,0)</f>
        <v>-91.05216742309632</v>
      </c>
      <c r="AA20" s="153">
        <f>SUM(AA26:AA33)</f>
        <v>33050000</v>
      </c>
    </row>
    <row r="21" spans="1:27" ht="13.5">
      <c r="A21" s="291" t="s">
        <v>204</v>
      </c>
      <c r="B21" s="142"/>
      <c r="C21" s="62">
        <v>79347078</v>
      </c>
      <c r="D21" s="156"/>
      <c r="E21" s="60">
        <v>15295963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>
        <v>7945667</v>
      </c>
      <c r="D22" s="156"/>
      <c r="E22" s="60">
        <v>33050000</v>
      </c>
      <c r="F22" s="60">
        <v>28250000</v>
      </c>
      <c r="G22" s="60"/>
      <c r="H22" s="60">
        <v>436510</v>
      </c>
      <c r="I22" s="60">
        <v>649331</v>
      </c>
      <c r="J22" s="60">
        <v>1085841</v>
      </c>
      <c r="K22" s="60">
        <v>284525</v>
      </c>
      <c r="L22" s="60">
        <v>244303</v>
      </c>
      <c r="M22" s="60">
        <v>681407</v>
      </c>
      <c r="N22" s="60">
        <v>1210235</v>
      </c>
      <c r="O22" s="60">
        <v>14534</v>
      </c>
      <c r="P22" s="60">
        <v>-271728</v>
      </c>
      <c r="Q22" s="60">
        <v>185954</v>
      </c>
      <c r="R22" s="60">
        <v>-71240</v>
      </c>
      <c r="S22" s="60"/>
      <c r="T22" s="60"/>
      <c r="U22" s="60"/>
      <c r="V22" s="60"/>
      <c r="W22" s="60">
        <v>2224836</v>
      </c>
      <c r="X22" s="60">
        <v>21187500</v>
      </c>
      <c r="Y22" s="60">
        <v>-18962664</v>
      </c>
      <c r="Z22" s="140">
        <v>-89.5</v>
      </c>
      <c r="AA22" s="155">
        <v>28250000</v>
      </c>
    </row>
    <row r="23" spans="1:27" ht="13.5">
      <c r="A23" s="291" t="s">
        <v>206</v>
      </c>
      <c r="B23" s="142"/>
      <c r="C23" s="62">
        <v>7241002</v>
      </c>
      <c r="D23" s="156"/>
      <c r="E23" s="60">
        <v>30198906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>
        <v>13462809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>
        <v>2303354</v>
      </c>
      <c r="D25" s="156"/>
      <c r="E25" s="60"/>
      <c r="F25" s="60">
        <v>4800000</v>
      </c>
      <c r="G25" s="60"/>
      <c r="H25" s="60"/>
      <c r="I25" s="60">
        <v>2435</v>
      </c>
      <c r="J25" s="60">
        <v>2435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>
        <v>2435</v>
      </c>
      <c r="X25" s="60">
        <v>3600000</v>
      </c>
      <c r="Y25" s="60">
        <v>-3597565</v>
      </c>
      <c r="Z25" s="140">
        <v>-99.93</v>
      </c>
      <c r="AA25" s="155">
        <v>4800000</v>
      </c>
    </row>
    <row r="26" spans="1:27" ht="13.5">
      <c r="A26" s="292" t="s">
        <v>209</v>
      </c>
      <c r="B26" s="302"/>
      <c r="C26" s="293">
        <f aca="true" t="shared" si="3" ref="C26:Y26">SUM(C21:C25)</f>
        <v>96837101</v>
      </c>
      <c r="D26" s="294">
        <f t="shared" si="3"/>
        <v>0</v>
      </c>
      <c r="E26" s="295">
        <f t="shared" si="3"/>
        <v>92007678</v>
      </c>
      <c r="F26" s="295">
        <f t="shared" si="3"/>
        <v>33050000</v>
      </c>
      <c r="G26" s="295">
        <f t="shared" si="3"/>
        <v>0</v>
      </c>
      <c r="H26" s="295">
        <f t="shared" si="3"/>
        <v>436510</v>
      </c>
      <c r="I26" s="295">
        <f t="shared" si="3"/>
        <v>651766</v>
      </c>
      <c r="J26" s="295">
        <f t="shared" si="3"/>
        <v>1088276</v>
      </c>
      <c r="K26" s="295">
        <f t="shared" si="3"/>
        <v>284525</v>
      </c>
      <c r="L26" s="295">
        <f t="shared" si="3"/>
        <v>244303</v>
      </c>
      <c r="M26" s="295">
        <f t="shared" si="3"/>
        <v>681407</v>
      </c>
      <c r="N26" s="295">
        <f t="shared" si="3"/>
        <v>1210235</v>
      </c>
      <c r="O26" s="295">
        <f t="shared" si="3"/>
        <v>14534</v>
      </c>
      <c r="P26" s="295">
        <f t="shared" si="3"/>
        <v>-271728</v>
      </c>
      <c r="Q26" s="295">
        <f t="shared" si="3"/>
        <v>185954</v>
      </c>
      <c r="R26" s="295">
        <f t="shared" si="3"/>
        <v>-71240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2227271</v>
      </c>
      <c r="X26" s="295">
        <f t="shared" si="3"/>
        <v>24787500</v>
      </c>
      <c r="Y26" s="295">
        <f t="shared" si="3"/>
        <v>-22560229</v>
      </c>
      <c r="Z26" s="296">
        <f>+IF(X26&lt;&gt;0,+(Y26/X26)*100,0)</f>
        <v>-91.01453958648513</v>
      </c>
      <c r="AA26" s="297">
        <f>SUM(AA21:AA25)</f>
        <v>33050000</v>
      </c>
    </row>
    <row r="27" spans="1:27" ht="13.5">
      <c r="A27" s="298" t="s">
        <v>210</v>
      </c>
      <c r="B27" s="147"/>
      <c r="C27" s="62">
        <v>14806684</v>
      </c>
      <c r="D27" s="156"/>
      <c r="E27" s="60">
        <v>12049999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3818249</v>
      </c>
      <c r="D30" s="156"/>
      <c r="E30" s="60"/>
      <c r="F30" s="60"/>
      <c r="G30" s="60"/>
      <c r="H30" s="60">
        <v>-89327</v>
      </c>
      <c r="I30" s="60"/>
      <c r="J30" s="60">
        <v>-89327</v>
      </c>
      <c r="K30" s="60"/>
      <c r="L30" s="60">
        <v>80000</v>
      </c>
      <c r="M30" s="60"/>
      <c r="N30" s="60">
        <v>80000</v>
      </c>
      <c r="O30" s="60"/>
      <c r="P30" s="60"/>
      <c r="Q30" s="60"/>
      <c r="R30" s="60"/>
      <c r="S30" s="60"/>
      <c r="T30" s="60"/>
      <c r="U30" s="60"/>
      <c r="V30" s="60"/>
      <c r="W30" s="60">
        <v>-9327</v>
      </c>
      <c r="X30" s="60"/>
      <c r="Y30" s="60">
        <v>-9327</v>
      </c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109052479</v>
      </c>
      <c r="D36" s="156">
        <f t="shared" si="4"/>
        <v>0</v>
      </c>
      <c r="E36" s="60">
        <f t="shared" si="4"/>
        <v>58692013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47340552</v>
      </c>
      <c r="D37" s="156">
        <f t="shared" si="4"/>
        <v>0</v>
      </c>
      <c r="E37" s="60">
        <f t="shared" si="4"/>
        <v>96500000</v>
      </c>
      <c r="F37" s="60">
        <f t="shared" si="4"/>
        <v>87450000</v>
      </c>
      <c r="G37" s="60">
        <f t="shared" si="4"/>
        <v>292024</v>
      </c>
      <c r="H37" s="60">
        <f t="shared" si="4"/>
        <v>5549206</v>
      </c>
      <c r="I37" s="60">
        <f t="shared" si="4"/>
        <v>3776189</v>
      </c>
      <c r="J37" s="60">
        <f t="shared" si="4"/>
        <v>9617419</v>
      </c>
      <c r="K37" s="60">
        <f t="shared" si="4"/>
        <v>1349780</v>
      </c>
      <c r="L37" s="60">
        <f t="shared" si="4"/>
        <v>3460742</v>
      </c>
      <c r="M37" s="60">
        <f t="shared" si="4"/>
        <v>-65655</v>
      </c>
      <c r="N37" s="60">
        <f t="shared" si="4"/>
        <v>4744867</v>
      </c>
      <c r="O37" s="60">
        <f t="shared" si="4"/>
        <v>14534</v>
      </c>
      <c r="P37" s="60">
        <f t="shared" si="4"/>
        <v>267071</v>
      </c>
      <c r="Q37" s="60">
        <f t="shared" si="4"/>
        <v>245733</v>
      </c>
      <c r="R37" s="60">
        <f t="shared" si="4"/>
        <v>527338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14889624</v>
      </c>
      <c r="X37" s="60">
        <f t="shared" si="4"/>
        <v>65587500</v>
      </c>
      <c r="Y37" s="60">
        <f t="shared" si="4"/>
        <v>-50697876</v>
      </c>
      <c r="Z37" s="140">
        <f t="shared" si="5"/>
        <v>-77.29807661520869</v>
      </c>
      <c r="AA37" s="155">
        <f>AA7+AA22</f>
        <v>87450000</v>
      </c>
    </row>
    <row r="38" spans="1:27" ht="13.5">
      <c r="A38" s="291" t="s">
        <v>206</v>
      </c>
      <c r="B38" s="142"/>
      <c r="C38" s="62">
        <f t="shared" si="4"/>
        <v>15543649</v>
      </c>
      <c r="D38" s="156">
        <f t="shared" si="4"/>
        <v>0</v>
      </c>
      <c r="E38" s="60">
        <f t="shared" si="4"/>
        <v>36789496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69942139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2413034</v>
      </c>
      <c r="D40" s="156">
        <f t="shared" si="4"/>
        <v>0</v>
      </c>
      <c r="E40" s="60">
        <f t="shared" si="4"/>
        <v>7162897</v>
      </c>
      <c r="F40" s="60">
        <f t="shared" si="4"/>
        <v>14900000</v>
      </c>
      <c r="G40" s="60">
        <f t="shared" si="4"/>
        <v>53742</v>
      </c>
      <c r="H40" s="60">
        <f t="shared" si="4"/>
        <v>91682</v>
      </c>
      <c r="I40" s="60">
        <f t="shared" si="4"/>
        <v>3009</v>
      </c>
      <c r="J40" s="60">
        <f t="shared" si="4"/>
        <v>148433</v>
      </c>
      <c r="K40" s="60">
        <f t="shared" si="4"/>
        <v>120197</v>
      </c>
      <c r="L40" s="60">
        <f t="shared" si="4"/>
        <v>1049609</v>
      </c>
      <c r="M40" s="60">
        <f t="shared" si="4"/>
        <v>12895</v>
      </c>
      <c r="N40" s="60">
        <f t="shared" si="4"/>
        <v>1182701</v>
      </c>
      <c r="O40" s="60">
        <f t="shared" si="4"/>
        <v>0</v>
      </c>
      <c r="P40" s="60">
        <f t="shared" si="4"/>
        <v>0</v>
      </c>
      <c r="Q40" s="60">
        <f t="shared" si="4"/>
        <v>3882</v>
      </c>
      <c r="R40" s="60">
        <f t="shared" si="4"/>
        <v>3882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1335016</v>
      </c>
      <c r="X40" s="60">
        <f t="shared" si="4"/>
        <v>11175000</v>
      </c>
      <c r="Y40" s="60">
        <f t="shared" si="4"/>
        <v>-9839984</v>
      </c>
      <c r="Z40" s="140">
        <f t="shared" si="5"/>
        <v>-88.053548098434</v>
      </c>
      <c r="AA40" s="155">
        <f>AA10+AA25</f>
        <v>14900000</v>
      </c>
    </row>
    <row r="41" spans="1:27" ht="13.5">
      <c r="A41" s="292" t="s">
        <v>209</v>
      </c>
      <c r="B41" s="142"/>
      <c r="C41" s="293">
        <f aca="true" t="shared" si="6" ref="C41:Y41">SUM(C36:C40)</f>
        <v>174349714</v>
      </c>
      <c r="D41" s="294">
        <f t="shared" si="6"/>
        <v>0</v>
      </c>
      <c r="E41" s="295">
        <f t="shared" si="6"/>
        <v>269086545</v>
      </c>
      <c r="F41" s="295">
        <f t="shared" si="6"/>
        <v>102350000</v>
      </c>
      <c r="G41" s="295">
        <f t="shared" si="6"/>
        <v>345766</v>
      </c>
      <c r="H41" s="295">
        <f t="shared" si="6"/>
        <v>5640888</v>
      </c>
      <c r="I41" s="295">
        <f t="shared" si="6"/>
        <v>3779198</v>
      </c>
      <c r="J41" s="295">
        <f t="shared" si="6"/>
        <v>9765852</v>
      </c>
      <c r="K41" s="295">
        <f t="shared" si="6"/>
        <v>1469977</v>
      </c>
      <c r="L41" s="295">
        <f t="shared" si="6"/>
        <v>4510351</v>
      </c>
      <c r="M41" s="295">
        <f t="shared" si="6"/>
        <v>-52760</v>
      </c>
      <c r="N41" s="295">
        <f t="shared" si="6"/>
        <v>5927568</v>
      </c>
      <c r="O41" s="295">
        <f t="shared" si="6"/>
        <v>14534</v>
      </c>
      <c r="P41" s="295">
        <f t="shared" si="6"/>
        <v>267071</v>
      </c>
      <c r="Q41" s="295">
        <f t="shared" si="6"/>
        <v>249615</v>
      </c>
      <c r="R41" s="295">
        <f t="shared" si="6"/>
        <v>531220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16224640</v>
      </c>
      <c r="X41" s="295">
        <f t="shared" si="6"/>
        <v>76762500</v>
      </c>
      <c r="Y41" s="295">
        <f t="shared" si="6"/>
        <v>-60537860</v>
      </c>
      <c r="Z41" s="296">
        <f t="shared" si="5"/>
        <v>-78.86384627910765</v>
      </c>
      <c r="AA41" s="297">
        <f>SUM(AA36:AA40)</f>
        <v>102350000</v>
      </c>
    </row>
    <row r="42" spans="1:27" ht="13.5">
      <c r="A42" s="298" t="s">
        <v>210</v>
      </c>
      <c r="B42" s="136"/>
      <c r="C42" s="95">
        <f aca="true" t="shared" si="7" ref="C42:Y48">C12+C27</f>
        <v>22542049</v>
      </c>
      <c r="D42" s="129">
        <f t="shared" si="7"/>
        <v>0</v>
      </c>
      <c r="E42" s="54">
        <f t="shared" si="7"/>
        <v>50317243</v>
      </c>
      <c r="F42" s="54">
        <f t="shared" si="7"/>
        <v>21700000</v>
      </c>
      <c r="G42" s="54">
        <f t="shared" si="7"/>
        <v>50000</v>
      </c>
      <c r="H42" s="54">
        <f t="shared" si="7"/>
        <v>284941</v>
      </c>
      <c r="I42" s="54">
        <f t="shared" si="7"/>
        <v>0</v>
      </c>
      <c r="J42" s="54">
        <f t="shared" si="7"/>
        <v>334941</v>
      </c>
      <c r="K42" s="54">
        <f t="shared" si="7"/>
        <v>133129</v>
      </c>
      <c r="L42" s="54">
        <f t="shared" si="7"/>
        <v>852777</v>
      </c>
      <c r="M42" s="54">
        <f t="shared" si="7"/>
        <v>2587945</v>
      </c>
      <c r="N42" s="54">
        <f t="shared" si="7"/>
        <v>3573851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3908792</v>
      </c>
      <c r="X42" s="54">
        <f t="shared" si="7"/>
        <v>16275000</v>
      </c>
      <c r="Y42" s="54">
        <f t="shared" si="7"/>
        <v>-12366208</v>
      </c>
      <c r="Z42" s="184">
        <f t="shared" si="5"/>
        <v>-75.98284485407066</v>
      </c>
      <c r="AA42" s="130">
        <f aca="true" t="shared" si="8" ref="AA42:AA48">AA12+AA27</f>
        <v>21700000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49773203</v>
      </c>
      <c r="D45" s="129">
        <f t="shared" si="7"/>
        <v>0</v>
      </c>
      <c r="E45" s="54">
        <f t="shared" si="7"/>
        <v>6700000</v>
      </c>
      <c r="F45" s="54">
        <f t="shared" si="7"/>
        <v>211153789</v>
      </c>
      <c r="G45" s="54">
        <f t="shared" si="7"/>
        <v>1860596</v>
      </c>
      <c r="H45" s="54">
        <f t="shared" si="7"/>
        <v>16232705</v>
      </c>
      <c r="I45" s="54">
        <f t="shared" si="7"/>
        <v>18751086</v>
      </c>
      <c r="J45" s="54">
        <f t="shared" si="7"/>
        <v>36844387</v>
      </c>
      <c r="K45" s="54">
        <f t="shared" si="7"/>
        <v>9848280</v>
      </c>
      <c r="L45" s="54">
        <f t="shared" si="7"/>
        <v>11290552</v>
      </c>
      <c r="M45" s="54">
        <f t="shared" si="7"/>
        <v>13534616</v>
      </c>
      <c r="N45" s="54">
        <f t="shared" si="7"/>
        <v>34673448</v>
      </c>
      <c r="O45" s="54">
        <f t="shared" si="7"/>
        <v>9447491</v>
      </c>
      <c r="P45" s="54">
        <f t="shared" si="7"/>
        <v>5539307</v>
      </c>
      <c r="Q45" s="54">
        <f t="shared" si="7"/>
        <v>10687428</v>
      </c>
      <c r="R45" s="54">
        <f t="shared" si="7"/>
        <v>25674226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97192061</v>
      </c>
      <c r="X45" s="54">
        <f t="shared" si="7"/>
        <v>158365342</v>
      </c>
      <c r="Y45" s="54">
        <f t="shared" si="7"/>
        <v>-61173281</v>
      </c>
      <c r="Z45" s="184">
        <f t="shared" si="5"/>
        <v>-38.627947395207215</v>
      </c>
      <c r="AA45" s="130">
        <f t="shared" si="8"/>
        <v>211153789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246664966</v>
      </c>
      <c r="D49" s="218">
        <f t="shared" si="9"/>
        <v>0</v>
      </c>
      <c r="E49" s="220">
        <f t="shared" si="9"/>
        <v>326103788</v>
      </c>
      <c r="F49" s="220">
        <f t="shared" si="9"/>
        <v>335203789</v>
      </c>
      <c r="G49" s="220">
        <f t="shared" si="9"/>
        <v>2256362</v>
      </c>
      <c r="H49" s="220">
        <f t="shared" si="9"/>
        <v>22158534</v>
      </c>
      <c r="I49" s="220">
        <f t="shared" si="9"/>
        <v>22530284</v>
      </c>
      <c r="J49" s="220">
        <f t="shared" si="9"/>
        <v>46945180</v>
      </c>
      <c r="K49" s="220">
        <f t="shared" si="9"/>
        <v>11451386</v>
      </c>
      <c r="L49" s="220">
        <f t="shared" si="9"/>
        <v>16653680</v>
      </c>
      <c r="M49" s="220">
        <f t="shared" si="9"/>
        <v>16069801</v>
      </c>
      <c r="N49" s="220">
        <f t="shared" si="9"/>
        <v>44174867</v>
      </c>
      <c r="O49" s="220">
        <f t="shared" si="9"/>
        <v>9462025</v>
      </c>
      <c r="P49" s="220">
        <f t="shared" si="9"/>
        <v>5806378</v>
      </c>
      <c r="Q49" s="220">
        <f t="shared" si="9"/>
        <v>10937043</v>
      </c>
      <c r="R49" s="220">
        <f t="shared" si="9"/>
        <v>26205446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117325493</v>
      </c>
      <c r="X49" s="220">
        <f t="shared" si="9"/>
        <v>251402842</v>
      </c>
      <c r="Y49" s="220">
        <f t="shared" si="9"/>
        <v>-134077349</v>
      </c>
      <c r="Z49" s="221">
        <f t="shared" si="5"/>
        <v>-53.33167594024255</v>
      </c>
      <c r="AA49" s="222">
        <f>SUM(AA41:AA48)</f>
        <v>335203789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102622181</v>
      </c>
      <c r="D51" s="129">
        <f t="shared" si="10"/>
        <v>0</v>
      </c>
      <c r="E51" s="54">
        <f t="shared" si="10"/>
        <v>167790259</v>
      </c>
      <c r="F51" s="54">
        <f t="shared" si="10"/>
        <v>180790258</v>
      </c>
      <c r="G51" s="54">
        <f t="shared" si="10"/>
        <v>5995080</v>
      </c>
      <c r="H51" s="54">
        <f t="shared" si="10"/>
        <v>9906584</v>
      </c>
      <c r="I51" s="54">
        <f t="shared" si="10"/>
        <v>8631889</v>
      </c>
      <c r="J51" s="54">
        <f t="shared" si="10"/>
        <v>24533553</v>
      </c>
      <c r="K51" s="54">
        <f t="shared" si="10"/>
        <v>6757706</v>
      </c>
      <c r="L51" s="54">
        <f t="shared" si="10"/>
        <v>6863105</v>
      </c>
      <c r="M51" s="54">
        <f t="shared" si="10"/>
        <v>6420564</v>
      </c>
      <c r="N51" s="54">
        <f t="shared" si="10"/>
        <v>20041375</v>
      </c>
      <c r="O51" s="54">
        <f t="shared" si="10"/>
        <v>11029232</v>
      </c>
      <c r="P51" s="54">
        <f t="shared" si="10"/>
        <v>2071129</v>
      </c>
      <c r="Q51" s="54">
        <f t="shared" si="10"/>
        <v>12891271</v>
      </c>
      <c r="R51" s="54">
        <f t="shared" si="10"/>
        <v>25991632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70566560</v>
      </c>
      <c r="X51" s="54">
        <f t="shared" si="10"/>
        <v>135592695</v>
      </c>
      <c r="Y51" s="54">
        <f t="shared" si="10"/>
        <v>-65026135</v>
      </c>
      <c r="Z51" s="184">
        <f>+IF(X51&lt;&gt;0,+(Y51/X51)*100,0)</f>
        <v>-47.956960365748316</v>
      </c>
      <c r="AA51" s="130">
        <f>SUM(AA57:AA61)</f>
        <v>180790258</v>
      </c>
    </row>
    <row r="52" spans="1:27" ht="13.5">
      <c r="A52" s="310" t="s">
        <v>204</v>
      </c>
      <c r="B52" s="142"/>
      <c r="C52" s="62">
        <v>26395560</v>
      </c>
      <c r="D52" s="156"/>
      <c r="E52" s="60">
        <v>45979412</v>
      </c>
      <c r="F52" s="60">
        <v>123409774</v>
      </c>
      <c r="G52" s="60">
        <v>5073472</v>
      </c>
      <c r="H52" s="60">
        <v>5061391</v>
      </c>
      <c r="I52" s="60">
        <v>1791254</v>
      </c>
      <c r="J52" s="60">
        <v>11926117</v>
      </c>
      <c r="K52" s="60">
        <v>3321381</v>
      </c>
      <c r="L52" s="60">
        <v>4453428</v>
      </c>
      <c r="M52" s="60">
        <v>5774224</v>
      </c>
      <c r="N52" s="60">
        <v>13549033</v>
      </c>
      <c r="O52" s="60">
        <v>6090260</v>
      </c>
      <c r="P52" s="60">
        <v>1244238</v>
      </c>
      <c r="Q52" s="60">
        <v>7270285</v>
      </c>
      <c r="R52" s="60">
        <v>14604783</v>
      </c>
      <c r="S52" s="60"/>
      <c r="T52" s="60"/>
      <c r="U52" s="60"/>
      <c r="V52" s="60"/>
      <c r="W52" s="60">
        <v>40079933</v>
      </c>
      <c r="X52" s="60">
        <v>92557331</v>
      </c>
      <c r="Y52" s="60">
        <v>-52477398</v>
      </c>
      <c r="Z52" s="140">
        <v>-56.7</v>
      </c>
      <c r="AA52" s="155">
        <v>123409774</v>
      </c>
    </row>
    <row r="53" spans="1:27" ht="13.5">
      <c r="A53" s="310" t="s">
        <v>205</v>
      </c>
      <c r="B53" s="142"/>
      <c r="C53" s="62">
        <v>19865638</v>
      </c>
      <c r="D53" s="156"/>
      <c r="E53" s="60">
        <v>32808156</v>
      </c>
      <c r="F53" s="60">
        <v>32128186</v>
      </c>
      <c r="G53" s="60">
        <v>989744</v>
      </c>
      <c r="H53" s="60">
        <v>2722238</v>
      </c>
      <c r="I53" s="60">
        <v>1059882</v>
      </c>
      <c r="J53" s="60">
        <v>4771864</v>
      </c>
      <c r="K53" s="60">
        <v>1207387</v>
      </c>
      <c r="L53" s="60">
        <v>1968013</v>
      </c>
      <c r="M53" s="60">
        <v>1634003</v>
      </c>
      <c r="N53" s="60">
        <v>4809403</v>
      </c>
      <c r="O53" s="60">
        <v>1752577</v>
      </c>
      <c r="P53" s="60">
        <v>955444</v>
      </c>
      <c r="Q53" s="60">
        <v>2215373</v>
      </c>
      <c r="R53" s="60">
        <v>4923394</v>
      </c>
      <c r="S53" s="60"/>
      <c r="T53" s="60"/>
      <c r="U53" s="60"/>
      <c r="V53" s="60"/>
      <c r="W53" s="60">
        <v>14504661</v>
      </c>
      <c r="X53" s="60">
        <v>24096140</v>
      </c>
      <c r="Y53" s="60">
        <v>-9591479</v>
      </c>
      <c r="Z53" s="140">
        <v>-39.81</v>
      </c>
      <c r="AA53" s="155">
        <v>32128186</v>
      </c>
    </row>
    <row r="54" spans="1:27" ht="13.5">
      <c r="A54" s="310" t="s">
        <v>206</v>
      </c>
      <c r="B54" s="142"/>
      <c r="C54" s="62">
        <v>7957925</v>
      </c>
      <c r="D54" s="156"/>
      <c r="E54" s="60">
        <v>12689871</v>
      </c>
      <c r="F54" s="60">
        <v>10925903</v>
      </c>
      <c r="G54" s="60">
        <v>107533</v>
      </c>
      <c r="H54" s="60">
        <v>151487</v>
      </c>
      <c r="I54" s="60">
        <v>525264</v>
      </c>
      <c r="J54" s="60">
        <v>784284</v>
      </c>
      <c r="K54" s="60">
        <v>2381767</v>
      </c>
      <c r="L54" s="60">
        <v>555300</v>
      </c>
      <c r="M54" s="60">
        <v>320243</v>
      </c>
      <c r="N54" s="60">
        <v>3257310</v>
      </c>
      <c r="O54" s="60">
        <v>575886</v>
      </c>
      <c r="P54" s="60">
        <v>110412</v>
      </c>
      <c r="Q54" s="60">
        <v>911585</v>
      </c>
      <c r="R54" s="60">
        <v>1597883</v>
      </c>
      <c r="S54" s="60"/>
      <c r="T54" s="60"/>
      <c r="U54" s="60"/>
      <c r="V54" s="60"/>
      <c r="W54" s="60">
        <v>5639477</v>
      </c>
      <c r="X54" s="60">
        <v>8194427</v>
      </c>
      <c r="Y54" s="60">
        <v>-2554950</v>
      </c>
      <c r="Z54" s="140">
        <v>-31.18</v>
      </c>
      <c r="AA54" s="155">
        <v>10925903</v>
      </c>
    </row>
    <row r="55" spans="1:27" ht="13.5">
      <c r="A55" s="310" t="s">
        <v>207</v>
      </c>
      <c r="B55" s="142"/>
      <c r="C55" s="62">
        <v>20204438</v>
      </c>
      <c r="D55" s="156"/>
      <c r="E55" s="60">
        <v>22166831</v>
      </c>
      <c r="F55" s="60">
        <v>14305877</v>
      </c>
      <c r="G55" s="60">
        <v>-175669</v>
      </c>
      <c r="H55" s="60">
        <v>1971468</v>
      </c>
      <c r="I55" s="60">
        <v>5255489</v>
      </c>
      <c r="J55" s="60">
        <v>7051288</v>
      </c>
      <c r="K55" s="60">
        <v>-152829</v>
      </c>
      <c r="L55" s="60">
        <v>-113636</v>
      </c>
      <c r="M55" s="60">
        <v>-1307906</v>
      </c>
      <c r="N55" s="60">
        <v>-1574371</v>
      </c>
      <c r="O55" s="60">
        <v>2610509</v>
      </c>
      <c r="P55" s="60">
        <v>-238965</v>
      </c>
      <c r="Q55" s="60">
        <v>2494028</v>
      </c>
      <c r="R55" s="60">
        <v>4865572</v>
      </c>
      <c r="S55" s="60"/>
      <c r="T55" s="60"/>
      <c r="U55" s="60"/>
      <c r="V55" s="60"/>
      <c r="W55" s="60">
        <v>10342489</v>
      </c>
      <c r="X55" s="60">
        <v>10729408</v>
      </c>
      <c r="Y55" s="60">
        <v>-386919</v>
      </c>
      <c r="Z55" s="140">
        <v>-3.61</v>
      </c>
      <c r="AA55" s="155">
        <v>14305877</v>
      </c>
    </row>
    <row r="56" spans="1:27" ht="13.5">
      <c r="A56" s="310" t="s">
        <v>208</v>
      </c>
      <c r="B56" s="142"/>
      <c r="C56" s="62"/>
      <c r="D56" s="156"/>
      <c r="E56" s="60">
        <v>36517683</v>
      </c>
      <c r="F56" s="60">
        <v>20518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15389</v>
      </c>
      <c r="Y56" s="60">
        <v>-15389</v>
      </c>
      <c r="Z56" s="140">
        <v>-100</v>
      </c>
      <c r="AA56" s="155">
        <v>20518</v>
      </c>
    </row>
    <row r="57" spans="1:27" ht="13.5">
      <c r="A57" s="138" t="s">
        <v>209</v>
      </c>
      <c r="B57" s="142"/>
      <c r="C57" s="293">
        <f aca="true" t="shared" si="11" ref="C57:Y57">SUM(C52:C56)</f>
        <v>74423561</v>
      </c>
      <c r="D57" s="294">
        <f t="shared" si="11"/>
        <v>0</v>
      </c>
      <c r="E57" s="295">
        <f t="shared" si="11"/>
        <v>150161953</v>
      </c>
      <c r="F57" s="295">
        <f t="shared" si="11"/>
        <v>180790258</v>
      </c>
      <c r="G57" s="295">
        <f t="shared" si="11"/>
        <v>5995080</v>
      </c>
      <c r="H57" s="295">
        <f t="shared" si="11"/>
        <v>9906584</v>
      </c>
      <c r="I57" s="295">
        <f t="shared" si="11"/>
        <v>8631889</v>
      </c>
      <c r="J57" s="295">
        <f t="shared" si="11"/>
        <v>24533553</v>
      </c>
      <c r="K57" s="295">
        <f t="shared" si="11"/>
        <v>6757706</v>
      </c>
      <c r="L57" s="295">
        <f t="shared" si="11"/>
        <v>6863105</v>
      </c>
      <c r="M57" s="295">
        <f t="shared" si="11"/>
        <v>6420564</v>
      </c>
      <c r="N57" s="295">
        <f t="shared" si="11"/>
        <v>20041375</v>
      </c>
      <c r="O57" s="295">
        <f t="shared" si="11"/>
        <v>11029232</v>
      </c>
      <c r="P57" s="295">
        <f t="shared" si="11"/>
        <v>2071129</v>
      </c>
      <c r="Q57" s="295">
        <f t="shared" si="11"/>
        <v>12891271</v>
      </c>
      <c r="R57" s="295">
        <f t="shared" si="11"/>
        <v>25991632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70566560</v>
      </c>
      <c r="X57" s="295">
        <f t="shared" si="11"/>
        <v>135592695</v>
      </c>
      <c r="Y57" s="295">
        <f t="shared" si="11"/>
        <v>-65026135</v>
      </c>
      <c r="Z57" s="296">
        <f>+IF(X57&lt;&gt;0,+(Y57/X57)*100,0)</f>
        <v>-47.956960365748316</v>
      </c>
      <c r="AA57" s="297">
        <f>SUM(AA52:AA56)</f>
        <v>180790258</v>
      </c>
    </row>
    <row r="58" spans="1:27" ht="13.5">
      <c r="A58" s="311" t="s">
        <v>210</v>
      </c>
      <c r="B58" s="136"/>
      <c r="C58" s="62"/>
      <c r="D58" s="156"/>
      <c r="E58" s="60">
        <v>5336200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28198620</v>
      </c>
      <c r="D61" s="156"/>
      <c r="E61" s="60">
        <v>12292106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384</v>
      </c>
      <c r="H65" s="60">
        <v>996</v>
      </c>
      <c r="I65" s="60"/>
      <c r="J65" s="60">
        <v>1380</v>
      </c>
      <c r="K65" s="60">
        <v>15790</v>
      </c>
      <c r="L65" s="60">
        <v>6492</v>
      </c>
      <c r="M65" s="60">
        <v>19000</v>
      </c>
      <c r="N65" s="60">
        <v>41282</v>
      </c>
      <c r="O65" s="60">
        <v>7845</v>
      </c>
      <c r="P65" s="60">
        <v>85966</v>
      </c>
      <c r="Q65" s="60">
        <v>11517499</v>
      </c>
      <c r="R65" s="60">
        <v>11611310</v>
      </c>
      <c r="S65" s="60"/>
      <c r="T65" s="60"/>
      <c r="U65" s="60"/>
      <c r="V65" s="60"/>
      <c r="W65" s="60">
        <v>11653972</v>
      </c>
      <c r="X65" s="60"/>
      <c r="Y65" s="60">
        <v>11653972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765444</v>
      </c>
      <c r="H66" s="275">
        <v>1818452</v>
      </c>
      <c r="I66" s="275">
        <v>2461162</v>
      </c>
      <c r="J66" s="275">
        <v>5045058</v>
      </c>
      <c r="K66" s="275">
        <v>2493382</v>
      </c>
      <c r="L66" s="275">
        <v>3124998</v>
      </c>
      <c r="M66" s="275">
        <v>824879</v>
      </c>
      <c r="N66" s="275">
        <v>6443259</v>
      </c>
      <c r="O66" s="275">
        <v>1523434</v>
      </c>
      <c r="P66" s="275">
        <v>1311727</v>
      </c>
      <c r="Q66" s="275">
        <v>2411296</v>
      </c>
      <c r="R66" s="275">
        <v>5246457</v>
      </c>
      <c r="S66" s="275"/>
      <c r="T66" s="275"/>
      <c r="U66" s="275"/>
      <c r="V66" s="275"/>
      <c r="W66" s="275">
        <v>16734774</v>
      </c>
      <c r="X66" s="275"/>
      <c r="Y66" s="275">
        <v>16734774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>
        <v>7441673</v>
      </c>
      <c r="L67" s="60">
        <v>8332560</v>
      </c>
      <c r="M67" s="60">
        <v>6877851</v>
      </c>
      <c r="N67" s="60">
        <v>22652084</v>
      </c>
      <c r="O67" s="60">
        <v>11029233</v>
      </c>
      <c r="P67" s="60">
        <v>2308000</v>
      </c>
      <c r="Q67" s="60">
        <v>13479552</v>
      </c>
      <c r="R67" s="60">
        <v>26816785</v>
      </c>
      <c r="S67" s="60"/>
      <c r="T67" s="60"/>
      <c r="U67" s="60"/>
      <c r="V67" s="60"/>
      <c r="W67" s="60">
        <v>49468869</v>
      </c>
      <c r="X67" s="60"/>
      <c r="Y67" s="60">
        <v>49468869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6255904</v>
      </c>
      <c r="H68" s="60">
        <v>10589517</v>
      </c>
      <c r="I68" s="60">
        <v>9345569</v>
      </c>
      <c r="J68" s="60">
        <v>26190990</v>
      </c>
      <c r="K68" s="60"/>
      <c r="L68" s="60"/>
      <c r="M68" s="60">
        <v>502061</v>
      </c>
      <c r="N68" s="60">
        <v>502061</v>
      </c>
      <c r="O68" s="60">
        <v>299090</v>
      </c>
      <c r="P68" s="60">
        <v>497493</v>
      </c>
      <c r="Q68" s="60">
        <v>855846</v>
      </c>
      <c r="R68" s="60">
        <v>1652429</v>
      </c>
      <c r="S68" s="60"/>
      <c r="T68" s="60"/>
      <c r="U68" s="60"/>
      <c r="V68" s="60"/>
      <c r="W68" s="60">
        <v>28345480</v>
      </c>
      <c r="X68" s="60"/>
      <c r="Y68" s="60">
        <v>28345480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7021732</v>
      </c>
      <c r="H69" s="220">
        <f t="shared" si="12"/>
        <v>12408965</v>
      </c>
      <c r="I69" s="220">
        <f t="shared" si="12"/>
        <v>11806731</v>
      </c>
      <c r="J69" s="220">
        <f t="shared" si="12"/>
        <v>31237428</v>
      </c>
      <c r="K69" s="220">
        <f t="shared" si="12"/>
        <v>9950845</v>
      </c>
      <c r="L69" s="220">
        <f t="shared" si="12"/>
        <v>11464050</v>
      </c>
      <c r="M69" s="220">
        <f t="shared" si="12"/>
        <v>8223791</v>
      </c>
      <c r="N69" s="220">
        <f t="shared" si="12"/>
        <v>29638686</v>
      </c>
      <c r="O69" s="220">
        <f t="shared" si="12"/>
        <v>12859602</v>
      </c>
      <c r="P69" s="220">
        <f t="shared" si="12"/>
        <v>4203186</v>
      </c>
      <c r="Q69" s="220">
        <f t="shared" si="12"/>
        <v>28264193</v>
      </c>
      <c r="R69" s="220">
        <f t="shared" si="12"/>
        <v>45326981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106203095</v>
      </c>
      <c r="X69" s="220">
        <f t="shared" si="12"/>
        <v>0</v>
      </c>
      <c r="Y69" s="220">
        <f t="shared" si="12"/>
        <v>106203095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77512613</v>
      </c>
      <c r="D5" s="357">
        <f t="shared" si="0"/>
        <v>0</v>
      </c>
      <c r="E5" s="356">
        <f t="shared" si="0"/>
        <v>177078867</v>
      </c>
      <c r="F5" s="358">
        <f t="shared" si="0"/>
        <v>69300000</v>
      </c>
      <c r="G5" s="358">
        <f t="shared" si="0"/>
        <v>345766</v>
      </c>
      <c r="H5" s="356">
        <f t="shared" si="0"/>
        <v>5204378</v>
      </c>
      <c r="I5" s="356">
        <f t="shared" si="0"/>
        <v>3127432</v>
      </c>
      <c r="J5" s="358">
        <f t="shared" si="0"/>
        <v>8677576</v>
      </c>
      <c r="K5" s="358">
        <f t="shared" si="0"/>
        <v>1185452</v>
      </c>
      <c r="L5" s="356">
        <f t="shared" si="0"/>
        <v>4266048</v>
      </c>
      <c r="M5" s="356">
        <f t="shared" si="0"/>
        <v>-734167</v>
      </c>
      <c r="N5" s="358">
        <f t="shared" si="0"/>
        <v>4717333</v>
      </c>
      <c r="O5" s="358">
        <f t="shared" si="0"/>
        <v>0</v>
      </c>
      <c r="P5" s="356">
        <f t="shared" si="0"/>
        <v>538799</v>
      </c>
      <c r="Q5" s="356">
        <f t="shared" si="0"/>
        <v>63661</v>
      </c>
      <c r="R5" s="358">
        <f t="shared" si="0"/>
        <v>602460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13997369</v>
      </c>
      <c r="X5" s="356">
        <f t="shared" si="0"/>
        <v>51975000</v>
      </c>
      <c r="Y5" s="358">
        <f t="shared" si="0"/>
        <v>-37977631</v>
      </c>
      <c r="Z5" s="359">
        <f>+IF(X5&lt;&gt;0,+(Y5/X5)*100,0)</f>
        <v>-73.06903511303511</v>
      </c>
      <c r="AA5" s="360">
        <f>+AA6+AA8+AA11+AA13+AA15</f>
        <v>69300000</v>
      </c>
    </row>
    <row r="6" spans="1:27" ht="13.5">
      <c r="A6" s="361" t="s">
        <v>204</v>
      </c>
      <c r="B6" s="142"/>
      <c r="C6" s="60">
        <f>+C7</f>
        <v>29705401</v>
      </c>
      <c r="D6" s="340">
        <f aca="true" t="shared" si="1" ref="D6:AA6">+D7</f>
        <v>0</v>
      </c>
      <c r="E6" s="60">
        <f t="shared" si="1"/>
        <v>43396050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29705401</v>
      </c>
      <c r="D7" s="340"/>
      <c r="E7" s="60">
        <v>43396050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39394885</v>
      </c>
      <c r="D8" s="340">
        <f t="shared" si="2"/>
        <v>0</v>
      </c>
      <c r="E8" s="60">
        <f t="shared" si="2"/>
        <v>63450000</v>
      </c>
      <c r="F8" s="59">
        <f t="shared" si="2"/>
        <v>59200000</v>
      </c>
      <c r="G8" s="59">
        <f t="shared" si="2"/>
        <v>292024</v>
      </c>
      <c r="H8" s="60">
        <f t="shared" si="2"/>
        <v>5112696</v>
      </c>
      <c r="I8" s="60">
        <f t="shared" si="2"/>
        <v>3126858</v>
      </c>
      <c r="J8" s="59">
        <f t="shared" si="2"/>
        <v>8531578</v>
      </c>
      <c r="K8" s="59">
        <f t="shared" si="2"/>
        <v>1065255</v>
      </c>
      <c r="L8" s="60">
        <f t="shared" si="2"/>
        <v>3216439</v>
      </c>
      <c r="M8" s="60">
        <f t="shared" si="2"/>
        <v>-747062</v>
      </c>
      <c r="N8" s="59">
        <f t="shared" si="2"/>
        <v>3534632</v>
      </c>
      <c r="O8" s="59">
        <f t="shared" si="2"/>
        <v>0</v>
      </c>
      <c r="P8" s="60">
        <f t="shared" si="2"/>
        <v>538799</v>
      </c>
      <c r="Q8" s="60">
        <f t="shared" si="2"/>
        <v>59779</v>
      </c>
      <c r="R8" s="59">
        <f t="shared" si="2"/>
        <v>598578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12664788</v>
      </c>
      <c r="X8" s="60">
        <f t="shared" si="2"/>
        <v>44400000</v>
      </c>
      <c r="Y8" s="59">
        <f t="shared" si="2"/>
        <v>-31735212</v>
      </c>
      <c r="Z8" s="61">
        <f>+IF(X8&lt;&gt;0,+(Y8/X8)*100,0)</f>
        <v>-71.4757027027027</v>
      </c>
      <c r="AA8" s="62">
        <f>SUM(AA9:AA10)</f>
        <v>59200000</v>
      </c>
    </row>
    <row r="9" spans="1:27" ht="13.5">
      <c r="A9" s="291" t="s">
        <v>229</v>
      </c>
      <c r="B9" s="142"/>
      <c r="C9" s="60">
        <v>39394885</v>
      </c>
      <c r="D9" s="340"/>
      <c r="E9" s="60">
        <v>63450000</v>
      </c>
      <c r="F9" s="59">
        <v>59200000</v>
      </c>
      <c r="G9" s="59">
        <v>292024</v>
      </c>
      <c r="H9" s="60">
        <v>5112696</v>
      </c>
      <c r="I9" s="60">
        <v>3126858</v>
      </c>
      <c r="J9" s="59">
        <v>8531578</v>
      </c>
      <c r="K9" s="59">
        <v>1065255</v>
      </c>
      <c r="L9" s="60">
        <v>3216439</v>
      </c>
      <c r="M9" s="60">
        <v>-747062</v>
      </c>
      <c r="N9" s="59">
        <v>3534632</v>
      </c>
      <c r="O9" s="59"/>
      <c r="P9" s="60">
        <v>538799</v>
      </c>
      <c r="Q9" s="60">
        <v>59779</v>
      </c>
      <c r="R9" s="59">
        <v>598578</v>
      </c>
      <c r="S9" s="59"/>
      <c r="T9" s="60"/>
      <c r="U9" s="60"/>
      <c r="V9" s="59"/>
      <c r="W9" s="59">
        <v>12664788</v>
      </c>
      <c r="X9" s="60">
        <v>44400000</v>
      </c>
      <c r="Y9" s="59">
        <v>-31735212</v>
      </c>
      <c r="Z9" s="61">
        <v>-71.48</v>
      </c>
      <c r="AA9" s="62">
        <v>59200000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8302647</v>
      </c>
      <c r="D11" s="363">
        <f aca="true" t="shared" si="3" ref="D11:AA11">+D12</f>
        <v>0</v>
      </c>
      <c r="E11" s="362">
        <f t="shared" si="3"/>
        <v>6590590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8302647</v>
      </c>
      <c r="D12" s="340"/>
      <c r="E12" s="60">
        <v>6590590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56479330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56479330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109680</v>
      </c>
      <c r="D15" s="340">
        <f t="shared" si="5"/>
        <v>0</v>
      </c>
      <c r="E15" s="60">
        <f t="shared" si="5"/>
        <v>7162897</v>
      </c>
      <c r="F15" s="59">
        <f t="shared" si="5"/>
        <v>10100000</v>
      </c>
      <c r="G15" s="59">
        <f t="shared" si="5"/>
        <v>53742</v>
      </c>
      <c r="H15" s="60">
        <f t="shared" si="5"/>
        <v>91682</v>
      </c>
      <c r="I15" s="60">
        <f t="shared" si="5"/>
        <v>574</v>
      </c>
      <c r="J15" s="59">
        <f t="shared" si="5"/>
        <v>145998</v>
      </c>
      <c r="K15" s="59">
        <f t="shared" si="5"/>
        <v>120197</v>
      </c>
      <c r="L15" s="60">
        <f t="shared" si="5"/>
        <v>1049609</v>
      </c>
      <c r="M15" s="60">
        <f t="shared" si="5"/>
        <v>12895</v>
      </c>
      <c r="N15" s="59">
        <f t="shared" si="5"/>
        <v>1182701</v>
      </c>
      <c r="O15" s="59">
        <f t="shared" si="5"/>
        <v>0</v>
      </c>
      <c r="P15" s="60">
        <f t="shared" si="5"/>
        <v>0</v>
      </c>
      <c r="Q15" s="60">
        <f t="shared" si="5"/>
        <v>3882</v>
      </c>
      <c r="R15" s="59">
        <f t="shared" si="5"/>
        <v>3882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1332581</v>
      </c>
      <c r="X15" s="60">
        <f t="shared" si="5"/>
        <v>7575000</v>
      </c>
      <c r="Y15" s="59">
        <f t="shared" si="5"/>
        <v>-6242419</v>
      </c>
      <c r="Z15" s="61">
        <f>+IF(X15&lt;&gt;0,+(Y15/X15)*100,0)</f>
        <v>-82.40817161716171</v>
      </c>
      <c r="AA15" s="62">
        <f>SUM(AA16:AA20)</f>
        <v>10100000</v>
      </c>
    </row>
    <row r="16" spans="1:27" ht="13.5">
      <c r="A16" s="291" t="s">
        <v>233</v>
      </c>
      <c r="B16" s="300"/>
      <c r="C16" s="60">
        <v>109680</v>
      </c>
      <c r="D16" s="340"/>
      <c r="E16" s="60">
        <v>462897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6700000</v>
      </c>
      <c r="F20" s="59">
        <v>10100000</v>
      </c>
      <c r="G20" s="59">
        <v>53742</v>
      </c>
      <c r="H20" s="60">
        <v>91682</v>
      </c>
      <c r="I20" s="60">
        <v>574</v>
      </c>
      <c r="J20" s="59">
        <v>145998</v>
      </c>
      <c r="K20" s="59">
        <v>120197</v>
      </c>
      <c r="L20" s="60">
        <v>1049609</v>
      </c>
      <c r="M20" s="60">
        <v>12895</v>
      </c>
      <c r="N20" s="59">
        <v>1182701</v>
      </c>
      <c r="O20" s="59"/>
      <c r="P20" s="60"/>
      <c r="Q20" s="60">
        <v>3882</v>
      </c>
      <c r="R20" s="59">
        <v>3882</v>
      </c>
      <c r="S20" s="59"/>
      <c r="T20" s="60"/>
      <c r="U20" s="60"/>
      <c r="V20" s="59"/>
      <c r="W20" s="59">
        <v>1332581</v>
      </c>
      <c r="X20" s="60">
        <v>7575000</v>
      </c>
      <c r="Y20" s="59">
        <v>-6242419</v>
      </c>
      <c r="Z20" s="61">
        <v>-82.41</v>
      </c>
      <c r="AA20" s="62">
        <v>10100000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7735365</v>
      </c>
      <c r="D22" s="344">
        <f t="shared" si="6"/>
        <v>0</v>
      </c>
      <c r="E22" s="343">
        <f t="shared" si="6"/>
        <v>38267244</v>
      </c>
      <c r="F22" s="345">
        <f t="shared" si="6"/>
        <v>21700000</v>
      </c>
      <c r="G22" s="345">
        <f t="shared" si="6"/>
        <v>50000</v>
      </c>
      <c r="H22" s="343">
        <f t="shared" si="6"/>
        <v>284941</v>
      </c>
      <c r="I22" s="343">
        <f t="shared" si="6"/>
        <v>0</v>
      </c>
      <c r="J22" s="345">
        <f t="shared" si="6"/>
        <v>334941</v>
      </c>
      <c r="K22" s="345">
        <f t="shared" si="6"/>
        <v>133129</v>
      </c>
      <c r="L22" s="343">
        <f t="shared" si="6"/>
        <v>852777</v>
      </c>
      <c r="M22" s="343">
        <f t="shared" si="6"/>
        <v>2587945</v>
      </c>
      <c r="N22" s="345">
        <f t="shared" si="6"/>
        <v>3573851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3908792</v>
      </c>
      <c r="X22" s="343">
        <f t="shared" si="6"/>
        <v>16275000</v>
      </c>
      <c r="Y22" s="345">
        <f t="shared" si="6"/>
        <v>-12366208</v>
      </c>
      <c r="Z22" s="336">
        <f>+IF(X22&lt;&gt;0,+(Y22/X22)*100,0)</f>
        <v>-75.98284485407066</v>
      </c>
      <c r="AA22" s="350">
        <f>SUM(AA23:AA32)</f>
        <v>21700000</v>
      </c>
    </row>
    <row r="23" spans="1:27" ht="13.5">
      <c r="A23" s="361" t="s">
        <v>236</v>
      </c>
      <c r="B23" s="142"/>
      <c r="C23" s="60"/>
      <c r="D23" s="340"/>
      <c r="E23" s="60">
        <v>3800000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343285</v>
      </c>
      <c r="D26" s="363"/>
      <c r="E26" s="362">
        <v>1250000</v>
      </c>
      <c r="F26" s="364">
        <v>700000</v>
      </c>
      <c r="G26" s="364"/>
      <c r="H26" s="362"/>
      <c r="I26" s="362"/>
      <c r="J26" s="364"/>
      <c r="K26" s="364">
        <v>133129</v>
      </c>
      <c r="L26" s="362"/>
      <c r="M26" s="362"/>
      <c r="N26" s="364">
        <v>133129</v>
      </c>
      <c r="O26" s="364"/>
      <c r="P26" s="362"/>
      <c r="Q26" s="362"/>
      <c r="R26" s="364"/>
      <c r="S26" s="364"/>
      <c r="T26" s="362"/>
      <c r="U26" s="362"/>
      <c r="V26" s="364"/>
      <c r="W26" s="364">
        <v>133129</v>
      </c>
      <c r="X26" s="362">
        <v>525000</v>
      </c>
      <c r="Y26" s="364">
        <v>-391871</v>
      </c>
      <c r="Z26" s="365">
        <v>-74.64</v>
      </c>
      <c r="AA26" s="366">
        <v>700000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>
        <v>374657</v>
      </c>
      <c r="D30" s="340"/>
      <c r="E30" s="60">
        <v>21400000</v>
      </c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7017423</v>
      </c>
      <c r="D32" s="340"/>
      <c r="E32" s="60">
        <v>11817244</v>
      </c>
      <c r="F32" s="59">
        <v>21000000</v>
      </c>
      <c r="G32" s="59">
        <v>50000</v>
      </c>
      <c r="H32" s="60">
        <v>284941</v>
      </c>
      <c r="I32" s="60"/>
      <c r="J32" s="59">
        <v>334941</v>
      </c>
      <c r="K32" s="59"/>
      <c r="L32" s="60">
        <v>852777</v>
      </c>
      <c r="M32" s="60">
        <v>2587945</v>
      </c>
      <c r="N32" s="59">
        <v>3440722</v>
      </c>
      <c r="O32" s="59"/>
      <c r="P32" s="60"/>
      <c r="Q32" s="60"/>
      <c r="R32" s="59"/>
      <c r="S32" s="59"/>
      <c r="T32" s="60"/>
      <c r="U32" s="60"/>
      <c r="V32" s="59"/>
      <c r="W32" s="59">
        <v>3775663</v>
      </c>
      <c r="X32" s="60">
        <v>15750000</v>
      </c>
      <c r="Y32" s="59">
        <v>-11974337</v>
      </c>
      <c r="Z32" s="61">
        <v>-76.03</v>
      </c>
      <c r="AA32" s="62">
        <v>21000000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45954954</v>
      </c>
      <c r="D40" s="344">
        <f t="shared" si="9"/>
        <v>0</v>
      </c>
      <c r="E40" s="343">
        <f t="shared" si="9"/>
        <v>6700000</v>
      </c>
      <c r="F40" s="345">
        <f t="shared" si="9"/>
        <v>211153789</v>
      </c>
      <c r="G40" s="345">
        <f t="shared" si="9"/>
        <v>1860596</v>
      </c>
      <c r="H40" s="343">
        <f t="shared" si="9"/>
        <v>16322032</v>
      </c>
      <c r="I40" s="343">
        <f t="shared" si="9"/>
        <v>18751086</v>
      </c>
      <c r="J40" s="345">
        <f t="shared" si="9"/>
        <v>36933714</v>
      </c>
      <c r="K40" s="345">
        <f t="shared" si="9"/>
        <v>9848280</v>
      </c>
      <c r="L40" s="343">
        <f t="shared" si="9"/>
        <v>11210552</v>
      </c>
      <c r="M40" s="343">
        <f t="shared" si="9"/>
        <v>13534616</v>
      </c>
      <c r="N40" s="345">
        <f t="shared" si="9"/>
        <v>34593448</v>
      </c>
      <c r="O40" s="345">
        <f t="shared" si="9"/>
        <v>9447491</v>
      </c>
      <c r="P40" s="343">
        <f t="shared" si="9"/>
        <v>5539307</v>
      </c>
      <c r="Q40" s="343">
        <f t="shared" si="9"/>
        <v>10687428</v>
      </c>
      <c r="R40" s="345">
        <f t="shared" si="9"/>
        <v>25674226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97201388</v>
      </c>
      <c r="X40" s="343">
        <f t="shared" si="9"/>
        <v>158365342</v>
      </c>
      <c r="Y40" s="345">
        <f t="shared" si="9"/>
        <v>-61163954</v>
      </c>
      <c r="Z40" s="336">
        <f>+IF(X40&lt;&gt;0,+(Y40/X40)*100,0)</f>
        <v>-38.62205784899577</v>
      </c>
      <c r="AA40" s="350">
        <f>SUM(AA41:AA49)</f>
        <v>211153789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5326562</v>
      </c>
      <c r="D44" s="368"/>
      <c r="E44" s="54"/>
      <c r="F44" s="53">
        <v>3100000</v>
      </c>
      <c r="G44" s="53">
        <v>98701</v>
      </c>
      <c r="H44" s="54">
        <v>34675</v>
      </c>
      <c r="I44" s="54">
        <v>24175</v>
      </c>
      <c r="J44" s="53">
        <v>157551</v>
      </c>
      <c r="K44" s="53">
        <v>86347</v>
      </c>
      <c r="L44" s="54">
        <v>201763</v>
      </c>
      <c r="M44" s="54">
        <v>-98701</v>
      </c>
      <c r="N44" s="53">
        <v>189409</v>
      </c>
      <c r="O44" s="53">
        <v>175960</v>
      </c>
      <c r="P44" s="54">
        <v>17058</v>
      </c>
      <c r="Q44" s="54">
        <v>98545</v>
      </c>
      <c r="R44" s="53">
        <v>291563</v>
      </c>
      <c r="S44" s="53"/>
      <c r="T44" s="54"/>
      <c r="U44" s="54"/>
      <c r="V44" s="53"/>
      <c r="W44" s="53">
        <v>638523</v>
      </c>
      <c r="X44" s="54">
        <v>2325000</v>
      </c>
      <c r="Y44" s="53">
        <v>-1686477</v>
      </c>
      <c r="Z44" s="94">
        <v>-72.54</v>
      </c>
      <c r="AA44" s="95">
        <v>3100000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40628392</v>
      </c>
      <c r="D49" s="368"/>
      <c r="E49" s="54">
        <v>6700000</v>
      </c>
      <c r="F49" s="53">
        <v>208053789</v>
      </c>
      <c r="G49" s="53">
        <v>1761895</v>
      </c>
      <c r="H49" s="54">
        <v>16287357</v>
      </c>
      <c r="I49" s="54">
        <v>18726911</v>
      </c>
      <c r="J49" s="53">
        <v>36776163</v>
      </c>
      <c r="K49" s="53">
        <v>9761933</v>
      </c>
      <c r="L49" s="54">
        <v>11008789</v>
      </c>
      <c r="M49" s="54">
        <v>13633317</v>
      </c>
      <c r="N49" s="53">
        <v>34404039</v>
      </c>
      <c r="O49" s="53">
        <v>9271531</v>
      </c>
      <c r="P49" s="54">
        <v>5522249</v>
      </c>
      <c r="Q49" s="54">
        <v>10588883</v>
      </c>
      <c r="R49" s="53">
        <v>25382663</v>
      </c>
      <c r="S49" s="53"/>
      <c r="T49" s="54"/>
      <c r="U49" s="54"/>
      <c r="V49" s="53"/>
      <c r="W49" s="53">
        <v>96562865</v>
      </c>
      <c r="X49" s="54">
        <v>156040342</v>
      </c>
      <c r="Y49" s="53">
        <v>-59477477</v>
      </c>
      <c r="Z49" s="94">
        <v>-38.12</v>
      </c>
      <c r="AA49" s="95">
        <v>208053789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131202932</v>
      </c>
      <c r="D60" s="346">
        <f t="shared" si="14"/>
        <v>0</v>
      </c>
      <c r="E60" s="219">
        <f t="shared" si="14"/>
        <v>222046111</v>
      </c>
      <c r="F60" s="264">
        <f t="shared" si="14"/>
        <v>302153789</v>
      </c>
      <c r="G60" s="264">
        <f t="shared" si="14"/>
        <v>2256362</v>
      </c>
      <c r="H60" s="219">
        <f t="shared" si="14"/>
        <v>21811351</v>
      </c>
      <c r="I60" s="219">
        <f t="shared" si="14"/>
        <v>21878518</v>
      </c>
      <c r="J60" s="264">
        <f t="shared" si="14"/>
        <v>45946231</v>
      </c>
      <c r="K60" s="264">
        <f t="shared" si="14"/>
        <v>11166861</v>
      </c>
      <c r="L60" s="219">
        <f t="shared" si="14"/>
        <v>16329377</v>
      </c>
      <c r="M60" s="219">
        <f t="shared" si="14"/>
        <v>15388394</v>
      </c>
      <c r="N60" s="264">
        <f t="shared" si="14"/>
        <v>42884632</v>
      </c>
      <c r="O60" s="264">
        <f t="shared" si="14"/>
        <v>9447491</v>
      </c>
      <c r="P60" s="219">
        <f t="shared" si="14"/>
        <v>6078106</v>
      </c>
      <c r="Q60" s="219">
        <f t="shared" si="14"/>
        <v>10751089</v>
      </c>
      <c r="R60" s="264">
        <f t="shared" si="14"/>
        <v>26276686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115107549</v>
      </c>
      <c r="X60" s="219">
        <f t="shared" si="14"/>
        <v>226615342</v>
      </c>
      <c r="Y60" s="264">
        <f t="shared" si="14"/>
        <v>-111507793</v>
      </c>
      <c r="Z60" s="337">
        <f>+IF(X60&lt;&gt;0,+(Y60/X60)*100,0)</f>
        <v>-49.20575633400849</v>
      </c>
      <c r="AA60" s="232">
        <f>+AA57+AA54+AA51+AA40+AA37+AA34+AA22+AA5</f>
        <v>302153789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96837101</v>
      </c>
      <c r="D5" s="357">
        <f t="shared" si="0"/>
        <v>0</v>
      </c>
      <c r="E5" s="356">
        <f t="shared" si="0"/>
        <v>92007678</v>
      </c>
      <c r="F5" s="358">
        <f t="shared" si="0"/>
        <v>33050000</v>
      </c>
      <c r="G5" s="358">
        <f t="shared" si="0"/>
        <v>0</v>
      </c>
      <c r="H5" s="356">
        <f t="shared" si="0"/>
        <v>436510</v>
      </c>
      <c r="I5" s="356">
        <f t="shared" si="0"/>
        <v>651766</v>
      </c>
      <c r="J5" s="358">
        <f t="shared" si="0"/>
        <v>1088276</v>
      </c>
      <c r="K5" s="358">
        <f t="shared" si="0"/>
        <v>284525</v>
      </c>
      <c r="L5" s="356">
        <f t="shared" si="0"/>
        <v>244303</v>
      </c>
      <c r="M5" s="356">
        <f t="shared" si="0"/>
        <v>681407</v>
      </c>
      <c r="N5" s="358">
        <f t="shared" si="0"/>
        <v>1210235</v>
      </c>
      <c r="O5" s="358">
        <f t="shared" si="0"/>
        <v>14534</v>
      </c>
      <c r="P5" s="356">
        <f t="shared" si="0"/>
        <v>-271728</v>
      </c>
      <c r="Q5" s="356">
        <f t="shared" si="0"/>
        <v>185954</v>
      </c>
      <c r="R5" s="358">
        <f t="shared" si="0"/>
        <v>-71240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2227271</v>
      </c>
      <c r="X5" s="356">
        <f t="shared" si="0"/>
        <v>24787500</v>
      </c>
      <c r="Y5" s="358">
        <f t="shared" si="0"/>
        <v>-22560229</v>
      </c>
      <c r="Z5" s="359">
        <f>+IF(X5&lt;&gt;0,+(Y5/X5)*100,0)</f>
        <v>-91.01453958648513</v>
      </c>
      <c r="AA5" s="360">
        <f>+AA6+AA8+AA11+AA13+AA15</f>
        <v>33050000</v>
      </c>
    </row>
    <row r="6" spans="1:27" ht="13.5">
      <c r="A6" s="361" t="s">
        <v>204</v>
      </c>
      <c r="B6" s="142"/>
      <c r="C6" s="60">
        <f>+C7</f>
        <v>79347078</v>
      </c>
      <c r="D6" s="340">
        <f aca="true" t="shared" si="1" ref="D6:AA6">+D7</f>
        <v>0</v>
      </c>
      <c r="E6" s="60">
        <f t="shared" si="1"/>
        <v>15295963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79347078</v>
      </c>
      <c r="D7" s="340"/>
      <c r="E7" s="60">
        <v>15295963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7945667</v>
      </c>
      <c r="D8" s="340">
        <f t="shared" si="2"/>
        <v>0</v>
      </c>
      <c r="E8" s="60">
        <f t="shared" si="2"/>
        <v>33050000</v>
      </c>
      <c r="F8" s="59">
        <f t="shared" si="2"/>
        <v>28250000</v>
      </c>
      <c r="G8" s="59">
        <f t="shared" si="2"/>
        <v>0</v>
      </c>
      <c r="H8" s="60">
        <f t="shared" si="2"/>
        <v>436510</v>
      </c>
      <c r="I8" s="60">
        <f t="shared" si="2"/>
        <v>649331</v>
      </c>
      <c r="J8" s="59">
        <f t="shared" si="2"/>
        <v>1085841</v>
      </c>
      <c r="K8" s="59">
        <f t="shared" si="2"/>
        <v>284525</v>
      </c>
      <c r="L8" s="60">
        <f t="shared" si="2"/>
        <v>244303</v>
      </c>
      <c r="M8" s="60">
        <f t="shared" si="2"/>
        <v>681407</v>
      </c>
      <c r="N8" s="59">
        <f t="shared" si="2"/>
        <v>1210235</v>
      </c>
      <c r="O8" s="59">
        <f t="shared" si="2"/>
        <v>14534</v>
      </c>
      <c r="P8" s="60">
        <f t="shared" si="2"/>
        <v>-271728</v>
      </c>
      <c r="Q8" s="60">
        <f t="shared" si="2"/>
        <v>185954</v>
      </c>
      <c r="R8" s="59">
        <f t="shared" si="2"/>
        <v>-71240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2224836</v>
      </c>
      <c r="X8" s="60">
        <f t="shared" si="2"/>
        <v>21187500</v>
      </c>
      <c r="Y8" s="59">
        <f t="shared" si="2"/>
        <v>-18962664</v>
      </c>
      <c r="Z8" s="61">
        <f>+IF(X8&lt;&gt;0,+(Y8/X8)*100,0)</f>
        <v>-89.49929911504425</v>
      </c>
      <c r="AA8" s="62">
        <f>SUM(AA9:AA10)</f>
        <v>28250000</v>
      </c>
    </row>
    <row r="9" spans="1:27" ht="13.5">
      <c r="A9" s="291" t="s">
        <v>229</v>
      </c>
      <c r="B9" s="142"/>
      <c r="C9" s="60">
        <v>5030418</v>
      </c>
      <c r="D9" s="340"/>
      <c r="E9" s="60">
        <v>33050000</v>
      </c>
      <c r="F9" s="59">
        <v>28250000</v>
      </c>
      <c r="G9" s="59"/>
      <c r="H9" s="60">
        <v>436510</v>
      </c>
      <c r="I9" s="60">
        <v>649331</v>
      </c>
      <c r="J9" s="59">
        <v>1085841</v>
      </c>
      <c r="K9" s="59">
        <v>284525</v>
      </c>
      <c r="L9" s="60">
        <v>244303</v>
      </c>
      <c r="M9" s="60">
        <v>681407</v>
      </c>
      <c r="N9" s="59">
        <v>1210235</v>
      </c>
      <c r="O9" s="59">
        <v>14534</v>
      </c>
      <c r="P9" s="60">
        <v>-91856</v>
      </c>
      <c r="Q9" s="60">
        <v>185954</v>
      </c>
      <c r="R9" s="59">
        <v>108632</v>
      </c>
      <c r="S9" s="59"/>
      <c r="T9" s="60"/>
      <c r="U9" s="60"/>
      <c r="V9" s="59"/>
      <c r="W9" s="59">
        <v>2404708</v>
      </c>
      <c r="X9" s="60">
        <v>21187500</v>
      </c>
      <c r="Y9" s="59">
        <v>-18782792</v>
      </c>
      <c r="Z9" s="61">
        <v>-88.65</v>
      </c>
      <c r="AA9" s="62">
        <v>28250000</v>
      </c>
    </row>
    <row r="10" spans="1:27" ht="13.5">
      <c r="A10" s="291" t="s">
        <v>230</v>
      </c>
      <c r="B10" s="142"/>
      <c r="C10" s="60">
        <v>2915249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>
        <v>-179872</v>
      </c>
      <c r="Q10" s="60"/>
      <c r="R10" s="59">
        <v>-179872</v>
      </c>
      <c r="S10" s="59"/>
      <c r="T10" s="60"/>
      <c r="U10" s="60"/>
      <c r="V10" s="59"/>
      <c r="W10" s="59">
        <v>-179872</v>
      </c>
      <c r="X10" s="60"/>
      <c r="Y10" s="59">
        <v>-179872</v>
      </c>
      <c r="Z10" s="61"/>
      <c r="AA10" s="62"/>
    </row>
    <row r="11" spans="1:27" ht="13.5">
      <c r="A11" s="361" t="s">
        <v>206</v>
      </c>
      <c r="B11" s="142"/>
      <c r="C11" s="362">
        <f>+C12</f>
        <v>7241002</v>
      </c>
      <c r="D11" s="363">
        <f aca="true" t="shared" si="3" ref="D11:AA11">+D12</f>
        <v>0</v>
      </c>
      <c r="E11" s="362">
        <f t="shared" si="3"/>
        <v>30198906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>
        <v>7241002</v>
      </c>
      <c r="D12" s="340"/>
      <c r="E12" s="60">
        <v>30198906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13462809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>
        <v>13462809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2303354</v>
      </c>
      <c r="D15" s="340">
        <f t="shared" si="5"/>
        <v>0</v>
      </c>
      <c r="E15" s="60">
        <f t="shared" si="5"/>
        <v>0</v>
      </c>
      <c r="F15" s="59">
        <f t="shared" si="5"/>
        <v>4800000</v>
      </c>
      <c r="G15" s="59">
        <f t="shared" si="5"/>
        <v>0</v>
      </c>
      <c r="H15" s="60">
        <f t="shared" si="5"/>
        <v>0</v>
      </c>
      <c r="I15" s="60">
        <f t="shared" si="5"/>
        <v>2435</v>
      </c>
      <c r="J15" s="59">
        <f t="shared" si="5"/>
        <v>2435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2435</v>
      </c>
      <c r="X15" s="60">
        <f t="shared" si="5"/>
        <v>3600000</v>
      </c>
      <c r="Y15" s="59">
        <f t="shared" si="5"/>
        <v>-3597565</v>
      </c>
      <c r="Z15" s="61">
        <f>+IF(X15&lt;&gt;0,+(Y15/X15)*100,0)</f>
        <v>-99.9323611111111</v>
      </c>
      <c r="AA15" s="62">
        <f>SUM(AA16:AA20)</f>
        <v>4800000</v>
      </c>
    </row>
    <row r="16" spans="1:27" ht="13.5">
      <c r="A16" s="291" t="s">
        <v>233</v>
      </c>
      <c r="B16" s="300"/>
      <c r="C16" s="60">
        <v>2303354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4800000</v>
      </c>
      <c r="G20" s="59"/>
      <c r="H20" s="60"/>
      <c r="I20" s="60">
        <v>2435</v>
      </c>
      <c r="J20" s="59">
        <v>2435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2435</v>
      </c>
      <c r="X20" s="60">
        <v>3600000</v>
      </c>
      <c r="Y20" s="59">
        <v>-3597565</v>
      </c>
      <c r="Z20" s="61">
        <v>-99.93</v>
      </c>
      <c r="AA20" s="62">
        <v>4800000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14806684</v>
      </c>
      <c r="D22" s="344">
        <f t="shared" si="6"/>
        <v>0</v>
      </c>
      <c r="E22" s="343">
        <f t="shared" si="6"/>
        <v>12049999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>
        <v>7000000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275547</v>
      </c>
      <c r="D24" s="340"/>
      <c r="E24" s="60">
        <v>3500000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688854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>
        <v>80577</v>
      </c>
      <c r="D26" s="363"/>
      <c r="E26" s="362">
        <v>700000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8874948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4886758</v>
      </c>
      <c r="D32" s="340"/>
      <c r="E32" s="60">
        <v>849999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3818249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-89327</v>
      </c>
      <c r="I40" s="343">
        <f t="shared" si="9"/>
        <v>0</v>
      </c>
      <c r="J40" s="345">
        <f t="shared" si="9"/>
        <v>-89327</v>
      </c>
      <c r="K40" s="345">
        <f t="shared" si="9"/>
        <v>0</v>
      </c>
      <c r="L40" s="343">
        <f t="shared" si="9"/>
        <v>80000</v>
      </c>
      <c r="M40" s="343">
        <f t="shared" si="9"/>
        <v>0</v>
      </c>
      <c r="N40" s="345">
        <f t="shared" si="9"/>
        <v>80000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-9327</v>
      </c>
      <c r="X40" s="343">
        <f t="shared" si="9"/>
        <v>0</v>
      </c>
      <c r="Y40" s="345">
        <f t="shared" si="9"/>
        <v>-9327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3818249</v>
      </c>
      <c r="D48" s="368"/>
      <c r="E48" s="54"/>
      <c r="F48" s="53"/>
      <c r="G48" s="53"/>
      <c r="H48" s="54">
        <v>-89327</v>
      </c>
      <c r="I48" s="54"/>
      <c r="J48" s="53">
        <v>-89327</v>
      </c>
      <c r="K48" s="53"/>
      <c r="L48" s="54">
        <v>80000</v>
      </c>
      <c r="M48" s="54"/>
      <c r="N48" s="53">
        <v>80000</v>
      </c>
      <c r="O48" s="53"/>
      <c r="P48" s="54"/>
      <c r="Q48" s="54"/>
      <c r="R48" s="53"/>
      <c r="S48" s="53"/>
      <c r="T48" s="54"/>
      <c r="U48" s="54"/>
      <c r="V48" s="53"/>
      <c r="W48" s="53">
        <v>-9327</v>
      </c>
      <c r="X48" s="54"/>
      <c r="Y48" s="53">
        <v>-9327</v>
      </c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115462034</v>
      </c>
      <c r="D60" s="346">
        <f t="shared" si="14"/>
        <v>0</v>
      </c>
      <c r="E60" s="219">
        <f t="shared" si="14"/>
        <v>104057677</v>
      </c>
      <c r="F60" s="264">
        <f t="shared" si="14"/>
        <v>33050000</v>
      </c>
      <c r="G60" s="264">
        <f t="shared" si="14"/>
        <v>0</v>
      </c>
      <c r="H60" s="219">
        <f t="shared" si="14"/>
        <v>347183</v>
      </c>
      <c r="I60" s="219">
        <f t="shared" si="14"/>
        <v>651766</v>
      </c>
      <c r="J60" s="264">
        <f t="shared" si="14"/>
        <v>998949</v>
      </c>
      <c r="K60" s="264">
        <f t="shared" si="14"/>
        <v>284525</v>
      </c>
      <c r="L60" s="219">
        <f t="shared" si="14"/>
        <v>324303</v>
      </c>
      <c r="M60" s="219">
        <f t="shared" si="14"/>
        <v>681407</v>
      </c>
      <c r="N60" s="264">
        <f t="shared" si="14"/>
        <v>1290235</v>
      </c>
      <c r="O60" s="264">
        <f t="shared" si="14"/>
        <v>14534</v>
      </c>
      <c r="P60" s="219">
        <f t="shared" si="14"/>
        <v>-271728</v>
      </c>
      <c r="Q60" s="219">
        <f t="shared" si="14"/>
        <v>185954</v>
      </c>
      <c r="R60" s="264">
        <f t="shared" si="14"/>
        <v>-71240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2217944</v>
      </c>
      <c r="X60" s="219">
        <f t="shared" si="14"/>
        <v>24787500</v>
      </c>
      <c r="Y60" s="264">
        <f t="shared" si="14"/>
        <v>-22569556</v>
      </c>
      <c r="Z60" s="337">
        <f>+IF(X60&lt;&gt;0,+(Y60/X60)*100,0)</f>
        <v>-91.05216742309632</v>
      </c>
      <c r="AA60" s="232">
        <f>+AA57+AA54+AA51+AA40+AA37+AA34+AA22+AA5</f>
        <v>33050000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2014-05-13T08:31:33Z</dcterms:created>
  <dcterms:modified xsi:type="dcterms:W3CDTF">2014-05-13T08:31:37Z</dcterms:modified>
  <cp:category/>
  <cp:version/>
  <cp:contentType/>
  <cp:contentStatus/>
</cp:coreProperties>
</file>