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<sst xmlns="http://schemas.openxmlformats.org/spreadsheetml/2006/main" count="855" uniqueCount="302">
  <si>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Mogale City(GT481)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</si>
  <si>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</si>
  <si>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</si>
  <si>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</si>
  <si>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</si>
  <si>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</si>
  <si>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</si>
  <si>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</si>
  <si>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</si>
  <si>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</si>
  <si>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</si>
  <si>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</si>
  <si>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</si>
  <si>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</si>
  <si>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</si>
  <si>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</si>
  <si>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</si>
  <si>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</si>
  <si>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</si>
  <si>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</si>
  <si>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</si>
  <si>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</si>
  <si>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</si>
  <si>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</si>
  <si>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</si>
  <si>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</si>
  <si>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</si>
  <si>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</si>
  <si>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</si>
  <si>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</si>
  <si>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</si>
  <si>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</si>
  <si>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</si>
  <si>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</si>
  <si>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</si>
  <si>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</si>
  <si>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</si>
  <si>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</si>
  <si>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</si>
  <si>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</si>
  <si>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</si>
  <si>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</si>
  <si>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</si>
  <si>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</si>
  <si>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</si>
  <si>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</si>
  <si>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</si>
  <si>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</si>
  <si>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</si>
  <si>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</si>
  <si>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</si>
  <si>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</si>
  <si>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</si>
  <si>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</si>
  <si>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</si>
  <si>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</si>
  <si>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</si>
  <si>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</si>
  <si>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</si>
  <si>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</si>
  <si>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</si>
  <si>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</si>
  <si>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</si>
  <si>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</si>
  <si>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</si>
  <si>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</si>
  <si>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</si>
  <si>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</si>
  <si>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</si>
  <si>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</si>
  <si>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Mogale City(GT481)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</si>
  <si>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</si>
  <si>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</si>
  <si>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</si>
  <si>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</si>
  <si>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</si>
  <si>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</si>
  <si>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</si>
  <si>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</si>
  <si>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</si>
  <si>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</si>
  <si>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</si>
  <si>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</si>
  <si>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</si>
  <si>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</si>
  <si>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</si>
  <si>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</si>
  <si>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</si>
  <si>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</si>
  <si>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</si>
  <si>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</si>
  <si>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</si>
  <si>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</si>
  <si>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</si>
  <si>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</si>
  <si>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</si>
  <si>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</si>
  <si>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</si>
  <si>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</si>
  <si>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</si>
  <si>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Mogale City(GT481)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</si>
  <si>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</si>
  <si>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</si>
  <si>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</si>
  <si>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</si>
  <si>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</si>
  <si>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</si>
  <si>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</si>
  <si>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</si>
  <si>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</si>
  <si>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</si>
  <si>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</si>
  <si>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</si>
  <si>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</si>
  <si>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</si>
  <si>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</si>
  <si>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</si>
  <si>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</si>
  <si>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</si>
  <si>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</si>
  <si>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</si>
  <si>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</si>
  <si>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</si>
  <si>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</si>
  <si>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</si>
  <si>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</si>
  <si>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</si>
  <si>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</si>
  <si>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</si>
  <si>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Mogale City(GT481)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</si>
  <si>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</si>
  <si>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</si>
  <si>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</si>
  <si>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</si>
  <si>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</si>
  <si>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</si>
  <si>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</si>
  <si>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</si>
  <si>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</si>
  <si>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</si>
  <si>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Mogale City(GT481)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</si>
  <si>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</si>
  <si>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</si>
  <si>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</si>
  <si>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</si>
  <si>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</si>
  <si>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</si>
  <si>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</si>
  <si>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</si>
  <si>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</si>
  <si>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</si>
  <si>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</si>
  <si>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</si>
  <si>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</si>
  <si>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</si>
  <si>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</si>
  <si>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</si>
  <si>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</si>
  <si>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</si>
  <si>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</si>
  <si>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</si>
  <si>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</si>
  <si>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</si>
  <si>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</si>
  <si>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</si>
  <si>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</si>
  <si>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</si>
  <si>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</si>
  <si>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</si>
  <si>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</si>
  <si>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</si>
  <si>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</si>
  <si>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</si>
  <si>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</si>
  <si>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Mogale City(GT481)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</si>
  <si>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</si>
  <si>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</si>
  <si>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</si>
  <si>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</si>
  <si>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</si>
  <si>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</si>
  <si>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</si>
  <si>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</si>
  <si>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</si>
  <si>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</si>
  <si>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</si>
  <si>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</si>
  <si>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</si>
  <si>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</si>
  <si>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</si>
  <si>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</si>
  <si>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</si>
  <si>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</si>
  <si>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</si>
  <si>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</si>
  <si>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</si>
  <si>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</si>
  <si>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</si>
  <si>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</si>
  <si>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</si>
  <si>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</si>
  <si>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Mogale City(GT481)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</si>
  <si>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</si>
  <si>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</si>
  <si>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</si>
  <si>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</si>
  <si>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</si>
  <si>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</si>
  <si>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</si>
  <si>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</si>
  <si>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</si>
  <si>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</si>
  <si>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</si>
  <si>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</si>
  <si>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</si>
  <si>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</si>
  <si>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</si>
  <si>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</si>
  <si>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</si>
  <si>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</si>
  <si>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</si>
  <si>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</si>
  <si>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</si>
  <si>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</si>
  <si>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</si>
  <si>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</si>
  <si>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Mogale City(GT481)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</si>
  <si>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</si>
  <si>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</si>
  <si>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</si>
  <si>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</si>
  <si>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</si>
  <si>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</si>
  <si>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</si>
  <si>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</si>
  <si>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</si>
  <si>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</si>
  <si>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</si>
  <si>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</si>
  <si>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</si>
  <si>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</si>
  <si>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</si>
  <si>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</si>
  <si>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</si>
  <si>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</si>
  <si>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</si>
  <si>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</si>
  <si>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</si>
  <si>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</si>
  <si>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</si>
  <si>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</si>
  <si>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</si>
  <si>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</si>
  <si>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</si>
  <si>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</si>
  <si>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</si>
  <si>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</si>
  <si>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</si>
  <si>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</si>
  <si>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</si>
  <si>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</si>
  <si>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</si>
  <si>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Mogale City(GT481)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</si>
  <si>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</si>
  <si>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</si>
  <si>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Gauteng: Mogale City(GT481)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</si>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</sst>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272542224</v>
      </c>
      <c r="C5" s="19">
        <v>0</v>
      </c>
      <c r="D5" s="59">
        <v>305109133</v>
      </c>
      <c r="E5" s="60">
        <v>320169129</v>
      </c>
      <c r="F5" s="60">
        <v>24326807</v>
      </c>
      <c r="G5" s="60">
        <v>24449266</v>
      </c>
      <c r="H5" s="60">
        <v>24284942</v>
      </c>
      <c r="I5" s="60">
        <v>73061015</v>
      </c>
      <c r="J5" s="60">
        <v>24165024</v>
      </c>
      <c r="K5" s="60">
        <v>23861353</v>
      </c>
      <c r="L5" s="60">
        <v>23866598</v>
      </c>
      <c r="M5" s="60">
        <v>71892975</v>
      </c>
      <c r="N5" s="60">
        <v>24521668</v>
      </c>
      <c r="O5" s="60">
        <v>28299852</v>
      </c>
      <c r="P5" s="60">
        <v>39440557</v>
      </c>
      <c r="Q5" s="60">
        <v>92262077</v>
      </c>
      <c r="R5" s="60">
        <v>0</v>
      </c>
      <c r="S5" s="60">
        <v>0</v>
      </c>
      <c r="T5" s="60">
        <v>0</v>
      </c>
      <c r="U5" s="60">
        <v>0</v>
      </c>
      <c r="V5" s="60">
        <v>237216067</v>
      </c>
      <c r="W5" s="60">
        <v>240126847</v>
      </c>
      <c r="X5" s="60">
        <v>-2910780</v>
      </c>
      <c r="Y5" s="61">
        <v>-1.21</v>
      </c>
      <c r="Z5" s="62">
        <v>320169129</v>
      </c>
    </row>
    <row r="6" spans="1:26" ht="13.5">
      <c r="A6" s="58" t="s">
        <v>32</v>
      </c>
      <c r="B6" s="19">
        <v>1088449882</v>
      </c>
      <c r="C6" s="19">
        <v>0</v>
      </c>
      <c r="D6" s="59">
        <v>1226997625</v>
      </c>
      <c r="E6" s="60">
        <v>1168194771</v>
      </c>
      <c r="F6" s="60">
        <v>96985537</v>
      </c>
      <c r="G6" s="60">
        <v>101780664</v>
      </c>
      <c r="H6" s="60">
        <v>102325706</v>
      </c>
      <c r="I6" s="60">
        <v>301091907</v>
      </c>
      <c r="J6" s="60">
        <v>95245646</v>
      </c>
      <c r="K6" s="60">
        <v>105242394</v>
      </c>
      <c r="L6" s="60">
        <v>97571728</v>
      </c>
      <c r="M6" s="60">
        <v>298059768</v>
      </c>
      <c r="N6" s="60">
        <v>119966316</v>
      </c>
      <c r="O6" s="60">
        <v>84105540</v>
      </c>
      <c r="P6" s="60">
        <v>81516467</v>
      </c>
      <c r="Q6" s="60">
        <v>285588323</v>
      </c>
      <c r="R6" s="60">
        <v>0</v>
      </c>
      <c r="S6" s="60">
        <v>0</v>
      </c>
      <c r="T6" s="60">
        <v>0</v>
      </c>
      <c r="U6" s="60">
        <v>0</v>
      </c>
      <c r="V6" s="60">
        <v>884739998</v>
      </c>
      <c r="W6" s="60">
        <v>876146078</v>
      </c>
      <c r="X6" s="60">
        <v>8593920</v>
      </c>
      <c r="Y6" s="61">
        <v>0.98</v>
      </c>
      <c r="Z6" s="62">
        <v>1168194771</v>
      </c>
    </row>
    <row r="7" spans="1:26" ht="13.5">
      <c r="A7" s="58" t="s">
        <v>33</v>
      </c>
      <c r="B7" s="19">
        <v>13598049</v>
      </c>
      <c r="C7" s="19">
        <v>0</v>
      </c>
      <c r="D7" s="59">
        <v>1000000</v>
      </c>
      <c r="E7" s="60">
        <v>2937712</v>
      </c>
      <c r="F7" s="60">
        <v>0</v>
      </c>
      <c r="G7" s="60">
        <v>265773</v>
      </c>
      <c r="H7" s="60">
        <v>269645</v>
      </c>
      <c r="I7" s="60">
        <v>535418</v>
      </c>
      <c r="J7" s="60">
        <v>741569</v>
      </c>
      <c r="K7" s="60">
        <v>0</v>
      </c>
      <c r="L7" s="60">
        <v>242632</v>
      </c>
      <c r="M7" s="60">
        <v>984201</v>
      </c>
      <c r="N7" s="60">
        <v>136090</v>
      </c>
      <c r="O7" s="60">
        <v>184559</v>
      </c>
      <c r="P7" s="60">
        <v>6171618</v>
      </c>
      <c r="Q7" s="60">
        <v>6492267</v>
      </c>
      <c r="R7" s="60">
        <v>0</v>
      </c>
      <c r="S7" s="60">
        <v>0</v>
      </c>
      <c r="T7" s="60">
        <v>0</v>
      </c>
      <c r="U7" s="60">
        <v>0</v>
      </c>
      <c r="V7" s="60">
        <v>8011886</v>
      </c>
      <c r="W7" s="60">
        <v>2203284</v>
      </c>
      <c r="X7" s="60">
        <v>5808602</v>
      </c>
      <c r="Y7" s="61">
        <v>263.63</v>
      </c>
      <c r="Z7" s="62">
        <v>2937712</v>
      </c>
    </row>
    <row r="8" spans="1:26" ht="13.5">
      <c r="A8" s="58" t="s">
        <v>34</v>
      </c>
      <c r="B8" s="19">
        <v>227488369</v>
      </c>
      <c r="C8" s="19">
        <v>0</v>
      </c>
      <c r="D8" s="59">
        <v>234461334</v>
      </c>
      <c r="E8" s="60">
        <v>239209678</v>
      </c>
      <c r="F8" s="60">
        <v>92621000</v>
      </c>
      <c r="G8" s="60">
        <v>1661847</v>
      </c>
      <c r="H8" s="60">
        <v>25080</v>
      </c>
      <c r="I8" s="60">
        <v>94307927</v>
      </c>
      <c r="J8" s="60">
        <v>923661</v>
      </c>
      <c r="K8" s="60">
        <v>76156005</v>
      </c>
      <c r="L8" s="60">
        <v>1129360</v>
      </c>
      <c r="M8" s="60">
        <v>78209026</v>
      </c>
      <c r="N8" s="60">
        <v>2274431</v>
      </c>
      <c r="O8" s="60">
        <v>0</v>
      </c>
      <c r="P8" s="60">
        <v>57755414</v>
      </c>
      <c r="Q8" s="60">
        <v>60029845</v>
      </c>
      <c r="R8" s="60">
        <v>0</v>
      </c>
      <c r="S8" s="60">
        <v>0</v>
      </c>
      <c r="T8" s="60">
        <v>0</v>
      </c>
      <c r="U8" s="60">
        <v>0</v>
      </c>
      <c r="V8" s="60">
        <v>232546798</v>
      </c>
      <c r="W8" s="60">
        <v>179407259</v>
      </c>
      <c r="X8" s="60">
        <v>53139539</v>
      </c>
      <c r="Y8" s="61">
        <v>29.62</v>
      </c>
      <c r="Z8" s="62">
        <v>239209678</v>
      </c>
    </row>
    <row r="9" spans="1:26" ht="13.5">
      <c r="A9" s="58" t="s">
        <v>35</v>
      </c>
      <c r="B9" s="19">
        <v>124680063</v>
      </c>
      <c r="C9" s="19">
        <v>0</v>
      </c>
      <c r="D9" s="59">
        <v>90495550</v>
      </c>
      <c r="E9" s="60">
        <v>114583369</v>
      </c>
      <c r="F9" s="60">
        <v>14013607</v>
      </c>
      <c r="G9" s="60">
        <v>3460879</v>
      </c>
      <c r="H9" s="60">
        <v>6709958</v>
      </c>
      <c r="I9" s="60">
        <v>24184444</v>
      </c>
      <c r="J9" s="60">
        <v>-900894</v>
      </c>
      <c r="K9" s="60">
        <v>18200285</v>
      </c>
      <c r="L9" s="60">
        <v>1705892</v>
      </c>
      <c r="M9" s="60">
        <v>19005283</v>
      </c>
      <c r="N9" s="60">
        <v>9995783</v>
      </c>
      <c r="O9" s="60">
        <v>10077730</v>
      </c>
      <c r="P9" s="60">
        <v>10729048</v>
      </c>
      <c r="Q9" s="60">
        <v>30802561</v>
      </c>
      <c r="R9" s="60">
        <v>0</v>
      </c>
      <c r="S9" s="60">
        <v>0</v>
      </c>
      <c r="T9" s="60">
        <v>0</v>
      </c>
      <c r="U9" s="60">
        <v>0</v>
      </c>
      <c r="V9" s="60">
        <v>73992288</v>
      </c>
      <c r="W9" s="60">
        <v>85937527</v>
      </c>
      <c r="X9" s="60">
        <v>-11945239</v>
      </c>
      <c r="Y9" s="61">
        <v>-13.9</v>
      </c>
      <c r="Z9" s="62">
        <v>114583369</v>
      </c>
    </row>
    <row r="10" spans="1:26" ht="25.5">
      <c r="A10" s="63" t="s">
        <v>277</v>
      </c>
      <c r="B10" s="64">
        <f>SUM(B5:B9)</f>
        <v>1726758587</v>
      </c>
      <c r="C10" s="64">
        <f>SUM(C5:C9)</f>
        <v>0</v>
      </c>
      <c r="D10" s="65">
        <f aca="true" t="shared" si="0" ref="D10:Z10">SUM(D5:D9)</f>
        <v>1858063642</v>
      </c>
      <c r="E10" s="66">
        <f t="shared" si="0"/>
        <v>1845094659</v>
      </c>
      <c r="F10" s="66">
        <f t="shared" si="0"/>
        <v>227946951</v>
      </c>
      <c r="G10" s="66">
        <f t="shared" si="0"/>
        <v>131618429</v>
      </c>
      <c r="H10" s="66">
        <f t="shared" si="0"/>
        <v>133615331</v>
      </c>
      <c r="I10" s="66">
        <f t="shared" si="0"/>
        <v>493180711</v>
      </c>
      <c r="J10" s="66">
        <f t="shared" si="0"/>
        <v>120175006</v>
      </c>
      <c r="K10" s="66">
        <f t="shared" si="0"/>
        <v>223460037</v>
      </c>
      <c r="L10" s="66">
        <f t="shared" si="0"/>
        <v>124516210</v>
      </c>
      <c r="M10" s="66">
        <f t="shared" si="0"/>
        <v>468151253</v>
      </c>
      <c r="N10" s="66">
        <f t="shared" si="0"/>
        <v>156894288</v>
      </c>
      <c r="O10" s="66">
        <f t="shared" si="0"/>
        <v>122667681</v>
      </c>
      <c r="P10" s="66">
        <f t="shared" si="0"/>
        <v>195613104</v>
      </c>
      <c r="Q10" s="66">
        <f t="shared" si="0"/>
        <v>475175073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1436507037</v>
      </c>
      <c r="W10" s="66">
        <f t="shared" si="0"/>
        <v>1383820995</v>
      </c>
      <c r="X10" s="66">
        <f t="shared" si="0"/>
        <v>52686042</v>
      </c>
      <c r="Y10" s="67">
        <f>+IF(W10&lt;&gt;0,(X10/W10)*100,0)</f>
        <v>3.807287372453834</v>
      </c>
      <c r="Z10" s="68">
        <f t="shared" si="0"/>
        <v>1845094659</v>
      </c>
    </row>
    <row r="11" spans="1:26" ht="13.5">
      <c r="A11" s="58" t="s">
        <v>37</v>
      </c>
      <c r="B11" s="19">
        <v>437997092</v>
      </c>
      <c r="C11" s="19">
        <v>0</v>
      </c>
      <c r="D11" s="59">
        <v>512967798</v>
      </c>
      <c r="E11" s="60">
        <v>498404375</v>
      </c>
      <c r="F11" s="60">
        <v>38297841</v>
      </c>
      <c r="G11" s="60">
        <v>39685517</v>
      </c>
      <c r="H11" s="60">
        <v>40570421</v>
      </c>
      <c r="I11" s="60">
        <v>118553779</v>
      </c>
      <c r="J11" s="60">
        <v>40517982</v>
      </c>
      <c r="K11" s="60">
        <v>44857903</v>
      </c>
      <c r="L11" s="60">
        <v>41944471</v>
      </c>
      <c r="M11" s="60">
        <v>127320356</v>
      </c>
      <c r="N11" s="60">
        <v>40217622</v>
      </c>
      <c r="O11" s="60">
        <v>40372903</v>
      </c>
      <c r="P11" s="60">
        <v>40453876</v>
      </c>
      <c r="Q11" s="60">
        <v>121044401</v>
      </c>
      <c r="R11" s="60">
        <v>0</v>
      </c>
      <c r="S11" s="60">
        <v>0</v>
      </c>
      <c r="T11" s="60">
        <v>0</v>
      </c>
      <c r="U11" s="60">
        <v>0</v>
      </c>
      <c r="V11" s="60">
        <v>366918536</v>
      </c>
      <c r="W11" s="60">
        <v>373803281</v>
      </c>
      <c r="X11" s="60">
        <v>-6884745</v>
      </c>
      <c r="Y11" s="61">
        <v>-1.84</v>
      </c>
      <c r="Z11" s="62">
        <v>498404375</v>
      </c>
    </row>
    <row r="12" spans="1:26" ht="13.5">
      <c r="A12" s="58" t="s">
        <v>38</v>
      </c>
      <c r="B12" s="19">
        <v>19019067</v>
      </c>
      <c r="C12" s="19">
        <v>0</v>
      </c>
      <c r="D12" s="59">
        <v>22056437</v>
      </c>
      <c r="E12" s="60">
        <v>25806032</v>
      </c>
      <c r="F12" s="60">
        <v>1580018</v>
      </c>
      <c r="G12" s="60">
        <v>1615921</v>
      </c>
      <c r="H12" s="60">
        <v>1597162</v>
      </c>
      <c r="I12" s="60">
        <v>4793101</v>
      </c>
      <c r="J12" s="60">
        <v>1599609</v>
      </c>
      <c r="K12" s="60">
        <v>1594691</v>
      </c>
      <c r="L12" s="60">
        <v>1597970</v>
      </c>
      <c r="M12" s="60">
        <v>4792270</v>
      </c>
      <c r="N12" s="60">
        <v>1594089</v>
      </c>
      <c r="O12" s="60">
        <v>4829349</v>
      </c>
      <c r="P12" s="60">
        <v>2031368</v>
      </c>
      <c r="Q12" s="60">
        <v>8454806</v>
      </c>
      <c r="R12" s="60">
        <v>0</v>
      </c>
      <c r="S12" s="60">
        <v>0</v>
      </c>
      <c r="T12" s="60">
        <v>0</v>
      </c>
      <c r="U12" s="60">
        <v>0</v>
      </c>
      <c r="V12" s="60">
        <v>18040177</v>
      </c>
      <c r="W12" s="60">
        <v>19354524</v>
      </c>
      <c r="X12" s="60">
        <v>-1314347</v>
      </c>
      <c r="Y12" s="61">
        <v>-6.79</v>
      </c>
      <c r="Z12" s="62">
        <v>25806032</v>
      </c>
    </row>
    <row r="13" spans="1:26" ht="13.5">
      <c r="A13" s="58" t="s">
        <v>278</v>
      </c>
      <c r="B13" s="19">
        <v>240680201</v>
      </c>
      <c r="C13" s="19">
        <v>0</v>
      </c>
      <c r="D13" s="59">
        <v>251615221</v>
      </c>
      <c r="E13" s="60">
        <v>281809049</v>
      </c>
      <c r="F13" s="60">
        <v>17531153</v>
      </c>
      <c r="G13" s="60">
        <v>57416278</v>
      </c>
      <c r="H13" s="60">
        <v>37337376</v>
      </c>
      <c r="I13" s="60">
        <v>112284807</v>
      </c>
      <c r="J13" s="60">
        <v>93515564</v>
      </c>
      <c r="K13" s="60">
        <v>-111072330</v>
      </c>
      <c r="L13" s="60">
        <v>19022832</v>
      </c>
      <c r="M13" s="60">
        <v>1466066</v>
      </c>
      <c r="N13" s="60">
        <v>19022703</v>
      </c>
      <c r="O13" s="60">
        <v>17183204</v>
      </c>
      <c r="P13" s="60">
        <v>25342275</v>
      </c>
      <c r="Q13" s="60">
        <v>61548182</v>
      </c>
      <c r="R13" s="60">
        <v>0</v>
      </c>
      <c r="S13" s="60">
        <v>0</v>
      </c>
      <c r="T13" s="60">
        <v>0</v>
      </c>
      <c r="U13" s="60">
        <v>0</v>
      </c>
      <c r="V13" s="60">
        <v>175299055</v>
      </c>
      <c r="W13" s="60">
        <v>211356787</v>
      </c>
      <c r="X13" s="60">
        <v>-36057732</v>
      </c>
      <c r="Y13" s="61">
        <v>-17.06</v>
      </c>
      <c r="Z13" s="62">
        <v>281809049</v>
      </c>
    </row>
    <row r="14" spans="1:26" ht="13.5">
      <c r="A14" s="58" t="s">
        <v>40</v>
      </c>
      <c r="B14" s="19">
        <v>45072281</v>
      </c>
      <c r="C14" s="19">
        <v>0</v>
      </c>
      <c r="D14" s="59">
        <v>39487588</v>
      </c>
      <c r="E14" s="60">
        <v>40252218</v>
      </c>
      <c r="F14" s="60">
        <v>2742701</v>
      </c>
      <c r="G14" s="60">
        <v>2159727</v>
      </c>
      <c r="H14" s="60">
        <v>8932548</v>
      </c>
      <c r="I14" s="60">
        <v>13834976</v>
      </c>
      <c r="J14" s="60">
        <v>2299312</v>
      </c>
      <c r="K14" s="60">
        <v>2385031</v>
      </c>
      <c r="L14" s="60">
        <v>2041352</v>
      </c>
      <c r="M14" s="60">
        <v>6725695</v>
      </c>
      <c r="N14" s="60">
        <v>2291340</v>
      </c>
      <c r="O14" s="60">
        <v>2420200</v>
      </c>
      <c r="P14" s="60">
        <v>12311131</v>
      </c>
      <c r="Q14" s="60">
        <v>17022671</v>
      </c>
      <c r="R14" s="60">
        <v>0</v>
      </c>
      <c r="S14" s="60">
        <v>0</v>
      </c>
      <c r="T14" s="60">
        <v>0</v>
      </c>
      <c r="U14" s="60">
        <v>0</v>
      </c>
      <c r="V14" s="60">
        <v>37583342</v>
      </c>
      <c r="W14" s="60">
        <v>30189164</v>
      </c>
      <c r="X14" s="60">
        <v>7394178</v>
      </c>
      <c r="Y14" s="61">
        <v>24.49</v>
      </c>
      <c r="Z14" s="62">
        <v>40252218</v>
      </c>
    </row>
    <row r="15" spans="1:26" ht="13.5">
      <c r="A15" s="58" t="s">
        <v>41</v>
      </c>
      <c r="B15" s="19">
        <v>607052115</v>
      </c>
      <c r="C15" s="19">
        <v>0</v>
      </c>
      <c r="D15" s="59">
        <v>683805306</v>
      </c>
      <c r="E15" s="60">
        <v>691148386</v>
      </c>
      <c r="F15" s="60">
        <v>75491753</v>
      </c>
      <c r="G15" s="60">
        <v>74027089</v>
      </c>
      <c r="H15" s="60">
        <v>55062768</v>
      </c>
      <c r="I15" s="60">
        <v>204581610</v>
      </c>
      <c r="J15" s="60">
        <v>54548772</v>
      </c>
      <c r="K15" s="60">
        <v>46016070</v>
      </c>
      <c r="L15" s="60">
        <v>46559677</v>
      </c>
      <c r="M15" s="60">
        <v>147124519</v>
      </c>
      <c r="N15" s="60">
        <v>45501219</v>
      </c>
      <c r="O15" s="60">
        <v>48225822</v>
      </c>
      <c r="P15" s="60">
        <v>45285917</v>
      </c>
      <c r="Q15" s="60">
        <v>139012958</v>
      </c>
      <c r="R15" s="60">
        <v>0</v>
      </c>
      <c r="S15" s="60">
        <v>0</v>
      </c>
      <c r="T15" s="60">
        <v>0</v>
      </c>
      <c r="U15" s="60">
        <v>0</v>
      </c>
      <c r="V15" s="60">
        <v>490719087</v>
      </c>
      <c r="W15" s="60">
        <v>518361290</v>
      </c>
      <c r="X15" s="60">
        <v>-27642203</v>
      </c>
      <c r="Y15" s="61">
        <v>-5.33</v>
      </c>
      <c r="Z15" s="62">
        <v>691148386</v>
      </c>
    </row>
    <row r="16" spans="1:26" ht="13.5">
      <c r="A16" s="69" t="s">
        <v>42</v>
      </c>
      <c r="B16" s="19">
        <v>32509879</v>
      </c>
      <c r="C16" s="19">
        <v>0</v>
      </c>
      <c r="D16" s="59">
        <v>37052684</v>
      </c>
      <c r="E16" s="60">
        <v>38294088</v>
      </c>
      <c r="F16" s="60">
        <v>1539699</v>
      </c>
      <c r="G16" s="60">
        <v>2966267</v>
      </c>
      <c r="H16" s="60">
        <v>2568353</v>
      </c>
      <c r="I16" s="60">
        <v>7074319</v>
      </c>
      <c r="J16" s="60">
        <v>2474145</v>
      </c>
      <c r="K16" s="60">
        <v>2613794</v>
      </c>
      <c r="L16" s="60">
        <v>1436576</v>
      </c>
      <c r="M16" s="60">
        <v>6524515</v>
      </c>
      <c r="N16" s="60">
        <v>867293</v>
      </c>
      <c r="O16" s="60">
        <v>1306623</v>
      </c>
      <c r="P16" s="60">
        <v>1812213</v>
      </c>
      <c r="Q16" s="60">
        <v>3986129</v>
      </c>
      <c r="R16" s="60">
        <v>0</v>
      </c>
      <c r="S16" s="60">
        <v>0</v>
      </c>
      <c r="T16" s="60">
        <v>0</v>
      </c>
      <c r="U16" s="60">
        <v>0</v>
      </c>
      <c r="V16" s="60">
        <v>17584963</v>
      </c>
      <c r="W16" s="60">
        <v>28720566</v>
      </c>
      <c r="X16" s="60">
        <v>-11135603</v>
      </c>
      <c r="Y16" s="61">
        <v>-38.77</v>
      </c>
      <c r="Z16" s="62">
        <v>38294088</v>
      </c>
    </row>
    <row r="17" spans="1:26" ht="13.5">
      <c r="A17" s="58" t="s">
        <v>43</v>
      </c>
      <c r="B17" s="19">
        <v>520738753</v>
      </c>
      <c r="C17" s="19">
        <v>0</v>
      </c>
      <c r="D17" s="59">
        <v>554648989</v>
      </c>
      <c r="E17" s="60">
        <v>610342067</v>
      </c>
      <c r="F17" s="60">
        <v>18332463</v>
      </c>
      <c r="G17" s="60">
        <v>29051188</v>
      </c>
      <c r="H17" s="60">
        <v>43592645</v>
      </c>
      <c r="I17" s="60">
        <v>90976296</v>
      </c>
      <c r="J17" s="60">
        <v>38259415</v>
      </c>
      <c r="K17" s="60">
        <v>49922270</v>
      </c>
      <c r="L17" s="60">
        <v>28043096</v>
      </c>
      <c r="M17" s="60">
        <v>116224781</v>
      </c>
      <c r="N17" s="60">
        <v>34025250</v>
      </c>
      <c r="O17" s="60">
        <v>42254874</v>
      </c>
      <c r="P17" s="60">
        <v>23527473</v>
      </c>
      <c r="Q17" s="60">
        <v>99807597</v>
      </c>
      <c r="R17" s="60">
        <v>0</v>
      </c>
      <c r="S17" s="60">
        <v>0</v>
      </c>
      <c r="T17" s="60">
        <v>0</v>
      </c>
      <c r="U17" s="60">
        <v>0</v>
      </c>
      <c r="V17" s="60">
        <v>307008674</v>
      </c>
      <c r="W17" s="60">
        <v>457756550</v>
      </c>
      <c r="X17" s="60">
        <v>-150747876</v>
      </c>
      <c r="Y17" s="61">
        <v>-32.93</v>
      </c>
      <c r="Z17" s="62">
        <v>610342067</v>
      </c>
    </row>
    <row r="18" spans="1:26" ht="13.5">
      <c r="A18" s="70" t="s">
        <v>44</v>
      </c>
      <c r="B18" s="71">
        <f>SUM(B11:B17)</f>
        <v>1903069388</v>
      </c>
      <c r="C18" s="71">
        <f>SUM(C11:C17)</f>
        <v>0</v>
      </c>
      <c r="D18" s="72">
        <f aca="true" t="shared" si="1" ref="D18:Z18">SUM(D11:D17)</f>
        <v>2101634023</v>
      </c>
      <c r="E18" s="73">
        <f t="shared" si="1"/>
        <v>2186056215</v>
      </c>
      <c r="F18" s="73">
        <f t="shared" si="1"/>
        <v>155515628</v>
      </c>
      <c r="G18" s="73">
        <f t="shared" si="1"/>
        <v>206921987</v>
      </c>
      <c r="H18" s="73">
        <f t="shared" si="1"/>
        <v>189661273</v>
      </c>
      <c r="I18" s="73">
        <f t="shared" si="1"/>
        <v>552098888</v>
      </c>
      <c r="J18" s="73">
        <f t="shared" si="1"/>
        <v>233214799</v>
      </c>
      <c r="K18" s="73">
        <f t="shared" si="1"/>
        <v>36317429</v>
      </c>
      <c r="L18" s="73">
        <f t="shared" si="1"/>
        <v>140645974</v>
      </c>
      <c r="M18" s="73">
        <f t="shared" si="1"/>
        <v>410178202</v>
      </c>
      <c r="N18" s="73">
        <f t="shared" si="1"/>
        <v>143519516</v>
      </c>
      <c r="O18" s="73">
        <f t="shared" si="1"/>
        <v>156592975</v>
      </c>
      <c r="P18" s="73">
        <f t="shared" si="1"/>
        <v>150764253</v>
      </c>
      <c r="Q18" s="73">
        <f t="shared" si="1"/>
        <v>450876744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1413153834</v>
      </c>
      <c r="W18" s="73">
        <f t="shared" si="1"/>
        <v>1639542162</v>
      </c>
      <c r="X18" s="73">
        <f t="shared" si="1"/>
        <v>-226388328</v>
      </c>
      <c r="Y18" s="67">
        <f>+IF(W18&lt;&gt;0,(X18/W18)*100,0)</f>
        <v>-13.80802111998386</v>
      </c>
      <c r="Z18" s="74">
        <f t="shared" si="1"/>
        <v>2186056215</v>
      </c>
    </row>
    <row r="19" spans="1:26" ht="13.5">
      <c r="A19" s="70" t="s">
        <v>45</v>
      </c>
      <c r="B19" s="75">
        <f>+B10-B18</f>
        <v>-176310801</v>
      </c>
      <c r="C19" s="75">
        <f>+C10-C18</f>
        <v>0</v>
      </c>
      <c r="D19" s="76">
        <f aca="true" t="shared" si="2" ref="D19:Z19">+D10-D18</f>
        <v>-243570381</v>
      </c>
      <c r="E19" s="77">
        <f t="shared" si="2"/>
        <v>-340961556</v>
      </c>
      <c r="F19" s="77">
        <f t="shared" si="2"/>
        <v>72431323</v>
      </c>
      <c r="G19" s="77">
        <f t="shared" si="2"/>
        <v>-75303558</v>
      </c>
      <c r="H19" s="77">
        <f t="shared" si="2"/>
        <v>-56045942</v>
      </c>
      <c r="I19" s="77">
        <f t="shared" si="2"/>
        <v>-58918177</v>
      </c>
      <c r="J19" s="77">
        <f t="shared" si="2"/>
        <v>-113039793</v>
      </c>
      <c r="K19" s="77">
        <f t="shared" si="2"/>
        <v>187142608</v>
      </c>
      <c r="L19" s="77">
        <f t="shared" si="2"/>
        <v>-16129764</v>
      </c>
      <c r="M19" s="77">
        <f t="shared" si="2"/>
        <v>57973051</v>
      </c>
      <c r="N19" s="77">
        <f t="shared" si="2"/>
        <v>13374772</v>
      </c>
      <c r="O19" s="77">
        <f t="shared" si="2"/>
        <v>-33925294</v>
      </c>
      <c r="P19" s="77">
        <f t="shared" si="2"/>
        <v>44848851</v>
      </c>
      <c r="Q19" s="77">
        <f t="shared" si="2"/>
        <v>24298329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23353203</v>
      </c>
      <c r="W19" s="77">
        <f>IF(E10=E18,0,W10-W18)</f>
        <v>-255721167</v>
      </c>
      <c r="X19" s="77">
        <f t="shared" si="2"/>
        <v>279074370</v>
      </c>
      <c r="Y19" s="78">
        <f>+IF(W19&lt;&gt;0,(X19/W19)*100,0)</f>
        <v>-109.13229173555273</v>
      </c>
      <c r="Z19" s="79">
        <f t="shared" si="2"/>
        <v>-340961556</v>
      </c>
    </row>
    <row r="20" spans="1:26" ht="13.5">
      <c r="A20" s="58" t="s">
        <v>46</v>
      </c>
      <c r="B20" s="19">
        <v>122698959</v>
      </c>
      <c r="C20" s="19">
        <v>0</v>
      </c>
      <c r="D20" s="59">
        <v>106717962</v>
      </c>
      <c r="E20" s="60">
        <v>110104379</v>
      </c>
      <c r="F20" s="60">
        <v>0</v>
      </c>
      <c r="G20" s="60">
        <v>9354646</v>
      </c>
      <c r="H20" s="60">
        <v>0</v>
      </c>
      <c r="I20" s="60">
        <v>9354646</v>
      </c>
      <c r="J20" s="60">
        <v>4275063</v>
      </c>
      <c r="K20" s="60">
        <v>21939927</v>
      </c>
      <c r="L20" s="60">
        <v>10025849</v>
      </c>
      <c r="M20" s="60">
        <v>36240839</v>
      </c>
      <c r="N20" s="60">
        <v>4546188</v>
      </c>
      <c r="O20" s="60">
        <v>0</v>
      </c>
      <c r="P20" s="60">
        <v>9574826</v>
      </c>
      <c r="Q20" s="60">
        <v>14121014</v>
      </c>
      <c r="R20" s="60">
        <v>0</v>
      </c>
      <c r="S20" s="60">
        <v>0</v>
      </c>
      <c r="T20" s="60">
        <v>0</v>
      </c>
      <c r="U20" s="60">
        <v>0</v>
      </c>
      <c r="V20" s="60">
        <v>59716499</v>
      </c>
      <c r="W20" s="60">
        <v>82578284</v>
      </c>
      <c r="X20" s="60">
        <v>-22861785</v>
      </c>
      <c r="Y20" s="61">
        <v>-27.68</v>
      </c>
      <c r="Z20" s="62">
        <v>110104379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-53611842</v>
      </c>
      <c r="C22" s="86">
        <f>SUM(C19:C21)</f>
        <v>0</v>
      </c>
      <c r="D22" s="87">
        <f aca="true" t="shared" si="3" ref="D22:Z22">SUM(D19:D21)</f>
        <v>-136852419</v>
      </c>
      <c r="E22" s="88">
        <f t="shared" si="3"/>
        <v>-230857177</v>
      </c>
      <c r="F22" s="88">
        <f t="shared" si="3"/>
        <v>72431323</v>
      </c>
      <c r="G22" s="88">
        <f t="shared" si="3"/>
        <v>-65948912</v>
      </c>
      <c r="H22" s="88">
        <f t="shared" si="3"/>
        <v>-56045942</v>
      </c>
      <c r="I22" s="88">
        <f t="shared" si="3"/>
        <v>-49563531</v>
      </c>
      <c r="J22" s="88">
        <f t="shared" si="3"/>
        <v>-108764730</v>
      </c>
      <c r="K22" s="88">
        <f t="shared" si="3"/>
        <v>209082535</v>
      </c>
      <c r="L22" s="88">
        <f t="shared" si="3"/>
        <v>-6103915</v>
      </c>
      <c r="M22" s="88">
        <f t="shared" si="3"/>
        <v>94213890</v>
      </c>
      <c r="N22" s="88">
        <f t="shared" si="3"/>
        <v>17920960</v>
      </c>
      <c r="O22" s="88">
        <f t="shared" si="3"/>
        <v>-33925294</v>
      </c>
      <c r="P22" s="88">
        <f t="shared" si="3"/>
        <v>54423677</v>
      </c>
      <c r="Q22" s="88">
        <f t="shared" si="3"/>
        <v>38419343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83069702</v>
      </c>
      <c r="W22" s="88">
        <f t="shared" si="3"/>
        <v>-173142883</v>
      </c>
      <c r="X22" s="88">
        <f t="shared" si="3"/>
        <v>256212585</v>
      </c>
      <c r="Y22" s="89">
        <f>+IF(W22&lt;&gt;0,(X22/W22)*100,0)</f>
        <v>-147.97754349510285</v>
      </c>
      <c r="Z22" s="90">
        <f t="shared" si="3"/>
        <v>-230857177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-53611842</v>
      </c>
      <c r="C24" s="75">
        <f>SUM(C22:C23)</f>
        <v>0</v>
      </c>
      <c r="D24" s="76">
        <f aca="true" t="shared" si="4" ref="D24:Z24">SUM(D22:D23)</f>
        <v>-136852419</v>
      </c>
      <c r="E24" s="77">
        <f t="shared" si="4"/>
        <v>-230857177</v>
      </c>
      <c r="F24" s="77">
        <f t="shared" si="4"/>
        <v>72431323</v>
      </c>
      <c r="G24" s="77">
        <f t="shared" si="4"/>
        <v>-65948912</v>
      </c>
      <c r="H24" s="77">
        <f t="shared" si="4"/>
        <v>-56045942</v>
      </c>
      <c r="I24" s="77">
        <f t="shared" si="4"/>
        <v>-49563531</v>
      </c>
      <c r="J24" s="77">
        <f t="shared" si="4"/>
        <v>-108764730</v>
      </c>
      <c r="K24" s="77">
        <f t="shared" si="4"/>
        <v>209082535</v>
      </c>
      <c r="L24" s="77">
        <f t="shared" si="4"/>
        <v>-6103915</v>
      </c>
      <c r="M24" s="77">
        <f t="shared" si="4"/>
        <v>94213890</v>
      </c>
      <c r="N24" s="77">
        <f t="shared" si="4"/>
        <v>17920960</v>
      </c>
      <c r="O24" s="77">
        <f t="shared" si="4"/>
        <v>-33925294</v>
      </c>
      <c r="P24" s="77">
        <f t="shared" si="4"/>
        <v>54423677</v>
      </c>
      <c r="Q24" s="77">
        <f t="shared" si="4"/>
        <v>38419343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83069702</v>
      </c>
      <c r="W24" s="77">
        <f t="shared" si="4"/>
        <v>-173142883</v>
      </c>
      <c r="X24" s="77">
        <f t="shared" si="4"/>
        <v>256212585</v>
      </c>
      <c r="Y24" s="78">
        <f>+IF(W24&lt;&gt;0,(X24/W24)*100,0)</f>
        <v>-147.97754349510285</v>
      </c>
      <c r="Z24" s="79">
        <f t="shared" si="4"/>
        <v>-230857177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331533135</v>
      </c>
      <c r="C27" s="22">
        <v>0</v>
      </c>
      <c r="D27" s="99">
        <v>220581836</v>
      </c>
      <c r="E27" s="100">
        <v>253812488</v>
      </c>
      <c r="F27" s="100">
        <v>0</v>
      </c>
      <c r="G27" s="100">
        <v>9558221</v>
      </c>
      <c r="H27" s="100">
        <v>14748331</v>
      </c>
      <c r="I27" s="100">
        <v>24306552</v>
      </c>
      <c r="J27" s="100">
        <v>24138642</v>
      </c>
      <c r="K27" s="100">
        <v>27825045</v>
      </c>
      <c r="L27" s="100">
        <v>15155579</v>
      </c>
      <c r="M27" s="100">
        <v>67119266</v>
      </c>
      <c r="N27" s="100">
        <v>27087092</v>
      </c>
      <c r="O27" s="100">
        <v>13630519</v>
      </c>
      <c r="P27" s="100">
        <v>11906355</v>
      </c>
      <c r="Q27" s="100">
        <v>52623966</v>
      </c>
      <c r="R27" s="100">
        <v>0</v>
      </c>
      <c r="S27" s="100">
        <v>0</v>
      </c>
      <c r="T27" s="100">
        <v>0</v>
      </c>
      <c r="U27" s="100">
        <v>0</v>
      </c>
      <c r="V27" s="100">
        <v>144049784</v>
      </c>
      <c r="W27" s="100">
        <v>190359366</v>
      </c>
      <c r="X27" s="100">
        <v>-46309582</v>
      </c>
      <c r="Y27" s="101">
        <v>-24.33</v>
      </c>
      <c r="Z27" s="102">
        <v>253812488</v>
      </c>
    </row>
    <row r="28" spans="1:26" ht="13.5">
      <c r="A28" s="103" t="s">
        <v>46</v>
      </c>
      <c r="B28" s="19">
        <v>129695360</v>
      </c>
      <c r="C28" s="19">
        <v>0</v>
      </c>
      <c r="D28" s="59">
        <v>106717962</v>
      </c>
      <c r="E28" s="60">
        <v>110104378</v>
      </c>
      <c r="F28" s="60">
        <v>0</v>
      </c>
      <c r="G28" s="60">
        <v>9354646</v>
      </c>
      <c r="H28" s="60">
        <v>4291347</v>
      </c>
      <c r="I28" s="60">
        <v>13645993</v>
      </c>
      <c r="J28" s="60">
        <v>9433252</v>
      </c>
      <c r="K28" s="60">
        <v>12520883</v>
      </c>
      <c r="L28" s="60">
        <v>10010137</v>
      </c>
      <c r="M28" s="60">
        <v>31964272</v>
      </c>
      <c r="N28" s="60">
        <v>5622214</v>
      </c>
      <c r="O28" s="60">
        <v>7133916</v>
      </c>
      <c r="P28" s="60">
        <v>818430</v>
      </c>
      <c r="Q28" s="60">
        <v>13574560</v>
      </c>
      <c r="R28" s="60">
        <v>0</v>
      </c>
      <c r="S28" s="60">
        <v>0</v>
      </c>
      <c r="T28" s="60">
        <v>0</v>
      </c>
      <c r="U28" s="60">
        <v>0</v>
      </c>
      <c r="V28" s="60">
        <v>59184825</v>
      </c>
      <c r="W28" s="60">
        <v>82578284</v>
      </c>
      <c r="X28" s="60">
        <v>-23393459</v>
      </c>
      <c r="Y28" s="61">
        <v>-28.33</v>
      </c>
      <c r="Z28" s="62">
        <v>110104378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162712248</v>
      </c>
      <c r="C30" s="19">
        <v>0</v>
      </c>
      <c r="D30" s="59">
        <v>14731874</v>
      </c>
      <c r="E30" s="60">
        <v>23220832</v>
      </c>
      <c r="F30" s="60">
        <v>0</v>
      </c>
      <c r="G30" s="60">
        <v>0</v>
      </c>
      <c r="H30" s="60">
        <v>0</v>
      </c>
      <c r="I30" s="60">
        <v>0</v>
      </c>
      <c r="J30" s="60">
        <v>608794</v>
      </c>
      <c r="K30" s="60">
        <v>100026</v>
      </c>
      <c r="L30" s="60">
        <v>0</v>
      </c>
      <c r="M30" s="60">
        <v>708820</v>
      </c>
      <c r="N30" s="60">
        <v>0</v>
      </c>
      <c r="O30" s="60">
        <v>147864</v>
      </c>
      <c r="P30" s="60">
        <v>0</v>
      </c>
      <c r="Q30" s="60">
        <v>147864</v>
      </c>
      <c r="R30" s="60">
        <v>0</v>
      </c>
      <c r="S30" s="60">
        <v>0</v>
      </c>
      <c r="T30" s="60">
        <v>0</v>
      </c>
      <c r="U30" s="60">
        <v>0</v>
      </c>
      <c r="V30" s="60">
        <v>856684</v>
      </c>
      <c r="W30" s="60">
        <v>17415624</v>
      </c>
      <c r="X30" s="60">
        <v>-16558940</v>
      </c>
      <c r="Y30" s="61">
        <v>-95.08</v>
      </c>
      <c r="Z30" s="62">
        <v>23220832</v>
      </c>
    </row>
    <row r="31" spans="1:26" ht="13.5">
      <c r="A31" s="58" t="s">
        <v>53</v>
      </c>
      <c r="B31" s="19">
        <v>39125527</v>
      </c>
      <c r="C31" s="19">
        <v>0</v>
      </c>
      <c r="D31" s="59">
        <v>99132000</v>
      </c>
      <c r="E31" s="60">
        <v>120487278</v>
      </c>
      <c r="F31" s="60">
        <v>0</v>
      </c>
      <c r="G31" s="60">
        <v>203575</v>
      </c>
      <c r="H31" s="60">
        <v>10456984</v>
      </c>
      <c r="I31" s="60">
        <v>10660559</v>
      </c>
      <c r="J31" s="60">
        <v>14096596</v>
      </c>
      <c r="K31" s="60">
        <v>15204136</v>
      </c>
      <c r="L31" s="60">
        <v>5145442</v>
      </c>
      <c r="M31" s="60">
        <v>34446174</v>
      </c>
      <c r="N31" s="60">
        <v>21464878</v>
      </c>
      <c r="O31" s="60">
        <v>6348739</v>
      </c>
      <c r="P31" s="60">
        <v>11087925</v>
      </c>
      <c r="Q31" s="60">
        <v>38901542</v>
      </c>
      <c r="R31" s="60">
        <v>0</v>
      </c>
      <c r="S31" s="60">
        <v>0</v>
      </c>
      <c r="T31" s="60">
        <v>0</v>
      </c>
      <c r="U31" s="60">
        <v>0</v>
      </c>
      <c r="V31" s="60">
        <v>84008275</v>
      </c>
      <c r="W31" s="60">
        <v>90365459</v>
      </c>
      <c r="X31" s="60">
        <v>-6357184</v>
      </c>
      <c r="Y31" s="61">
        <v>-7.03</v>
      </c>
      <c r="Z31" s="62">
        <v>120487278</v>
      </c>
    </row>
    <row r="32" spans="1:26" ht="13.5">
      <c r="A32" s="70" t="s">
        <v>54</v>
      </c>
      <c r="B32" s="22">
        <f>SUM(B28:B31)</f>
        <v>331533135</v>
      </c>
      <c r="C32" s="22">
        <f>SUM(C28:C31)</f>
        <v>0</v>
      </c>
      <c r="D32" s="99">
        <f aca="true" t="shared" si="5" ref="D32:Z32">SUM(D28:D31)</f>
        <v>220581836</v>
      </c>
      <c r="E32" s="100">
        <f t="shared" si="5"/>
        <v>253812488</v>
      </c>
      <c r="F32" s="100">
        <f t="shared" si="5"/>
        <v>0</v>
      </c>
      <c r="G32" s="100">
        <f t="shared" si="5"/>
        <v>9558221</v>
      </c>
      <c r="H32" s="100">
        <f t="shared" si="5"/>
        <v>14748331</v>
      </c>
      <c r="I32" s="100">
        <f t="shared" si="5"/>
        <v>24306552</v>
      </c>
      <c r="J32" s="100">
        <f t="shared" si="5"/>
        <v>24138642</v>
      </c>
      <c r="K32" s="100">
        <f t="shared" si="5"/>
        <v>27825045</v>
      </c>
      <c r="L32" s="100">
        <f t="shared" si="5"/>
        <v>15155579</v>
      </c>
      <c r="M32" s="100">
        <f t="shared" si="5"/>
        <v>67119266</v>
      </c>
      <c r="N32" s="100">
        <f t="shared" si="5"/>
        <v>27087092</v>
      </c>
      <c r="O32" s="100">
        <f t="shared" si="5"/>
        <v>13630519</v>
      </c>
      <c r="P32" s="100">
        <f t="shared" si="5"/>
        <v>11906355</v>
      </c>
      <c r="Q32" s="100">
        <f t="shared" si="5"/>
        <v>52623966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144049784</v>
      </c>
      <c r="W32" s="100">
        <f t="shared" si="5"/>
        <v>190359367</v>
      </c>
      <c r="X32" s="100">
        <f t="shared" si="5"/>
        <v>-46309583</v>
      </c>
      <c r="Y32" s="101">
        <f>+IF(W32&lt;&gt;0,(X32/W32)*100,0)</f>
        <v>-24.32745166672045</v>
      </c>
      <c r="Z32" s="102">
        <f t="shared" si="5"/>
        <v>253812488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540922972</v>
      </c>
      <c r="C35" s="19">
        <v>0</v>
      </c>
      <c r="D35" s="59">
        <v>404345155</v>
      </c>
      <c r="E35" s="60">
        <v>408888788</v>
      </c>
      <c r="F35" s="60">
        <v>223553085</v>
      </c>
      <c r="G35" s="60">
        <v>232088121</v>
      </c>
      <c r="H35" s="60">
        <v>110947346</v>
      </c>
      <c r="I35" s="60">
        <v>110947346</v>
      </c>
      <c r="J35" s="60">
        <v>129280030</v>
      </c>
      <c r="K35" s="60">
        <v>147945830</v>
      </c>
      <c r="L35" s="60">
        <v>167684617</v>
      </c>
      <c r="M35" s="60">
        <v>167684617</v>
      </c>
      <c r="N35" s="60">
        <v>457341717</v>
      </c>
      <c r="O35" s="60">
        <v>494881834</v>
      </c>
      <c r="P35" s="60">
        <v>636031933</v>
      </c>
      <c r="Q35" s="60">
        <v>636031933</v>
      </c>
      <c r="R35" s="60">
        <v>0</v>
      </c>
      <c r="S35" s="60">
        <v>0</v>
      </c>
      <c r="T35" s="60">
        <v>0</v>
      </c>
      <c r="U35" s="60">
        <v>0</v>
      </c>
      <c r="V35" s="60">
        <v>636031933</v>
      </c>
      <c r="W35" s="60">
        <v>306666591</v>
      </c>
      <c r="X35" s="60">
        <v>329365342</v>
      </c>
      <c r="Y35" s="61">
        <v>107.4</v>
      </c>
      <c r="Z35" s="62">
        <v>408888788</v>
      </c>
    </row>
    <row r="36" spans="1:26" ht="13.5">
      <c r="A36" s="58" t="s">
        <v>57</v>
      </c>
      <c r="B36" s="19">
        <v>5795063920</v>
      </c>
      <c r="C36" s="19">
        <v>0</v>
      </c>
      <c r="D36" s="59">
        <v>5942623786</v>
      </c>
      <c r="E36" s="60">
        <v>5952547138</v>
      </c>
      <c r="F36" s="60">
        <v>471447350</v>
      </c>
      <c r="G36" s="60">
        <v>496714075</v>
      </c>
      <c r="H36" s="60">
        <v>5832171081</v>
      </c>
      <c r="I36" s="60">
        <v>5832171081</v>
      </c>
      <c r="J36" s="60">
        <v>5832171135</v>
      </c>
      <c r="K36" s="60">
        <v>5774719930</v>
      </c>
      <c r="L36" s="60">
        <v>5770527798</v>
      </c>
      <c r="M36" s="60">
        <v>5770527798</v>
      </c>
      <c r="N36" s="60">
        <v>5770226134</v>
      </c>
      <c r="O36" s="60">
        <v>5773663385</v>
      </c>
      <c r="P36" s="60">
        <v>5760809426</v>
      </c>
      <c r="Q36" s="60">
        <v>5760809426</v>
      </c>
      <c r="R36" s="60">
        <v>0</v>
      </c>
      <c r="S36" s="60">
        <v>0</v>
      </c>
      <c r="T36" s="60">
        <v>0</v>
      </c>
      <c r="U36" s="60">
        <v>0</v>
      </c>
      <c r="V36" s="60">
        <v>5760809426</v>
      </c>
      <c r="W36" s="60">
        <v>4464410354</v>
      </c>
      <c r="X36" s="60">
        <v>1296399072</v>
      </c>
      <c r="Y36" s="61">
        <v>29.04</v>
      </c>
      <c r="Z36" s="62">
        <v>5952547138</v>
      </c>
    </row>
    <row r="37" spans="1:26" ht="13.5">
      <c r="A37" s="58" t="s">
        <v>58</v>
      </c>
      <c r="B37" s="19">
        <v>577506578</v>
      </c>
      <c r="C37" s="19">
        <v>0</v>
      </c>
      <c r="D37" s="59">
        <v>551019970</v>
      </c>
      <c r="E37" s="60">
        <v>551019970</v>
      </c>
      <c r="F37" s="60">
        <v>31837977</v>
      </c>
      <c r="G37" s="60">
        <v>48781705</v>
      </c>
      <c r="H37" s="60">
        <v>-2779599</v>
      </c>
      <c r="I37" s="60">
        <v>-2779599</v>
      </c>
      <c r="J37" s="60">
        <v>-508326</v>
      </c>
      <c r="K37" s="60">
        <v>3851878</v>
      </c>
      <c r="L37" s="60">
        <v>3802930</v>
      </c>
      <c r="M37" s="60">
        <v>3802930</v>
      </c>
      <c r="N37" s="60">
        <v>31439558</v>
      </c>
      <c r="O37" s="60">
        <v>314465818</v>
      </c>
      <c r="P37" s="60">
        <v>379530289</v>
      </c>
      <c r="Q37" s="60">
        <v>379530289</v>
      </c>
      <c r="R37" s="60">
        <v>0</v>
      </c>
      <c r="S37" s="60">
        <v>0</v>
      </c>
      <c r="T37" s="60">
        <v>0</v>
      </c>
      <c r="U37" s="60">
        <v>0</v>
      </c>
      <c r="V37" s="60">
        <v>379530289</v>
      </c>
      <c r="W37" s="60">
        <v>413264978</v>
      </c>
      <c r="X37" s="60">
        <v>-33734689</v>
      </c>
      <c r="Y37" s="61">
        <v>-8.16</v>
      </c>
      <c r="Z37" s="62">
        <v>551019970</v>
      </c>
    </row>
    <row r="38" spans="1:26" ht="13.5">
      <c r="A38" s="58" t="s">
        <v>59</v>
      </c>
      <c r="B38" s="19">
        <v>524785870</v>
      </c>
      <c r="C38" s="19">
        <v>0</v>
      </c>
      <c r="D38" s="59">
        <v>512075940</v>
      </c>
      <c r="E38" s="60">
        <v>484394347</v>
      </c>
      <c r="F38" s="60">
        <v>41011069</v>
      </c>
      <c r="G38" s="60">
        <v>42672995</v>
      </c>
      <c r="H38" s="60">
        <v>339149105</v>
      </c>
      <c r="I38" s="60">
        <v>339149105</v>
      </c>
      <c r="J38" s="60">
        <v>357537909</v>
      </c>
      <c r="K38" s="60">
        <v>356945914</v>
      </c>
      <c r="L38" s="60">
        <v>355110882</v>
      </c>
      <c r="M38" s="60">
        <v>355110882</v>
      </c>
      <c r="N38" s="60">
        <v>523861340</v>
      </c>
      <c r="O38" s="60">
        <v>520643236</v>
      </c>
      <c r="P38" s="60">
        <v>526002099</v>
      </c>
      <c r="Q38" s="60">
        <v>526002099</v>
      </c>
      <c r="R38" s="60">
        <v>0</v>
      </c>
      <c r="S38" s="60">
        <v>0</v>
      </c>
      <c r="T38" s="60">
        <v>0</v>
      </c>
      <c r="U38" s="60">
        <v>0</v>
      </c>
      <c r="V38" s="60">
        <v>526002099</v>
      </c>
      <c r="W38" s="60">
        <v>363295760</v>
      </c>
      <c r="X38" s="60">
        <v>162706339</v>
      </c>
      <c r="Y38" s="61">
        <v>44.79</v>
      </c>
      <c r="Z38" s="62">
        <v>484394347</v>
      </c>
    </row>
    <row r="39" spans="1:26" ht="13.5">
      <c r="A39" s="58" t="s">
        <v>60</v>
      </c>
      <c r="B39" s="19">
        <v>5233694444</v>
      </c>
      <c r="C39" s="19">
        <v>0</v>
      </c>
      <c r="D39" s="59">
        <v>5283873030</v>
      </c>
      <c r="E39" s="60">
        <v>5326021608</v>
      </c>
      <c r="F39" s="60">
        <v>622151387</v>
      </c>
      <c r="G39" s="60">
        <v>637347498</v>
      </c>
      <c r="H39" s="60">
        <v>5606748921</v>
      </c>
      <c r="I39" s="60">
        <v>5606748921</v>
      </c>
      <c r="J39" s="60">
        <v>5604421583</v>
      </c>
      <c r="K39" s="60">
        <v>5561867969</v>
      </c>
      <c r="L39" s="60">
        <v>5579298604</v>
      </c>
      <c r="M39" s="60">
        <v>5579298604</v>
      </c>
      <c r="N39" s="60">
        <v>5672266953</v>
      </c>
      <c r="O39" s="60">
        <v>5433436165</v>
      </c>
      <c r="P39" s="60">
        <v>5491308971</v>
      </c>
      <c r="Q39" s="60">
        <v>5491308971</v>
      </c>
      <c r="R39" s="60">
        <v>0</v>
      </c>
      <c r="S39" s="60">
        <v>0</v>
      </c>
      <c r="T39" s="60">
        <v>0</v>
      </c>
      <c r="U39" s="60">
        <v>0</v>
      </c>
      <c r="V39" s="60">
        <v>5491308971</v>
      </c>
      <c r="W39" s="60">
        <v>3994516206</v>
      </c>
      <c r="X39" s="60">
        <v>1496792765</v>
      </c>
      <c r="Y39" s="61">
        <v>37.47</v>
      </c>
      <c r="Z39" s="62">
        <v>5326021608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185177866</v>
      </c>
      <c r="C42" s="19">
        <v>0</v>
      </c>
      <c r="D42" s="59">
        <v>199976927</v>
      </c>
      <c r="E42" s="60">
        <v>235446985</v>
      </c>
      <c r="F42" s="60">
        <v>52241230</v>
      </c>
      <c r="G42" s="60">
        <v>31785534</v>
      </c>
      <c r="H42" s="60">
        <v>-819905</v>
      </c>
      <c r="I42" s="60">
        <v>83206859</v>
      </c>
      <c r="J42" s="60">
        <v>47571304</v>
      </c>
      <c r="K42" s="60">
        <v>37335311</v>
      </c>
      <c r="L42" s="60">
        <v>-20333045</v>
      </c>
      <c r="M42" s="60">
        <v>64573570</v>
      </c>
      <c r="N42" s="60">
        <v>8694294</v>
      </c>
      <c r="O42" s="60">
        <v>39233213</v>
      </c>
      <c r="P42" s="60">
        <v>91659117</v>
      </c>
      <c r="Q42" s="60">
        <v>139586624</v>
      </c>
      <c r="R42" s="60">
        <v>0</v>
      </c>
      <c r="S42" s="60">
        <v>0</v>
      </c>
      <c r="T42" s="60">
        <v>0</v>
      </c>
      <c r="U42" s="60">
        <v>0</v>
      </c>
      <c r="V42" s="60">
        <v>287367053</v>
      </c>
      <c r="W42" s="60">
        <v>220414328</v>
      </c>
      <c r="X42" s="60">
        <v>66952725</v>
      </c>
      <c r="Y42" s="61">
        <v>30.38</v>
      </c>
      <c r="Z42" s="62">
        <v>235446985</v>
      </c>
    </row>
    <row r="43" spans="1:26" ht="13.5">
      <c r="A43" s="58" t="s">
        <v>63</v>
      </c>
      <c r="B43" s="19">
        <v>-311066643</v>
      </c>
      <c r="C43" s="19">
        <v>0</v>
      </c>
      <c r="D43" s="59">
        <v>-220581032</v>
      </c>
      <c r="E43" s="60">
        <v>-253812489</v>
      </c>
      <c r="F43" s="60">
        <v>-31639724</v>
      </c>
      <c r="G43" s="60">
        <v>-23051230</v>
      </c>
      <c r="H43" s="60">
        <v>-9684659</v>
      </c>
      <c r="I43" s="60">
        <v>-64375613</v>
      </c>
      <c r="J43" s="60">
        <v>-29381049</v>
      </c>
      <c r="K43" s="60">
        <v>-14300483</v>
      </c>
      <c r="L43" s="60">
        <v>-18633148</v>
      </c>
      <c r="M43" s="60">
        <v>-62314680</v>
      </c>
      <c r="N43" s="60">
        <v>-38061583</v>
      </c>
      <c r="O43" s="60">
        <v>-4425868</v>
      </c>
      <c r="P43" s="60">
        <v>-12813580</v>
      </c>
      <c r="Q43" s="60">
        <v>-55301031</v>
      </c>
      <c r="R43" s="60">
        <v>0</v>
      </c>
      <c r="S43" s="60">
        <v>0</v>
      </c>
      <c r="T43" s="60">
        <v>0</v>
      </c>
      <c r="U43" s="60">
        <v>0</v>
      </c>
      <c r="V43" s="60">
        <v>-181991324</v>
      </c>
      <c r="W43" s="60">
        <v>-188465126</v>
      </c>
      <c r="X43" s="60">
        <v>6473802</v>
      </c>
      <c r="Y43" s="61">
        <v>-3.44</v>
      </c>
      <c r="Z43" s="62">
        <v>-253812489</v>
      </c>
    </row>
    <row r="44" spans="1:26" ht="13.5">
      <c r="A44" s="58" t="s">
        <v>64</v>
      </c>
      <c r="B44" s="19">
        <v>172276762</v>
      </c>
      <c r="C44" s="19">
        <v>0</v>
      </c>
      <c r="D44" s="59">
        <v>-23326968</v>
      </c>
      <c r="E44" s="60">
        <v>-21944770</v>
      </c>
      <c r="F44" s="60">
        <v>-1893099</v>
      </c>
      <c r="G44" s="60">
        <v>-2132376</v>
      </c>
      <c r="H44" s="60">
        <v>-1522261</v>
      </c>
      <c r="I44" s="60">
        <v>-5547736</v>
      </c>
      <c r="J44" s="60">
        <v>-1038298</v>
      </c>
      <c r="K44" s="60">
        <v>-591995</v>
      </c>
      <c r="L44" s="60">
        <v>-3680314</v>
      </c>
      <c r="M44" s="60">
        <v>-5310607</v>
      </c>
      <c r="N44" s="60">
        <v>-1065200</v>
      </c>
      <c r="O44" s="60">
        <v>-3218104</v>
      </c>
      <c r="P44" s="60">
        <v>-1084727</v>
      </c>
      <c r="Q44" s="60">
        <v>-5368031</v>
      </c>
      <c r="R44" s="60">
        <v>0</v>
      </c>
      <c r="S44" s="60">
        <v>0</v>
      </c>
      <c r="T44" s="60">
        <v>0</v>
      </c>
      <c r="U44" s="60">
        <v>0</v>
      </c>
      <c r="V44" s="60">
        <v>-16226374</v>
      </c>
      <c r="W44" s="60">
        <v>-16226374</v>
      </c>
      <c r="X44" s="60">
        <v>0</v>
      </c>
      <c r="Y44" s="61">
        <v>0</v>
      </c>
      <c r="Z44" s="62">
        <v>-21944770</v>
      </c>
    </row>
    <row r="45" spans="1:26" ht="13.5">
      <c r="A45" s="70" t="s">
        <v>65</v>
      </c>
      <c r="B45" s="22">
        <v>90163273</v>
      </c>
      <c r="C45" s="22">
        <v>0</v>
      </c>
      <c r="D45" s="99">
        <v>22723382</v>
      </c>
      <c r="E45" s="100">
        <v>27267009</v>
      </c>
      <c r="F45" s="100">
        <v>86285688</v>
      </c>
      <c r="G45" s="100">
        <v>92887616</v>
      </c>
      <c r="H45" s="100">
        <v>80860791</v>
      </c>
      <c r="I45" s="100">
        <v>80860791</v>
      </c>
      <c r="J45" s="100">
        <v>98012748</v>
      </c>
      <c r="K45" s="100">
        <v>120455581</v>
      </c>
      <c r="L45" s="100">
        <v>77809074</v>
      </c>
      <c r="M45" s="100">
        <v>77809074</v>
      </c>
      <c r="N45" s="100">
        <v>47376585</v>
      </c>
      <c r="O45" s="100">
        <v>78965826</v>
      </c>
      <c r="P45" s="100">
        <v>156726636</v>
      </c>
      <c r="Q45" s="100">
        <v>156726636</v>
      </c>
      <c r="R45" s="100">
        <v>0</v>
      </c>
      <c r="S45" s="100">
        <v>0</v>
      </c>
      <c r="T45" s="100">
        <v>0</v>
      </c>
      <c r="U45" s="100">
        <v>0</v>
      </c>
      <c r="V45" s="100">
        <v>156726636</v>
      </c>
      <c r="W45" s="100">
        <v>83300111</v>
      </c>
      <c r="X45" s="100">
        <v>73426525</v>
      </c>
      <c r="Y45" s="101">
        <v>88.15</v>
      </c>
      <c r="Z45" s="102">
        <v>27267009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232335908</v>
      </c>
      <c r="C49" s="52">
        <v>0</v>
      </c>
      <c r="D49" s="129">
        <v>18053054</v>
      </c>
      <c r="E49" s="54">
        <v>14470941</v>
      </c>
      <c r="F49" s="54">
        <v>0</v>
      </c>
      <c r="G49" s="54">
        <v>0</v>
      </c>
      <c r="H49" s="54">
        <v>0</v>
      </c>
      <c r="I49" s="54">
        <v>634892451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899752354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80522725</v>
      </c>
      <c r="C51" s="52">
        <v>0</v>
      </c>
      <c r="D51" s="129">
        <v>34768837</v>
      </c>
      <c r="E51" s="54">
        <v>495682</v>
      </c>
      <c r="F51" s="54">
        <v>0</v>
      </c>
      <c r="G51" s="54">
        <v>0</v>
      </c>
      <c r="H51" s="54">
        <v>0</v>
      </c>
      <c r="I51" s="54">
        <v>481435</v>
      </c>
      <c r="J51" s="54">
        <v>0</v>
      </c>
      <c r="K51" s="54">
        <v>0</v>
      </c>
      <c r="L51" s="54">
        <v>0</v>
      </c>
      <c r="M51" s="54">
        <v>126492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116395171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92.37009807963162</v>
      </c>
      <c r="C58" s="5">
        <f>IF(C67=0,0,+(C76/C67)*100)</f>
        <v>0</v>
      </c>
      <c r="D58" s="6">
        <f aca="true" t="shared" si="6" ref="D58:Z58">IF(D67=0,0,+(D76/D67)*100)</f>
        <v>97.41902312292528</v>
      </c>
      <c r="E58" s="7">
        <f t="shared" si="6"/>
        <v>96.21358855593897</v>
      </c>
      <c r="F58" s="7">
        <f t="shared" si="6"/>
        <v>107.64051534351846</v>
      </c>
      <c r="G58" s="7">
        <f t="shared" si="6"/>
        <v>95.72515714383285</v>
      </c>
      <c r="H58" s="7">
        <f t="shared" si="6"/>
        <v>99.18958406788317</v>
      </c>
      <c r="I58" s="7">
        <f t="shared" si="6"/>
        <v>100.76335167492148</v>
      </c>
      <c r="J58" s="7">
        <f t="shared" si="6"/>
        <v>92.40360831089745</v>
      </c>
      <c r="K58" s="7">
        <f t="shared" si="6"/>
        <v>91.31871008274575</v>
      </c>
      <c r="L58" s="7">
        <f t="shared" si="6"/>
        <v>100.80118375482878</v>
      </c>
      <c r="M58" s="7">
        <f t="shared" si="6"/>
        <v>94.78028764965315</v>
      </c>
      <c r="N58" s="7">
        <f t="shared" si="6"/>
        <v>74.80975371231024</v>
      </c>
      <c r="O58" s="7">
        <f t="shared" si="6"/>
        <v>65.78716223034256</v>
      </c>
      <c r="P58" s="7">
        <f t="shared" si="6"/>
        <v>144.72357834771498</v>
      </c>
      <c r="Q58" s="7">
        <f t="shared" si="6"/>
        <v>92.58682341916395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96.08210321081368</v>
      </c>
      <c r="W58" s="7">
        <f t="shared" si="6"/>
        <v>93.68070503426625</v>
      </c>
      <c r="X58" s="7">
        <f t="shared" si="6"/>
        <v>0</v>
      </c>
      <c r="Y58" s="7">
        <f t="shared" si="6"/>
        <v>0</v>
      </c>
      <c r="Z58" s="8">
        <f t="shared" si="6"/>
        <v>96.21358855593897</v>
      </c>
    </row>
    <row r="59" spans="1:26" ht="13.5">
      <c r="A59" s="37" t="s">
        <v>31</v>
      </c>
      <c r="B59" s="9">
        <f aca="true" t="shared" si="7" ref="B59:Z66">IF(B68=0,0,+(B77/B68)*100)</f>
        <v>110.75347649617771</v>
      </c>
      <c r="C59" s="9">
        <f t="shared" si="7"/>
        <v>0</v>
      </c>
      <c r="D59" s="2">
        <f t="shared" si="7"/>
        <v>96.00000124164553</v>
      </c>
      <c r="E59" s="10">
        <f t="shared" si="7"/>
        <v>95.99999937911333</v>
      </c>
      <c r="F59" s="10">
        <f t="shared" si="7"/>
        <v>126.50276298077262</v>
      </c>
      <c r="G59" s="10">
        <f t="shared" si="7"/>
        <v>143.21130540278796</v>
      </c>
      <c r="H59" s="10">
        <f t="shared" si="7"/>
        <v>100</v>
      </c>
      <c r="I59" s="10">
        <f t="shared" si="7"/>
        <v>123.28481612252445</v>
      </c>
      <c r="J59" s="10">
        <f t="shared" si="7"/>
        <v>112.10193294242123</v>
      </c>
      <c r="K59" s="10">
        <f t="shared" si="7"/>
        <v>129.08031661071357</v>
      </c>
      <c r="L59" s="10">
        <f t="shared" si="7"/>
        <v>109.5199952670255</v>
      </c>
      <c r="M59" s="10">
        <f t="shared" si="7"/>
        <v>116.87993993849885</v>
      </c>
      <c r="N59" s="10">
        <f t="shared" si="7"/>
        <v>114.59005154135518</v>
      </c>
      <c r="O59" s="10">
        <f t="shared" si="7"/>
        <v>97.6465318617214</v>
      </c>
      <c r="P59" s="10">
        <f t="shared" si="7"/>
        <v>127.19304351164422</v>
      </c>
      <c r="Q59" s="10">
        <f t="shared" si="7"/>
        <v>112.51763115904252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117.45185064282818</v>
      </c>
      <c r="W59" s="10">
        <f t="shared" si="7"/>
        <v>108.21783105108041</v>
      </c>
      <c r="X59" s="10">
        <f t="shared" si="7"/>
        <v>0</v>
      </c>
      <c r="Y59" s="10">
        <f t="shared" si="7"/>
        <v>0</v>
      </c>
      <c r="Z59" s="11">
        <f t="shared" si="7"/>
        <v>95.99999937911333</v>
      </c>
    </row>
    <row r="60" spans="1:26" ht="13.5">
      <c r="A60" s="38" t="s">
        <v>32</v>
      </c>
      <c r="B60" s="12">
        <f t="shared" si="7"/>
        <v>87.69444994987835</v>
      </c>
      <c r="C60" s="12">
        <f t="shared" si="7"/>
        <v>0</v>
      </c>
      <c r="D60" s="3">
        <f t="shared" si="7"/>
        <v>97.7311911259812</v>
      </c>
      <c r="E60" s="13">
        <f t="shared" si="7"/>
        <v>96.22499671332633</v>
      </c>
      <c r="F60" s="13">
        <f t="shared" si="7"/>
        <v>103.01264403990461</v>
      </c>
      <c r="G60" s="13">
        <f t="shared" si="7"/>
        <v>84.26744101413998</v>
      </c>
      <c r="H60" s="13">
        <f t="shared" si="7"/>
        <v>98.98727109686398</v>
      </c>
      <c r="I60" s="13">
        <f t="shared" si="7"/>
        <v>95.30802533327474</v>
      </c>
      <c r="J60" s="13">
        <f t="shared" si="7"/>
        <v>86.94612350049051</v>
      </c>
      <c r="K60" s="13">
        <f t="shared" si="7"/>
        <v>83.03071669008214</v>
      </c>
      <c r="L60" s="13">
        <f t="shared" si="7"/>
        <v>98.67645677034642</v>
      </c>
      <c r="M60" s="13">
        <f t="shared" si="7"/>
        <v>89.40362424223586</v>
      </c>
      <c r="N60" s="13">
        <f t="shared" si="7"/>
        <v>66.44796944502322</v>
      </c>
      <c r="O60" s="13">
        <f t="shared" si="7"/>
        <v>54.532927319651</v>
      </c>
      <c r="P60" s="13">
        <f t="shared" si="7"/>
        <v>150.89435610598775</v>
      </c>
      <c r="Q60" s="13">
        <f t="shared" si="7"/>
        <v>87.04282422639528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90.65094036813286</v>
      </c>
      <c r="W60" s="13">
        <f t="shared" si="7"/>
        <v>90.11312564465635</v>
      </c>
      <c r="X60" s="13">
        <f t="shared" si="7"/>
        <v>0</v>
      </c>
      <c r="Y60" s="13">
        <f t="shared" si="7"/>
        <v>0</v>
      </c>
      <c r="Z60" s="14">
        <f t="shared" si="7"/>
        <v>96.22499671332633</v>
      </c>
    </row>
    <row r="61" spans="1:26" ht="13.5">
      <c r="A61" s="39" t="s">
        <v>103</v>
      </c>
      <c r="B61" s="12">
        <f t="shared" si="7"/>
        <v>93.16340341959179</v>
      </c>
      <c r="C61" s="12">
        <f t="shared" si="7"/>
        <v>0</v>
      </c>
      <c r="D61" s="3">
        <f t="shared" si="7"/>
        <v>96.18184029812511</v>
      </c>
      <c r="E61" s="13">
        <f t="shared" si="7"/>
        <v>96.1688365835897</v>
      </c>
      <c r="F61" s="13">
        <f t="shared" si="7"/>
        <v>104.6859224829771</v>
      </c>
      <c r="G61" s="13">
        <f t="shared" si="7"/>
        <v>85.08578282696985</v>
      </c>
      <c r="H61" s="13">
        <f t="shared" si="7"/>
        <v>100</v>
      </c>
      <c r="I61" s="13">
        <f t="shared" si="7"/>
        <v>96.50419794457446</v>
      </c>
      <c r="J61" s="13">
        <f t="shared" si="7"/>
        <v>90.80139386133251</v>
      </c>
      <c r="K61" s="13">
        <f t="shared" si="7"/>
        <v>91.28137447909779</v>
      </c>
      <c r="L61" s="13">
        <f t="shared" si="7"/>
        <v>91.11390428237577</v>
      </c>
      <c r="M61" s="13">
        <f t="shared" si="7"/>
        <v>91.07083000985793</v>
      </c>
      <c r="N61" s="13">
        <f t="shared" si="7"/>
        <v>60.35113755957696</v>
      </c>
      <c r="O61" s="13">
        <f t="shared" si="7"/>
        <v>32.66170501058219</v>
      </c>
      <c r="P61" s="13">
        <f t="shared" si="7"/>
        <v>261.1026306347799</v>
      </c>
      <c r="Q61" s="13">
        <f t="shared" si="7"/>
        <v>94.0548420708587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93.94733215191671</v>
      </c>
      <c r="W61" s="13">
        <f t="shared" si="7"/>
        <v>90.56085925429831</v>
      </c>
      <c r="X61" s="13">
        <f t="shared" si="7"/>
        <v>0</v>
      </c>
      <c r="Y61" s="13">
        <f t="shared" si="7"/>
        <v>0</v>
      </c>
      <c r="Z61" s="14">
        <f t="shared" si="7"/>
        <v>96.1688365835897</v>
      </c>
    </row>
    <row r="62" spans="1:26" ht="13.5">
      <c r="A62" s="39" t="s">
        <v>104</v>
      </c>
      <c r="B62" s="12">
        <f t="shared" si="7"/>
        <v>83.03620379703189</v>
      </c>
      <c r="C62" s="12">
        <f t="shared" si="7"/>
        <v>0</v>
      </c>
      <c r="D62" s="3">
        <f t="shared" si="7"/>
        <v>96.32376515796341</v>
      </c>
      <c r="E62" s="13">
        <f t="shared" si="7"/>
        <v>96.32287084684145</v>
      </c>
      <c r="F62" s="13">
        <f t="shared" si="7"/>
        <v>119.12079624714573</v>
      </c>
      <c r="G62" s="13">
        <f t="shared" si="7"/>
        <v>89.52029530243908</v>
      </c>
      <c r="H62" s="13">
        <f t="shared" si="7"/>
        <v>99.99999320133591</v>
      </c>
      <c r="I62" s="13">
        <f t="shared" si="7"/>
        <v>102.65300320018163</v>
      </c>
      <c r="J62" s="13">
        <f t="shared" si="7"/>
        <v>113.90054601820782</v>
      </c>
      <c r="K62" s="13">
        <f t="shared" si="7"/>
        <v>62.98669795595334</v>
      </c>
      <c r="L62" s="13">
        <f t="shared" si="7"/>
        <v>81.93924225860431</v>
      </c>
      <c r="M62" s="13">
        <f t="shared" si="7"/>
        <v>83.60042666786778</v>
      </c>
      <c r="N62" s="13">
        <f t="shared" si="7"/>
        <v>86.3150953983907</v>
      </c>
      <c r="O62" s="13">
        <f t="shared" si="7"/>
        <v>112.25299760191847</v>
      </c>
      <c r="P62" s="13">
        <f t="shared" si="7"/>
        <v>40.69098543729145</v>
      </c>
      <c r="Q62" s="13">
        <f t="shared" si="7"/>
        <v>65.75855723971465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81.47637276772353</v>
      </c>
      <c r="W62" s="13">
        <f t="shared" si="7"/>
        <v>90.6629683675402</v>
      </c>
      <c r="X62" s="13">
        <f t="shared" si="7"/>
        <v>0</v>
      </c>
      <c r="Y62" s="13">
        <f t="shared" si="7"/>
        <v>0</v>
      </c>
      <c r="Z62" s="14">
        <f t="shared" si="7"/>
        <v>96.32287084684145</v>
      </c>
    </row>
    <row r="63" spans="1:26" ht="13.5">
      <c r="A63" s="39" t="s">
        <v>105</v>
      </c>
      <c r="B63" s="12">
        <f t="shared" si="7"/>
        <v>83.78914359062394</v>
      </c>
      <c r="C63" s="12">
        <f t="shared" si="7"/>
        <v>0</v>
      </c>
      <c r="D63" s="3">
        <f t="shared" si="7"/>
        <v>96.00000047079355</v>
      </c>
      <c r="E63" s="13">
        <f t="shared" si="7"/>
        <v>96.00000011869298</v>
      </c>
      <c r="F63" s="13">
        <f t="shared" si="7"/>
        <v>99.0096713351775</v>
      </c>
      <c r="G63" s="13">
        <f t="shared" si="7"/>
        <v>95.80136841304781</v>
      </c>
      <c r="H63" s="13">
        <f t="shared" si="7"/>
        <v>100</v>
      </c>
      <c r="I63" s="13">
        <f t="shared" si="7"/>
        <v>98.41672544347084</v>
      </c>
      <c r="J63" s="13">
        <f t="shared" si="7"/>
        <v>64.36140354247179</v>
      </c>
      <c r="K63" s="13">
        <f t="shared" si="7"/>
        <v>88.6651056866409</v>
      </c>
      <c r="L63" s="13">
        <f t="shared" si="7"/>
        <v>90.7786945713873</v>
      </c>
      <c r="M63" s="13">
        <f t="shared" si="7"/>
        <v>81.07795800966291</v>
      </c>
      <c r="N63" s="13">
        <f t="shared" si="7"/>
        <v>77.3395116431928</v>
      </c>
      <c r="O63" s="13">
        <f t="shared" si="7"/>
        <v>83.3531762699607</v>
      </c>
      <c r="P63" s="13">
        <f t="shared" si="7"/>
        <v>83.00930084181805</v>
      </c>
      <c r="Q63" s="13">
        <f t="shared" si="7"/>
        <v>81.2326895988408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86.85742247179934</v>
      </c>
      <c r="W63" s="13">
        <f t="shared" si="7"/>
        <v>86.66856953490975</v>
      </c>
      <c r="X63" s="13">
        <f t="shared" si="7"/>
        <v>0</v>
      </c>
      <c r="Y63" s="13">
        <f t="shared" si="7"/>
        <v>0</v>
      </c>
      <c r="Z63" s="14">
        <f t="shared" si="7"/>
        <v>96.00000011869298</v>
      </c>
    </row>
    <row r="64" spans="1:26" ht="13.5">
      <c r="A64" s="39" t="s">
        <v>106</v>
      </c>
      <c r="B64" s="12">
        <f t="shared" si="7"/>
        <v>59.704083813979246</v>
      </c>
      <c r="C64" s="12">
        <f t="shared" si="7"/>
        <v>0</v>
      </c>
      <c r="D64" s="3">
        <f t="shared" si="7"/>
        <v>79.25710918238569</v>
      </c>
      <c r="E64" s="13">
        <f t="shared" si="7"/>
        <v>79.45426142440513</v>
      </c>
      <c r="F64" s="13">
        <f t="shared" si="7"/>
        <v>78.30677303915927</v>
      </c>
      <c r="G64" s="13">
        <f t="shared" si="7"/>
        <v>70.60075895692651</v>
      </c>
      <c r="H64" s="13">
        <f t="shared" si="7"/>
        <v>85.19533990644086</v>
      </c>
      <c r="I64" s="13">
        <f t="shared" si="7"/>
        <v>78.00871581850973</v>
      </c>
      <c r="J64" s="13">
        <f t="shared" si="7"/>
        <v>46.55012872630032</v>
      </c>
      <c r="K64" s="13">
        <f t="shared" si="7"/>
        <v>57.89309039334108</v>
      </c>
      <c r="L64" s="13">
        <f t="shared" si="7"/>
        <v>85.1895115387014</v>
      </c>
      <c r="M64" s="13">
        <f t="shared" si="7"/>
        <v>63.391352412947754</v>
      </c>
      <c r="N64" s="13">
        <f t="shared" si="7"/>
        <v>52.12856243819114</v>
      </c>
      <c r="O64" s="13">
        <f t="shared" si="7"/>
        <v>53.344505168353365</v>
      </c>
      <c r="P64" s="13">
        <f t="shared" si="7"/>
        <v>62.854646241227705</v>
      </c>
      <c r="Q64" s="13">
        <f t="shared" si="7"/>
        <v>56.08889843327929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65.69278782118396</v>
      </c>
      <c r="W64" s="13">
        <f t="shared" si="7"/>
        <v>72.04313513086726</v>
      </c>
      <c r="X64" s="13">
        <f t="shared" si="7"/>
        <v>0</v>
      </c>
      <c r="Y64" s="13">
        <f t="shared" si="7"/>
        <v>0</v>
      </c>
      <c r="Z64" s="14">
        <f t="shared" si="7"/>
        <v>79.45426142440513</v>
      </c>
    </row>
    <row r="65" spans="1:26" ht="13.5">
      <c r="A65" s="39" t="s">
        <v>107</v>
      </c>
      <c r="B65" s="12">
        <f t="shared" si="7"/>
        <v>86.92793414335888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59.241713736770784</v>
      </c>
      <c r="H65" s="13">
        <f t="shared" si="7"/>
        <v>104.12710019679407</v>
      </c>
      <c r="I65" s="13">
        <f t="shared" si="7"/>
        <v>68.79370613366582</v>
      </c>
      <c r="J65" s="13">
        <f t="shared" si="7"/>
        <v>31.70074061139299</v>
      </c>
      <c r="K65" s="13">
        <f t="shared" si="7"/>
        <v>136.76479864377586</v>
      </c>
      <c r="L65" s="13">
        <f t="shared" si="7"/>
        <v>798.1828614870622</v>
      </c>
      <c r="M65" s="13">
        <f t="shared" si="7"/>
        <v>230.28670472379292</v>
      </c>
      <c r="N65" s="13">
        <f t="shared" si="7"/>
        <v>160.10881421602</v>
      </c>
      <c r="O65" s="13">
        <f t="shared" si="7"/>
        <v>58.82455870836721</v>
      </c>
      <c r="P65" s="13">
        <f t="shared" si="7"/>
        <v>-15.44426907570988</v>
      </c>
      <c r="Q65" s="13">
        <f t="shared" si="7"/>
        <v>-152.564167312158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277.3331089147326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100.00000779190685</v>
      </c>
      <c r="F66" s="16">
        <f t="shared" si="7"/>
        <v>100</v>
      </c>
      <c r="G66" s="16">
        <f t="shared" si="7"/>
        <v>99.9999173557817</v>
      </c>
      <c r="H66" s="16">
        <f t="shared" si="7"/>
        <v>100.00007938921117</v>
      </c>
      <c r="I66" s="16">
        <f t="shared" si="7"/>
        <v>100</v>
      </c>
      <c r="J66" s="16">
        <f t="shared" si="7"/>
        <v>0</v>
      </c>
      <c r="K66" s="16">
        <f t="shared" si="7"/>
        <v>77.8765891316536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90.03399556921022</v>
      </c>
      <c r="X66" s="16">
        <f t="shared" si="7"/>
        <v>0</v>
      </c>
      <c r="Y66" s="16">
        <f t="shared" si="7"/>
        <v>0</v>
      </c>
      <c r="Z66" s="17">
        <f t="shared" si="7"/>
        <v>100.00000779190685</v>
      </c>
    </row>
    <row r="67" spans="1:26" ht="13.5" hidden="1">
      <c r="A67" s="41" t="s">
        <v>285</v>
      </c>
      <c r="B67" s="24">
        <v>1371341101</v>
      </c>
      <c r="C67" s="24"/>
      <c r="D67" s="25">
        <v>1522945802</v>
      </c>
      <c r="E67" s="26">
        <v>1470936580</v>
      </c>
      <c r="F67" s="26">
        <v>122623993</v>
      </c>
      <c r="G67" s="26">
        <v>127439936</v>
      </c>
      <c r="H67" s="26">
        <v>127870265</v>
      </c>
      <c r="I67" s="26">
        <v>377934194</v>
      </c>
      <c r="J67" s="26">
        <v>118936758</v>
      </c>
      <c r="K67" s="26">
        <v>131245876</v>
      </c>
      <c r="L67" s="26">
        <v>122405752</v>
      </c>
      <c r="M67" s="26">
        <v>372588386</v>
      </c>
      <c r="N67" s="26">
        <v>145585758</v>
      </c>
      <c r="O67" s="26">
        <v>113718585</v>
      </c>
      <c r="P67" s="26">
        <v>108094716</v>
      </c>
      <c r="Q67" s="26">
        <v>367399059</v>
      </c>
      <c r="R67" s="26"/>
      <c r="S67" s="26"/>
      <c r="T67" s="26"/>
      <c r="U67" s="26"/>
      <c r="V67" s="26">
        <v>1117921639</v>
      </c>
      <c r="W67" s="26">
        <v>1103202436</v>
      </c>
      <c r="X67" s="26"/>
      <c r="Y67" s="25"/>
      <c r="Z67" s="27">
        <v>1470936580</v>
      </c>
    </row>
    <row r="68" spans="1:26" ht="13.5" hidden="1">
      <c r="A68" s="37" t="s">
        <v>31</v>
      </c>
      <c r="B68" s="19">
        <v>272542224</v>
      </c>
      <c r="C68" s="19"/>
      <c r="D68" s="20">
        <v>286716289</v>
      </c>
      <c r="E68" s="21">
        <v>289907980</v>
      </c>
      <c r="F68" s="21">
        <v>24326807</v>
      </c>
      <c r="G68" s="21">
        <v>24449266</v>
      </c>
      <c r="H68" s="21">
        <v>24284942</v>
      </c>
      <c r="I68" s="21">
        <v>73061015</v>
      </c>
      <c r="J68" s="21">
        <v>24165024</v>
      </c>
      <c r="K68" s="21">
        <v>23861353</v>
      </c>
      <c r="L68" s="21">
        <v>23866598</v>
      </c>
      <c r="M68" s="21">
        <v>71892975</v>
      </c>
      <c r="N68" s="21">
        <v>24521668</v>
      </c>
      <c r="O68" s="21">
        <v>28299852</v>
      </c>
      <c r="P68" s="21">
        <v>25214331</v>
      </c>
      <c r="Q68" s="21">
        <v>78035851</v>
      </c>
      <c r="R68" s="21"/>
      <c r="S68" s="21"/>
      <c r="T68" s="21"/>
      <c r="U68" s="21"/>
      <c r="V68" s="21">
        <v>222989841</v>
      </c>
      <c r="W68" s="21">
        <v>217430985</v>
      </c>
      <c r="X68" s="21"/>
      <c r="Y68" s="20"/>
      <c r="Z68" s="23">
        <v>289907980</v>
      </c>
    </row>
    <row r="69" spans="1:26" ht="13.5" hidden="1">
      <c r="A69" s="38" t="s">
        <v>32</v>
      </c>
      <c r="B69" s="19">
        <v>1088449882</v>
      </c>
      <c r="C69" s="19"/>
      <c r="D69" s="20">
        <v>1226997625</v>
      </c>
      <c r="E69" s="21">
        <v>1168194771</v>
      </c>
      <c r="F69" s="21">
        <v>96985537</v>
      </c>
      <c r="G69" s="21">
        <v>101780664</v>
      </c>
      <c r="H69" s="21">
        <v>102325706</v>
      </c>
      <c r="I69" s="21">
        <v>301091907</v>
      </c>
      <c r="J69" s="21">
        <v>95245646</v>
      </c>
      <c r="K69" s="21">
        <v>105242394</v>
      </c>
      <c r="L69" s="21">
        <v>97571728</v>
      </c>
      <c r="M69" s="21">
        <v>298059768</v>
      </c>
      <c r="N69" s="21">
        <v>119966316</v>
      </c>
      <c r="O69" s="21">
        <v>84105540</v>
      </c>
      <c r="P69" s="21">
        <v>81516467</v>
      </c>
      <c r="Q69" s="21">
        <v>285588323</v>
      </c>
      <c r="R69" s="21"/>
      <c r="S69" s="21"/>
      <c r="T69" s="21"/>
      <c r="U69" s="21"/>
      <c r="V69" s="21">
        <v>884739998</v>
      </c>
      <c r="W69" s="21">
        <v>876146079</v>
      </c>
      <c r="X69" s="21"/>
      <c r="Y69" s="20"/>
      <c r="Z69" s="23">
        <v>1168194771</v>
      </c>
    </row>
    <row r="70" spans="1:26" ht="13.5" hidden="1">
      <c r="A70" s="39" t="s">
        <v>103</v>
      </c>
      <c r="B70" s="19">
        <v>695820946</v>
      </c>
      <c r="C70" s="19"/>
      <c r="D70" s="20">
        <v>805123735</v>
      </c>
      <c r="E70" s="21">
        <v>761255181</v>
      </c>
      <c r="F70" s="21">
        <v>63753274</v>
      </c>
      <c r="G70" s="21">
        <v>66469248</v>
      </c>
      <c r="H70" s="21">
        <v>67899079</v>
      </c>
      <c r="I70" s="21">
        <v>198121601</v>
      </c>
      <c r="J70" s="21">
        <v>59158539</v>
      </c>
      <c r="K70" s="21">
        <v>63452169</v>
      </c>
      <c r="L70" s="21">
        <v>59895281</v>
      </c>
      <c r="M70" s="21">
        <v>182505989</v>
      </c>
      <c r="N70" s="21">
        <v>85587825</v>
      </c>
      <c r="O70" s="21">
        <v>49995807</v>
      </c>
      <c r="P70" s="21">
        <v>35642652</v>
      </c>
      <c r="Q70" s="21">
        <v>171226284</v>
      </c>
      <c r="R70" s="21"/>
      <c r="S70" s="21"/>
      <c r="T70" s="21"/>
      <c r="U70" s="21"/>
      <c r="V70" s="21">
        <v>551853874</v>
      </c>
      <c r="W70" s="21">
        <v>570941386</v>
      </c>
      <c r="X70" s="21"/>
      <c r="Y70" s="20"/>
      <c r="Z70" s="23">
        <v>761255181</v>
      </c>
    </row>
    <row r="71" spans="1:26" ht="13.5" hidden="1">
      <c r="A71" s="39" t="s">
        <v>104</v>
      </c>
      <c r="B71" s="19">
        <v>187181941</v>
      </c>
      <c r="C71" s="19"/>
      <c r="D71" s="20">
        <v>210710777</v>
      </c>
      <c r="E71" s="21">
        <v>208805176</v>
      </c>
      <c r="F71" s="21">
        <v>14792794</v>
      </c>
      <c r="G71" s="21">
        <v>15578063</v>
      </c>
      <c r="H71" s="21">
        <v>14708772</v>
      </c>
      <c r="I71" s="21">
        <v>45079629</v>
      </c>
      <c r="J71" s="21">
        <v>16639555</v>
      </c>
      <c r="K71" s="21">
        <v>22861073</v>
      </c>
      <c r="L71" s="21">
        <v>19822330</v>
      </c>
      <c r="M71" s="21">
        <v>59322958</v>
      </c>
      <c r="N71" s="21">
        <v>14751926</v>
      </c>
      <c r="O71" s="21">
        <v>14678400</v>
      </c>
      <c r="P71" s="21">
        <v>39322218</v>
      </c>
      <c r="Q71" s="21">
        <v>68752544</v>
      </c>
      <c r="R71" s="21"/>
      <c r="S71" s="21"/>
      <c r="T71" s="21"/>
      <c r="U71" s="21"/>
      <c r="V71" s="21">
        <v>173155131</v>
      </c>
      <c r="W71" s="21">
        <v>156603882</v>
      </c>
      <c r="X71" s="21"/>
      <c r="Y71" s="20"/>
      <c r="Z71" s="23">
        <v>208805176</v>
      </c>
    </row>
    <row r="72" spans="1:26" ht="13.5" hidden="1">
      <c r="A72" s="39" t="s">
        <v>105</v>
      </c>
      <c r="B72" s="19">
        <v>94006514</v>
      </c>
      <c r="C72" s="19"/>
      <c r="D72" s="20">
        <v>110451813</v>
      </c>
      <c r="E72" s="21">
        <v>101101178</v>
      </c>
      <c r="F72" s="21">
        <v>9316604</v>
      </c>
      <c r="G72" s="21">
        <v>7298235</v>
      </c>
      <c r="H72" s="21">
        <v>8566580</v>
      </c>
      <c r="I72" s="21">
        <v>25181419</v>
      </c>
      <c r="J72" s="21">
        <v>8641819</v>
      </c>
      <c r="K72" s="21">
        <v>8424622</v>
      </c>
      <c r="L72" s="21">
        <v>8302729</v>
      </c>
      <c r="M72" s="21">
        <v>25369170</v>
      </c>
      <c r="N72" s="21">
        <v>8562428</v>
      </c>
      <c r="O72" s="21">
        <v>8487487</v>
      </c>
      <c r="P72" s="21">
        <v>8632982</v>
      </c>
      <c r="Q72" s="21">
        <v>25682897</v>
      </c>
      <c r="R72" s="21"/>
      <c r="S72" s="21"/>
      <c r="T72" s="21"/>
      <c r="U72" s="21"/>
      <c r="V72" s="21">
        <v>76233486</v>
      </c>
      <c r="W72" s="21">
        <v>75825884</v>
      </c>
      <c r="X72" s="21"/>
      <c r="Y72" s="20"/>
      <c r="Z72" s="23">
        <v>101101178</v>
      </c>
    </row>
    <row r="73" spans="1:26" ht="13.5" hidden="1">
      <c r="A73" s="39" t="s">
        <v>106</v>
      </c>
      <c r="B73" s="19">
        <v>91130669</v>
      </c>
      <c r="C73" s="19"/>
      <c r="D73" s="20">
        <v>100711300</v>
      </c>
      <c r="E73" s="21">
        <v>97033236</v>
      </c>
      <c r="F73" s="21">
        <v>8072137</v>
      </c>
      <c r="G73" s="21">
        <v>7993339</v>
      </c>
      <c r="H73" s="21">
        <v>7904734</v>
      </c>
      <c r="I73" s="21">
        <v>23970210</v>
      </c>
      <c r="J73" s="21">
        <v>7782015</v>
      </c>
      <c r="K73" s="21">
        <v>8586263</v>
      </c>
      <c r="L73" s="21">
        <v>8178130</v>
      </c>
      <c r="M73" s="21">
        <v>24546408</v>
      </c>
      <c r="N73" s="21">
        <v>8342250</v>
      </c>
      <c r="O73" s="21">
        <v>8274976</v>
      </c>
      <c r="P73" s="21">
        <v>8239725</v>
      </c>
      <c r="Q73" s="21">
        <v>24856951</v>
      </c>
      <c r="R73" s="21"/>
      <c r="S73" s="21"/>
      <c r="T73" s="21"/>
      <c r="U73" s="21"/>
      <c r="V73" s="21">
        <v>73373569</v>
      </c>
      <c r="W73" s="21">
        <v>72774927</v>
      </c>
      <c r="X73" s="21"/>
      <c r="Y73" s="20"/>
      <c r="Z73" s="23">
        <v>97033236</v>
      </c>
    </row>
    <row r="74" spans="1:26" ht="13.5" hidden="1">
      <c r="A74" s="39" t="s">
        <v>107</v>
      </c>
      <c r="B74" s="19">
        <v>20309812</v>
      </c>
      <c r="C74" s="19"/>
      <c r="D74" s="20"/>
      <c r="E74" s="21"/>
      <c r="F74" s="21">
        <v>1050728</v>
      </c>
      <c r="G74" s="21">
        <v>4441779</v>
      </c>
      <c r="H74" s="21">
        <v>3246541</v>
      </c>
      <c r="I74" s="21">
        <v>8739048</v>
      </c>
      <c r="J74" s="21">
        <v>3023718</v>
      </c>
      <c r="K74" s="21">
        <v>1918267</v>
      </c>
      <c r="L74" s="21">
        <v>1373258</v>
      </c>
      <c r="M74" s="21">
        <v>6315243</v>
      </c>
      <c r="N74" s="21">
        <v>2721887</v>
      </c>
      <c r="O74" s="21">
        <v>2668870</v>
      </c>
      <c r="P74" s="21">
        <v>-10321110</v>
      </c>
      <c r="Q74" s="21">
        <v>-4930353</v>
      </c>
      <c r="R74" s="21"/>
      <c r="S74" s="21"/>
      <c r="T74" s="21"/>
      <c r="U74" s="21"/>
      <c r="V74" s="21">
        <v>10123938</v>
      </c>
      <c r="W74" s="21"/>
      <c r="X74" s="21"/>
      <c r="Y74" s="20"/>
      <c r="Z74" s="23"/>
    </row>
    <row r="75" spans="1:26" ht="13.5" hidden="1">
      <c r="A75" s="40" t="s">
        <v>110</v>
      </c>
      <c r="B75" s="28">
        <v>10348995</v>
      </c>
      <c r="C75" s="28"/>
      <c r="D75" s="29">
        <v>9231888</v>
      </c>
      <c r="E75" s="30">
        <v>12833829</v>
      </c>
      <c r="F75" s="30">
        <v>1311649</v>
      </c>
      <c r="G75" s="30">
        <v>1210006</v>
      </c>
      <c r="H75" s="30">
        <v>1259617</v>
      </c>
      <c r="I75" s="30">
        <v>3781272</v>
      </c>
      <c r="J75" s="30">
        <v>-473912</v>
      </c>
      <c r="K75" s="30">
        <v>2142129</v>
      </c>
      <c r="L75" s="30">
        <v>967426</v>
      </c>
      <c r="M75" s="30">
        <v>2635643</v>
      </c>
      <c r="N75" s="30">
        <v>1097774</v>
      </c>
      <c r="O75" s="30">
        <v>1313193</v>
      </c>
      <c r="P75" s="30">
        <v>1363918</v>
      </c>
      <c r="Q75" s="30">
        <v>3774885</v>
      </c>
      <c r="R75" s="30"/>
      <c r="S75" s="30"/>
      <c r="T75" s="30"/>
      <c r="U75" s="30"/>
      <c r="V75" s="30">
        <v>10191800</v>
      </c>
      <c r="W75" s="30">
        <v>9625372</v>
      </c>
      <c r="X75" s="30"/>
      <c r="Y75" s="29"/>
      <c r="Z75" s="31">
        <v>12833829</v>
      </c>
    </row>
    <row r="76" spans="1:26" ht="13.5" hidden="1">
      <c r="A76" s="42" t="s">
        <v>286</v>
      </c>
      <c r="B76" s="32">
        <v>1266709120</v>
      </c>
      <c r="C76" s="32"/>
      <c r="D76" s="33">
        <v>1483638923</v>
      </c>
      <c r="E76" s="34">
        <v>1415240869</v>
      </c>
      <c r="F76" s="34">
        <v>131993098</v>
      </c>
      <c r="G76" s="34">
        <v>121992079</v>
      </c>
      <c r="H76" s="34">
        <v>126833984</v>
      </c>
      <c r="I76" s="34">
        <v>380819161</v>
      </c>
      <c r="J76" s="34">
        <v>109901856</v>
      </c>
      <c r="K76" s="34">
        <v>119852041</v>
      </c>
      <c r="L76" s="34">
        <v>123386447</v>
      </c>
      <c r="M76" s="34">
        <v>353140344</v>
      </c>
      <c r="N76" s="34">
        <v>108912347</v>
      </c>
      <c r="O76" s="34">
        <v>74812230</v>
      </c>
      <c r="P76" s="34">
        <v>156438541</v>
      </c>
      <c r="Q76" s="34">
        <v>340163118</v>
      </c>
      <c r="R76" s="34"/>
      <c r="S76" s="34"/>
      <c r="T76" s="34"/>
      <c r="U76" s="34"/>
      <c r="V76" s="34">
        <v>1074122623</v>
      </c>
      <c r="W76" s="34">
        <v>1033487820</v>
      </c>
      <c r="X76" s="34"/>
      <c r="Y76" s="33"/>
      <c r="Z76" s="35">
        <v>1415240869</v>
      </c>
    </row>
    <row r="77" spans="1:26" ht="13.5" hidden="1">
      <c r="A77" s="37" t="s">
        <v>31</v>
      </c>
      <c r="B77" s="19">
        <v>301849988</v>
      </c>
      <c r="C77" s="19"/>
      <c r="D77" s="20">
        <v>275247641</v>
      </c>
      <c r="E77" s="21">
        <v>278311659</v>
      </c>
      <c r="F77" s="21">
        <v>30774083</v>
      </c>
      <c r="G77" s="21">
        <v>35014113</v>
      </c>
      <c r="H77" s="21">
        <v>24284942</v>
      </c>
      <c r="I77" s="21">
        <v>90073138</v>
      </c>
      <c r="J77" s="21">
        <v>27089459</v>
      </c>
      <c r="K77" s="21">
        <v>30800310</v>
      </c>
      <c r="L77" s="21">
        <v>26138697</v>
      </c>
      <c r="M77" s="21">
        <v>84028466</v>
      </c>
      <c r="N77" s="21">
        <v>28099392</v>
      </c>
      <c r="O77" s="21">
        <v>27633824</v>
      </c>
      <c r="P77" s="21">
        <v>32070875</v>
      </c>
      <c r="Q77" s="21">
        <v>87804091</v>
      </c>
      <c r="R77" s="21"/>
      <c r="S77" s="21"/>
      <c r="T77" s="21"/>
      <c r="U77" s="21"/>
      <c r="V77" s="21">
        <v>261905695</v>
      </c>
      <c r="W77" s="21">
        <v>235299096</v>
      </c>
      <c r="X77" s="21"/>
      <c r="Y77" s="20"/>
      <c r="Z77" s="23">
        <v>278311659</v>
      </c>
    </row>
    <row r="78" spans="1:26" ht="13.5" hidden="1">
      <c r="A78" s="38" t="s">
        <v>32</v>
      </c>
      <c r="B78" s="19">
        <v>954510137</v>
      </c>
      <c r="C78" s="19"/>
      <c r="D78" s="20">
        <v>1199159394</v>
      </c>
      <c r="E78" s="21">
        <v>1124095380</v>
      </c>
      <c r="F78" s="21">
        <v>99907366</v>
      </c>
      <c r="G78" s="21">
        <v>85767961</v>
      </c>
      <c r="H78" s="21">
        <v>101289424</v>
      </c>
      <c r="I78" s="21">
        <v>286964751</v>
      </c>
      <c r="J78" s="21">
        <v>82812397</v>
      </c>
      <c r="K78" s="21">
        <v>87383514</v>
      </c>
      <c r="L78" s="21">
        <v>96280324</v>
      </c>
      <c r="M78" s="21">
        <v>266476235</v>
      </c>
      <c r="N78" s="21">
        <v>79715181</v>
      </c>
      <c r="O78" s="21">
        <v>45865213</v>
      </c>
      <c r="P78" s="21">
        <v>123003748</v>
      </c>
      <c r="Q78" s="21">
        <v>248584142</v>
      </c>
      <c r="R78" s="21"/>
      <c r="S78" s="21"/>
      <c r="T78" s="21"/>
      <c r="U78" s="21"/>
      <c r="V78" s="21">
        <v>802025128</v>
      </c>
      <c r="W78" s="21">
        <v>789522617</v>
      </c>
      <c r="X78" s="21"/>
      <c r="Y78" s="20"/>
      <c r="Z78" s="23">
        <v>1124095380</v>
      </c>
    </row>
    <row r="79" spans="1:26" ht="13.5" hidden="1">
      <c r="A79" s="39" t="s">
        <v>103</v>
      </c>
      <c r="B79" s="19">
        <v>648250475</v>
      </c>
      <c r="C79" s="19"/>
      <c r="D79" s="20">
        <v>774382825</v>
      </c>
      <c r="E79" s="21">
        <v>732090251</v>
      </c>
      <c r="F79" s="21">
        <v>66740703</v>
      </c>
      <c r="G79" s="21">
        <v>56555880</v>
      </c>
      <c r="H79" s="21">
        <v>67899079</v>
      </c>
      <c r="I79" s="21">
        <v>191195662</v>
      </c>
      <c r="J79" s="21">
        <v>53716778</v>
      </c>
      <c r="K79" s="21">
        <v>57920012</v>
      </c>
      <c r="L79" s="21">
        <v>54572929</v>
      </c>
      <c r="M79" s="21">
        <v>166209719</v>
      </c>
      <c r="N79" s="21">
        <v>51653226</v>
      </c>
      <c r="O79" s="21">
        <v>16329483</v>
      </c>
      <c r="P79" s="21">
        <v>93063902</v>
      </c>
      <c r="Q79" s="21">
        <v>161046611</v>
      </c>
      <c r="R79" s="21"/>
      <c r="S79" s="21"/>
      <c r="T79" s="21"/>
      <c r="U79" s="21"/>
      <c r="V79" s="21">
        <v>518451992</v>
      </c>
      <c r="W79" s="21">
        <v>517049425</v>
      </c>
      <c r="X79" s="21"/>
      <c r="Y79" s="20"/>
      <c r="Z79" s="23">
        <v>732090251</v>
      </c>
    </row>
    <row r="80" spans="1:26" ht="13.5" hidden="1">
      <c r="A80" s="39" t="s">
        <v>104</v>
      </c>
      <c r="B80" s="19">
        <v>155428778</v>
      </c>
      <c r="C80" s="19"/>
      <c r="D80" s="20">
        <v>202964554</v>
      </c>
      <c r="E80" s="21">
        <v>201127140</v>
      </c>
      <c r="F80" s="21">
        <v>17621294</v>
      </c>
      <c r="G80" s="21">
        <v>13945528</v>
      </c>
      <c r="H80" s="21">
        <v>14708771</v>
      </c>
      <c r="I80" s="21">
        <v>46275593</v>
      </c>
      <c r="J80" s="21">
        <v>18952544</v>
      </c>
      <c r="K80" s="21">
        <v>14399435</v>
      </c>
      <c r="L80" s="21">
        <v>16242267</v>
      </c>
      <c r="M80" s="21">
        <v>49594246</v>
      </c>
      <c r="N80" s="21">
        <v>12733139</v>
      </c>
      <c r="O80" s="21">
        <v>16476944</v>
      </c>
      <c r="P80" s="21">
        <v>16000598</v>
      </c>
      <c r="Q80" s="21">
        <v>45210681</v>
      </c>
      <c r="R80" s="21"/>
      <c r="S80" s="21"/>
      <c r="T80" s="21"/>
      <c r="U80" s="21"/>
      <c r="V80" s="21">
        <v>141080520</v>
      </c>
      <c r="W80" s="21">
        <v>141981728</v>
      </c>
      <c r="X80" s="21"/>
      <c r="Y80" s="20"/>
      <c r="Z80" s="23">
        <v>201127140</v>
      </c>
    </row>
    <row r="81" spans="1:26" ht="13.5" hidden="1">
      <c r="A81" s="39" t="s">
        <v>105</v>
      </c>
      <c r="B81" s="19">
        <v>78767253</v>
      </c>
      <c r="C81" s="19"/>
      <c r="D81" s="20">
        <v>106033741</v>
      </c>
      <c r="E81" s="21">
        <v>97057131</v>
      </c>
      <c r="F81" s="21">
        <v>9224339</v>
      </c>
      <c r="G81" s="21">
        <v>6991809</v>
      </c>
      <c r="H81" s="21">
        <v>8566580</v>
      </c>
      <c r="I81" s="21">
        <v>24782728</v>
      </c>
      <c r="J81" s="21">
        <v>5561996</v>
      </c>
      <c r="K81" s="21">
        <v>7469700</v>
      </c>
      <c r="L81" s="21">
        <v>7537109</v>
      </c>
      <c r="M81" s="21">
        <v>20568805</v>
      </c>
      <c r="N81" s="21">
        <v>6622140</v>
      </c>
      <c r="O81" s="21">
        <v>7074590</v>
      </c>
      <c r="P81" s="21">
        <v>7166178</v>
      </c>
      <c r="Q81" s="21">
        <v>20862908</v>
      </c>
      <c r="R81" s="21"/>
      <c r="S81" s="21"/>
      <c r="T81" s="21"/>
      <c r="U81" s="21"/>
      <c r="V81" s="21">
        <v>66214441</v>
      </c>
      <c r="W81" s="21">
        <v>65717209</v>
      </c>
      <c r="X81" s="21"/>
      <c r="Y81" s="20"/>
      <c r="Z81" s="23">
        <v>97057131</v>
      </c>
    </row>
    <row r="82" spans="1:26" ht="13.5" hidden="1">
      <c r="A82" s="39" t="s">
        <v>106</v>
      </c>
      <c r="B82" s="19">
        <v>54408731</v>
      </c>
      <c r="C82" s="19"/>
      <c r="D82" s="20">
        <v>79820865</v>
      </c>
      <c r="E82" s="21">
        <v>77097041</v>
      </c>
      <c r="F82" s="21">
        <v>6321030</v>
      </c>
      <c r="G82" s="21">
        <v>5643358</v>
      </c>
      <c r="H82" s="21">
        <v>6734465</v>
      </c>
      <c r="I82" s="21">
        <v>18698853</v>
      </c>
      <c r="J82" s="21">
        <v>3622538</v>
      </c>
      <c r="K82" s="21">
        <v>4970853</v>
      </c>
      <c r="L82" s="21">
        <v>6966909</v>
      </c>
      <c r="M82" s="21">
        <v>15560300</v>
      </c>
      <c r="N82" s="21">
        <v>4348695</v>
      </c>
      <c r="O82" s="21">
        <v>4414245</v>
      </c>
      <c r="P82" s="21">
        <v>5179050</v>
      </c>
      <c r="Q82" s="21">
        <v>13941990</v>
      </c>
      <c r="R82" s="21"/>
      <c r="S82" s="21"/>
      <c r="T82" s="21"/>
      <c r="U82" s="21"/>
      <c r="V82" s="21">
        <v>48201143</v>
      </c>
      <c r="W82" s="21">
        <v>52429339</v>
      </c>
      <c r="X82" s="21"/>
      <c r="Y82" s="20"/>
      <c r="Z82" s="23">
        <v>77097041</v>
      </c>
    </row>
    <row r="83" spans="1:26" ht="13.5" hidden="1">
      <c r="A83" s="39" t="s">
        <v>107</v>
      </c>
      <c r="B83" s="19">
        <v>17654900</v>
      </c>
      <c r="C83" s="19"/>
      <c r="D83" s="20">
        <v>35957409</v>
      </c>
      <c r="E83" s="21">
        <v>16723817</v>
      </c>
      <c r="F83" s="21"/>
      <c r="G83" s="21">
        <v>2631386</v>
      </c>
      <c r="H83" s="21">
        <v>3380529</v>
      </c>
      <c r="I83" s="21">
        <v>6011915</v>
      </c>
      <c r="J83" s="21">
        <v>958541</v>
      </c>
      <c r="K83" s="21">
        <v>2623514</v>
      </c>
      <c r="L83" s="21">
        <v>10961110</v>
      </c>
      <c r="M83" s="21">
        <v>14543165</v>
      </c>
      <c r="N83" s="21">
        <v>4357981</v>
      </c>
      <c r="O83" s="21">
        <v>1569951</v>
      </c>
      <c r="P83" s="21">
        <v>1594020</v>
      </c>
      <c r="Q83" s="21">
        <v>7521952</v>
      </c>
      <c r="R83" s="21"/>
      <c r="S83" s="21"/>
      <c r="T83" s="21"/>
      <c r="U83" s="21"/>
      <c r="V83" s="21">
        <v>28077032</v>
      </c>
      <c r="W83" s="21">
        <v>12344916</v>
      </c>
      <c r="X83" s="21"/>
      <c r="Y83" s="20"/>
      <c r="Z83" s="23">
        <v>16723817</v>
      </c>
    </row>
    <row r="84" spans="1:26" ht="13.5" hidden="1">
      <c r="A84" s="40" t="s">
        <v>110</v>
      </c>
      <c r="B84" s="28">
        <v>10348995</v>
      </c>
      <c r="C84" s="28"/>
      <c r="D84" s="29">
        <v>9231888</v>
      </c>
      <c r="E84" s="30">
        <v>12833830</v>
      </c>
      <c r="F84" s="30">
        <v>1311649</v>
      </c>
      <c r="G84" s="30">
        <v>1210005</v>
      </c>
      <c r="H84" s="30">
        <v>1259618</v>
      </c>
      <c r="I84" s="30">
        <v>3781272</v>
      </c>
      <c r="J84" s="30"/>
      <c r="K84" s="30">
        <v>1668217</v>
      </c>
      <c r="L84" s="30">
        <v>967426</v>
      </c>
      <c r="M84" s="30">
        <v>2635643</v>
      </c>
      <c r="N84" s="30">
        <v>1097774</v>
      </c>
      <c r="O84" s="30">
        <v>1313193</v>
      </c>
      <c r="P84" s="30">
        <v>1363918</v>
      </c>
      <c r="Q84" s="30">
        <v>3774885</v>
      </c>
      <c r="R84" s="30"/>
      <c r="S84" s="30"/>
      <c r="T84" s="30"/>
      <c r="U84" s="30"/>
      <c r="V84" s="30">
        <v>10191800</v>
      </c>
      <c r="W84" s="30">
        <v>8666107</v>
      </c>
      <c r="X84" s="30"/>
      <c r="Y84" s="29"/>
      <c r="Z84" s="31">
        <v>12833830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68702168</v>
      </c>
      <c r="D5" s="357">
        <f t="shared" si="0"/>
        <v>0</v>
      </c>
      <c r="E5" s="356">
        <f t="shared" si="0"/>
        <v>60759728</v>
      </c>
      <c r="F5" s="358">
        <f t="shared" si="0"/>
        <v>35621523</v>
      </c>
      <c r="G5" s="358">
        <f t="shared" si="0"/>
        <v>41068</v>
      </c>
      <c r="H5" s="356">
        <f t="shared" si="0"/>
        <v>2075549</v>
      </c>
      <c r="I5" s="356">
        <f t="shared" si="0"/>
        <v>5126404</v>
      </c>
      <c r="J5" s="358">
        <f t="shared" si="0"/>
        <v>7243021</v>
      </c>
      <c r="K5" s="358">
        <f t="shared" si="0"/>
        <v>2091368</v>
      </c>
      <c r="L5" s="356">
        <f t="shared" si="0"/>
        <v>1388198</v>
      </c>
      <c r="M5" s="356">
        <f t="shared" si="0"/>
        <v>3887413</v>
      </c>
      <c r="N5" s="358">
        <f t="shared" si="0"/>
        <v>7366979</v>
      </c>
      <c r="O5" s="358">
        <f t="shared" si="0"/>
        <v>1014285</v>
      </c>
      <c r="P5" s="356">
        <f t="shared" si="0"/>
        <v>3761964</v>
      </c>
      <c r="Q5" s="356">
        <f t="shared" si="0"/>
        <v>1286747</v>
      </c>
      <c r="R5" s="358">
        <f t="shared" si="0"/>
        <v>6062996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20672996</v>
      </c>
      <c r="X5" s="356">
        <f t="shared" si="0"/>
        <v>26716142</v>
      </c>
      <c r="Y5" s="358">
        <f t="shared" si="0"/>
        <v>-6043146</v>
      </c>
      <c r="Z5" s="359">
        <f>+IF(X5&lt;&gt;0,+(Y5/X5)*100,0)</f>
        <v>-22.619830363231337</v>
      </c>
      <c r="AA5" s="360">
        <f>+AA6+AA8+AA11+AA13+AA15</f>
        <v>35621523</v>
      </c>
    </row>
    <row r="6" spans="1:27" ht="13.5">
      <c r="A6" s="361" t="s">
        <v>204</v>
      </c>
      <c r="B6" s="142"/>
      <c r="C6" s="60">
        <f>+C7</f>
        <v>22764538</v>
      </c>
      <c r="D6" s="340">
        <f aca="true" t="shared" si="1" ref="D6:AA6">+D7</f>
        <v>0</v>
      </c>
      <c r="E6" s="60">
        <f t="shared" si="1"/>
        <v>12034026</v>
      </c>
      <c r="F6" s="59">
        <f t="shared" si="1"/>
        <v>5334026</v>
      </c>
      <c r="G6" s="59">
        <f t="shared" si="1"/>
        <v>44000</v>
      </c>
      <c r="H6" s="60">
        <f t="shared" si="1"/>
        <v>910940</v>
      </c>
      <c r="I6" s="60">
        <f t="shared" si="1"/>
        <v>2281133</v>
      </c>
      <c r="J6" s="59">
        <f t="shared" si="1"/>
        <v>3236073</v>
      </c>
      <c r="K6" s="59">
        <f t="shared" si="1"/>
        <v>227681</v>
      </c>
      <c r="L6" s="60">
        <f t="shared" si="1"/>
        <v>28206</v>
      </c>
      <c r="M6" s="60">
        <f t="shared" si="1"/>
        <v>1279284</v>
      </c>
      <c r="N6" s="59">
        <f t="shared" si="1"/>
        <v>1535171</v>
      </c>
      <c r="O6" s="59">
        <f t="shared" si="1"/>
        <v>0</v>
      </c>
      <c r="P6" s="60">
        <f t="shared" si="1"/>
        <v>236829</v>
      </c>
      <c r="Q6" s="60">
        <f t="shared" si="1"/>
        <v>428302</v>
      </c>
      <c r="R6" s="59">
        <f t="shared" si="1"/>
        <v>665131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5436375</v>
      </c>
      <c r="X6" s="60">
        <f t="shared" si="1"/>
        <v>4000520</v>
      </c>
      <c r="Y6" s="59">
        <f t="shared" si="1"/>
        <v>1435855</v>
      </c>
      <c r="Z6" s="61">
        <f>+IF(X6&lt;&gt;0,+(Y6/X6)*100,0)</f>
        <v>35.89170907781988</v>
      </c>
      <c r="AA6" s="62">
        <f t="shared" si="1"/>
        <v>5334026</v>
      </c>
    </row>
    <row r="7" spans="1:27" ht="13.5">
      <c r="A7" s="291" t="s">
        <v>228</v>
      </c>
      <c r="B7" s="142"/>
      <c r="C7" s="60">
        <v>22764538</v>
      </c>
      <c r="D7" s="340"/>
      <c r="E7" s="60">
        <v>12034026</v>
      </c>
      <c r="F7" s="59">
        <v>5334026</v>
      </c>
      <c r="G7" s="59">
        <v>44000</v>
      </c>
      <c r="H7" s="60">
        <v>910940</v>
      </c>
      <c r="I7" s="60">
        <v>2281133</v>
      </c>
      <c r="J7" s="59">
        <v>3236073</v>
      </c>
      <c r="K7" s="59">
        <v>227681</v>
      </c>
      <c r="L7" s="60">
        <v>28206</v>
      </c>
      <c r="M7" s="60">
        <v>1279284</v>
      </c>
      <c r="N7" s="59">
        <v>1535171</v>
      </c>
      <c r="O7" s="59"/>
      <c r="P7" s="60">
        <v>236829</v>
      </c>
      <c r="Q7" s="60">
        <v>428302</v>
      </c>
      <c r="R7" s="59">
        <v>665131</v>
      </c>
      <c r="S7" s="59"/>
      <c r="T7" s="60"/>
      <c r="U7" s="60"/>
      <c r="V7" s="59"/>
      <c r="W7" s="59">
        <v>5436375</v>
      </c>
      <c r="X7" s="60">
        <v>4000520</v>
      </c>
      <c r="Y7" s="59">
        <v>1435855</v>
      </c>
      <c r="Z7" s="61">
        <v>35.89</v>
      </c>
      <c r="AA7" s="62">
        <v>5334026</v>
      </c>
    </row>
    <row r="8" spans="1:27" ht="13.5">
      <c r="A8" s="361" t="s">
        <v>205</v>
      </c>
      <c r="B8" s="142"/>
      <c r="C8" s="60">
        <f aca="true" t="shared" si="2" ref="C8:Y8">SUM(C9:C10)</f>
        <v>24463388</v>
      </c>
      <c r="D8" s="340">
        <f t="shared" si="2"/>
        <v>0</v>
      </c>
      <c r="E8" s="60">
        <f t="shared" si="2"/>
        <v>28877864</v>
      </c>
      <c r="F8" s="59">
        <f t="shared" si="2"/>
        <v>13541159</v>
      </c>
      <c r="G8" s="59">
        <f t="shared" si="2"/>
        <v>-2932</v>
      </c>
      <c r="H8" s="60">
        <f t="shared" si="2"/>
        <v>963468</v>
      </c>
      <c r="I8" s="60">
        <f t="shared" si="2"/>
        <v>968396</v>
      </c>
      <c r="J8" s="59">
        <f t="shared" si="2"/>
        <v>1928932</v>
      </c>
      <c r="K8" s="59">
        <f t="shared" si="2"/>
        <v>777288</v>
      </c>
      <c r="L8" s="60">
        <f t="shared" si="2"/>
        <v>423429</v>
      </c>
      <c r="M8" s="60">
        <f t="shared" si="2"/>
        <v>816611</v>
      </c>
      <c r="N8" s="59">
        <f t="shared" si="2"/>
        <v>2017328</v>
      </c>
      <c r="O8" s="59">
        <f t="shared" si="2"/>
        <v>390752</v>
      </c>
      <c r="P8" s="60">
        <f t="shared" si="2"/>
        <v>959217</v>
      </c>
      <c r="Q8" s="60">
        <f t="shared" si="2"/>
        <v>-100474</v>
      </c>
      <c r="R8" s="59">
        <f t="shared" si="2"/>
        <v>1249495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5195755</v>
      </c>
      <c r="X8" s="60">
        <f t="shared" si="2"/>
        <v>10155869</v>
      </c>
      <c r="Y8" s="59">
        <f t="shared" si="2"/>
        <v>-4960114</v>
      </c>
      <c r="Z8" s="61">
        <f>+IF(X8&lt;&gt;0,+(Y8/X8)*100,0)</f>
        <v>-48.83987771012013</v>
      </c>
      <c r="AA8" s="62">
        <f>SUM(AA9:AA10)</f>
        <v>13541159</v>
      </c>
    </row>
    <row r="9" spans="1:27" ht="13.5">
      <c r="A9" s="291" t="s">
        <v>229</v>
      </c>
      <c r="B9" s="142"/>
      <c r="C9" s="60">
        <v>10660978</v>
      </c>
      <c r="D9" s="340"/>
      <c r="E9" s="60">
        <v>10377864</v>
      </c>
      <c r="F9" s="59">
        <v>7091159</v>
      </c>
      <c r="G9" s="59">
        <v>-2932</v>
      </c>
      <c r="H9" s="60">
        <v>333819</v>
      </c>
      <c r="I9" s="60">
        <v>279348</v>
      </c>
      <c r="J9" s="59">
        <v>610235</v>
      </c>
      <c r="K9" s="59">
        <v>777288</v>
      </c>
      <c r="L9" s="60">
        <v>422241</v>
      </c>
      <c r="M9" s="60">
        <v>816611</v>
      </c>
      <c r="N9" s="59">
        <v>2016140</v>
      </c>
      <c r="O9" s="59">
        <v>337079</v>
      </c>
      <c r="P9" s="60">
        <v>915863</v>
      </c>
      <c r="Q9" s="60">
        <v>-203820</v>
      </c>
      <c r="R9" s="59">
        <v>1049122</v>
      </c>
      <c r="S9" s="59"/>
      <c r="T9" s="60"/>
      <c r="U9" s="60"/>
      <c r="V9" s="59"/>
      <c r="W9" s="59">
        <v>3675497</v>
      </c>
      <c r="X9" s="60">
        <v>5318369</v>
      </c>
      <c r="Y9" s="59">
        <v>-1642872</v>
      </c>
      <c r="Z9" s="61">
        <v>-30.89</v>
      </c>
      <c r="AA9" s="62">
        <v>7091159</v>
      </c>
    </row>
    <row r="10" spans="1:27" ht="13.5">
      <c r="A10" s="291" t="s">
        <v>230</v>
      </c>
      <c r="B10" s="142"/>
      <c r="C10" s="60">
        <v>13802410</v>
      </c>
      <c r="D10" s="340"/>
      <c r="E10" s="60">
        <v>18500000</v>
      </c>
      <c r="F10" s="59">
        <v>6450000</v>
      </c>
      <c r="G10" s="59"/>
      <c r="H10" s="60">
        <v>629649</v>
      </c>
      <c r="I10" s="60">
        <v>689048</v>
      </c>
      <c r="J10" s="59">
        <v>1318697</v>
      </c>
      <c r="K10" s="59"/>
      <c r="L10" s="60">
        <v>1188</v>
      </c>
      <c r="M10" s="60"/>
      <c r="N10" s="59">
        <v>1188</v>
      </c>
      <c r="O10" s="59">
        <v>53673</v>
      </c>
      <c r="P10" s="60">
        <v>43354</v>
      </c>
      <c r="Q10" s="60">
        <v>103346</v>
      </c>
      <c r="R10" s="59">
        <v>200373</v>
      </c>
      <c r="S10" s="59"/>
      <c r="T10" s="60"/>
      <c r="U10" s="60"/>
      <c r="V10" s="59"/>
      <c r="W10" s="59">
        <v>1520258</v>
      </c>
      <c r="X10" s="60">
        <v>4837500</v>
      </c>
      <c r="Y10" s="59">
        <v>-3317242</v>
      </c>
      <c r="Z10" s="61">
        <v>-68.57</v>
      </c>
      <c r="AA10" s="62">
        <v>6450000</v>
      </c>
    </row>
    <row r="11" spans="1:27" ht="13.5">
      <c r="A11" s="361" t="s">
        <v>206</v>
      </c>
      <c r="B11" s="142"/>
      <c r="C11" s="362">
        <f>+C12</f>
        <v>17918827</v>
      </c>
      <c r="D11" s="363">
        <f aca="true" t="shared" si="3" ref="D11:AA11">+D12</f>
        <v>0</v>
      </c>
      <c r="E11" s="362">
        <f t="shared" si="3"/>
        <v>7392000</v>
      </c>
      <c r="F11" s="364">
        <f t="shared" si="3"/>
        <v>3392000</v>
      </c>
      <c r="G11" s="364">
        <f t="shared" si="3"/>
        <v>0</v>
      </c>
      <c r="H11" s="362">
        <f t="shared" si="3"/>
        <v>191222</v>
      </c>
      <c r="I11" s="362">
        <f t="shared" si="3"/>
        <v>331019</v>
      </c>
      <c r="J11" s="364">
        <f t="shared" si="3"/>
        <v>522241</v>
      </c>
      <c r="K11" s="364">
        <f t="shared" si="3"/>
        <v>268476</v>
      </c>
      <c r="L11" s="362">
        <f t="shared" si="3"/>
        <v>417456</v>
      </c>
      <c r="M11" s="362">
        <f t="shared" si="3"/>
        <v>399872</v>
      </c>
      <c r="N11" s="364">
        <f t="shared" si="3"/>
        <v>1085804</v>
      </c>
      <c r="O11" s="364">
        <f t="shared" si="3"/>
        <v>183311</v>
      </c>
      <c r="P11" s="362">
        <f t="shared" si="3"/>
        <v>341114</v>
      </c>
      <c r="Q11" s="362">
        <f t="shared" si="3"/>
        <v>112412</v>
      </c>
      <c r="R11" s="364">
        <f t="shared" si="3"/>
        <v>636837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2244882</v>
      </c>
      <c r="X11" s="362">
        <f t="shared" si="3"/>
        <v>2544000</v>
      </c>
      <c r="Y11" s="364">
        <f t="shared" si="3"/>
        <v>-299118</v>
      </c>
      <c r="Z11" s="365">
        <f>+IF(X11&lt;&gt;0,+(Y11/X11)*100,0)</f>
        <v>-11.757783018867924</v>
      </c>
      <c r="AA11" s="366">
        <f t="shared" si="3"/>
        <v>3392000</v>
      </c>
    </row>
    <row r="12" spans="1:27" ht="13.5">
      <c r="A12" s="291" t="s">
        <v>231</v>
      </c>
      <c r="B12" s="136"/>
      <c r="C12" s="60">
        <v>17918827</v>
      </c>
      <c r="D12" s="340"/>
      <c r="E12" s="60">
        <v>7392000</v>
      </c>
      <c r="F12" s="59">
        <v>3392000</v>
      </c>
      <c r="G12" s="59"/>
      <c r="H12" s="60">
        <v>191222</v>
      </c>
      <c r="I12" s="60">
        <v>331019</v>
      </c>
      <c r="J12" s="59">
        <v>522241</v>
      </c>
      <c r="K12" s="59">
        <v>268476</v>
      </c>
      <c r="L12" s="60">
        <v>417456</v>
      </c>
      <c r="M12" s="60">
        <v>399872</v>
      </c>
      <c r="N12" s="59">
        <v>1085804</v>
      </c>
      <c r="O12" s="59">
        <v>183311</v>
      </c>
      <c r="P12" s="60">
        <v>341114</v>
      </c>
      <c r="Q12" s="60">
        <v>112412</v>
      </c>
      <c r="R12" s="59">
        <v>636837</v>
      </c>
      <c r="S12" s="59"/>
      <c r="T12" s="60"/>
      <c r="U12" s="60"/>
      <c r="V12" s="59"/>
      <c r="W12" s="59">
        <v>2244882</v>
      </c>
      <c r="X12" s="60">
        <v>2544000</v>
      </c>
      <c r="Y12" s="59">
        <v>-299118</v>
      </c>
      <c r="Z12" s="61">
        <v>-11.76</v>
      </c>
      <c r="AA12" s="62">
        <v>3392000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10574133</v>
      </c>
      <c r="F13" s="342">
        <f t="shared" si="4"/>
        <v>7483263</v>
      </c>
      <c r="G13" s="342">
        <f t="shared" si="4"/>
        <v>0</v>
      </c>
      <c r="H13" s="275">
        <f t="shared" si="4"/>
        <v>0</v>
      </c>
      <c r="I13" s="275">
        <f t="shared" si="4"/>
        <v>1545856</v>
      </c>
      <c r="J13" s="342">
        <f t="shared" si="4"/>
        <v>1545856</v>
      </c>
      <c r="K13" s="342">
        <f t="shared" si="4"/>
        <v>680902</v>
      </c>
      <c r="L13" s="275">
        <f t="shared" si="4"/>
        <v>519107</v>
      </c>
      <c r="M13" s="275">
        <f t="shared" si="4"/>
        <v>1252030</v>
      </c>
      <c r="N13" s="342">
        <f t="shared" si="4"/>
        <v>2452039</v>
      </c>
      <c r="O13" s="342">
        <f t="shared" si="4"/>
        <v>320798</v>
      </c>
      <c r="P13" s="275">
        <f t="shared" si="4"/>
        <v>1196521</v>
      </c>
      <c r="Q13" s="275">
        <f t="shared" si="4"/>
        <v>352022</v>
      </c>
      <c r="R13" s="342">
        <f t="shared" si="4"/>
        <v>1869341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5867236</v>
      </c>
      <c r="X13" s="275">
        <f t="shared" si="4"/>
        <v>5612447</v>
      </c>
      <c r="Y13" s="342">
        <f t="shared" si="4"/>
        <v>254789</v>
      </c>
      <c r="Z13" s="335">
        <f>+IF(X13&lt;&gt;0,+(Y13/X13)*100,0)</f>
        <v>4.539713248071652</v>
      </c>
      <c r="AA13" s="273">
        <f t="shared" si="4"/>
        <v>7483263</v>
      </c>
    </row>
    <row r="14" spans="1:27" ht="13.5">
      <c r="A14" s="291" t="s">
        <v>232</v>
      </c>
      <c r="B14" s="136"/>
      <c r="C14" s="60"/>
      <c r="D14" s="340"/>
      <c r="E14" s="60">
        <v>10574133</v>
      </c>
      <c r="F14" s="59">
        <v>7483263</v>
      </c>
      <c r="G14" s="59"/>
      <c r="H14" s="60"/>
      <c r="I14" s="60">
        <v>1545856</v>
      </c>
      <c r="J14" s="59">
        <v>1545856</v>
      </c>
      <c r="K14" s="59">
        <v>680902</v>
      </c>
      <c r="L14" s="60">
        <v>519107</v>
      </c>
      <c r="M14" s="60">
        <v>1252030</v>
      </c>
      <c r="N14" s="59">
        <v>2452039</v>
      </c>
      <c r="O14" s="59">
        <v>320798</v>
      </c>
      <c r="P14" s="60">
        <v>1196521</v>
      </c>
      <c r="Q14" s="60">
        <v>352022</v>
      </c>
      <c r="R14" s="59">
        <v>1869341</v>
      </c>
      <c r="S14" s="59"/>
      <c r="T14" s="60"/>
      <c r="U14" s="60"/>
      <c r="V14" s="59"/>
      <c r="W14" s="59">
        <v>5867236</v>
      </c>
      <c r="X14" s="60">
        <v>5612447</v>
      </c>
      <c r="Y14" s="59">
        <v>254789</v>
      </c>
      <c r="Z14" s="61">
        <v>4.54</v>
      </c>
      <c r="AA14" s="62">
        <v>7483263</v>
      </c>
    </row>
    <row r="15" spans="1:27" ht="13.5">
      <c r="A15" s="361" t="s">
        <v>208</v>
      </c>
      <c r="B15" s="136"/>
      <c r="C15" s="60">
        <f aca="true" t="shared" si="5" ref="C15:Y15">SUM(C16:C20)</f>
        <v>3555415</v>
      </c>
      <c r="D15" s="340">
        <f t="shared" si="5"/>
        <v>0</v>
      </c>
      <c r="E15" s="60">
        <f t="shared" si="5"/>
        <v>1881705</v>
      </c>
      <c r="F15" s="59">
        <f t="shared" si="5"/>
        <v>5871075</v>
      </c>
      <c r="G15" s="59">
        <f t="shared" si="5"/>
        <v>0</v>
      </c>
      <c r="H15" s="60">
        <f t="shared" si="5"/>
        <v>9919</v>
      </c>
      <c r="I15" s="60">
        <f t="shared" si="5"/>
        <v>0</v>
      </c>
      <c r="J15" s="59">
        <f t="shared" si="5"/>
        <v>9919</v>
      </c>
      <c r="K15" s="59">
        <f t="shared" si="5"/>
        <v>137021</v>
      </c>
      <c r="L15" s="60">
        <f t="shared" si="5"/>
        <v>0</v>
      </c>
      <c r="M15" s="60">
        <f t="shared" si="5"/>
        <v>139616</v>
      </c>
      <c r="N15" s="59">
        <f t="shared" si="5"/>
        <v>276637</v>
      </c>
      <c r="O15" s="59">
        <f t="shared" si="5"/>
        <v>119424</v>
      </c>
      <c r="P15" s="60">
        <f t="shared" si="5"/>
        <v>1028283</v>
      </c>
      <c r="Q15" s="60">
        <f t="shared" si="5"/>
        <v>494485</v>
      </c>
      <c r="R15" s="59">
        <f t="shared" si="5"/>
        <v>1642192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1928748</v>
      </c>
      <c r="X15" s="60">
        <f t="shared" si="5"/>
        <v>4403306</v>
      </c>
      <c r="Y15" s="59">
        <f t="shared" si="5"/>
        <v>-2474558</v>
      </c>
      <c r="Z15" s="61">
        <f>+IF(X15&lt;&gt;0,+(Y15/X15)*100,0)</f>
        <v>-56.19772961497566</v>
      </c>
      <c r="AA15" s="62">
        <f>SUM(AA16:AA20)</f>
        <v>5871075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3555415</v>
      </c>
      <c r="D20" s="340"/>
      <c r="E20" s="60">
        <v>1881705</v>
      </c>
      <c r="F20" s="59">
        <v>5871075</v>
      </c>
      <c r="G20" s="59"/>
      <c r="H20" s="60">
        <v>9919</v>
      </c>
      <c r="I20" s="60"/>
      <c r="J20" s="59">
        <v>9919</v>
      </c>
      <c r="K20" s="59">
        <v>137021</v>
      </c>
      <c r="L20" s="60"/>
      <c r="M20" s="60">
        <v>139616</v>
      </c>
      <c r="N20" s="59">
        <v>276637</v>
      </c>
      <c r="O20" s="59">
        <v>119424</v>
      </c>
      <c r="P20" s="60">
        <v>1028283</v>
      </c>
      <c r="Q20" s="60">
        <v>494485</v>
      </c>
      <c r="R20" s="59">
        <v>1642192</v>
      </c>
      <c r="S20" s="59"/>
      <c r="T20" s="60"/>
      <c r="U20" s="60"/>
      <c r="V20" s="59"/>
      <c r="W20" s="59">
        <v>1928748</v>
      </c>
      <c r="X20" s="60">
        <v>4403306</v>
      </c>
      <c r="Y20" s="59">
        <v>-2474558</v>
      </c>
      <c r="Z20" s="61">
        <v>-56.2</v>
      </c>
      <c r="AA20" s="62">
        <v>5871075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6136792</v>
      </c>
      <c r="D22" s="344">
        <f t="shared" si="6"/>
        <v>0</v>
      </c>
      <c r="E22" s="343">
        <f t="shared" si="6"/>
        <v>7508544</v>
      </c>
      <c r="F22" s="345">
        <f t="shared" si="6"/>
        <v>7508544</v>
      </c>
      <c r="G22" s="345">
        <f t="shared" si="6"/>
        <v>0</v>
      </c>
      <c r="H22" s="343">
        <f t="shared" si="6"/>
        <v>0</v>
      </c>
      <c r="I22" s="343">
        <f t="shared" si="6"/>
        <v>-40899</v>
      </c>
      <c r="J22" s="345">
        <f t="shared" si="6"/>
        <v>-40899</v>
      </c>
      <c r="K22" s="345">
        <f t="shared" si="6"/>
        <v>163352</v>
      </c>
      <c r="L22" s="343">
        <f t="shared" si="6"/>
        <v>705507</v>
      </c>
      <c r="M22" s="343">
        <f t="shared" si="6"/>
        <v>545854</v>
      </c>
      <c r="N22" s="345">
        <f t="shared" si="6"/>
        <v>1414713</v>
      </c>
      <c r="O22" s="345">
        <f t="shared" si="6"/>
        <v>514783</v>
      </c>
      <c r="P22" s="343">
        <f t="shared" si="6"/>
        <v>639830</v>
      </c>
      <c r="Q22" s="343">
        <f t="shared" si="6"/>
        <v>1076304</v>
      </c>
      <c r="R22" s="345">
        <f t="shared" si="6"/>
        <v>2230917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3604731</v>
      </c>
      <c r="X22" s="343">
        <f t="shared" si="6"/>
        <v>5631408</v>
      </c>
      <c r="Y22" s="345">
        <f t="shared" si="6"/>
        <v>-2026677</v>
      </c>
      <c r="Z22" s="336">
        <f>+IF(X22&lt;&gt;0,+(Y22/X22)*100,0)</f>
        <v>-35.988814875427245</v>
      </c>
      <c r="AA22" s="350">
        <f>SUM(AA23:AA32)</f>
        <v>7508544</v>
      </c>
    </row>
    <row r="23" spans="1:27" ht="13.5">
      <c r="A23" s="361" t="s">
        <v>236</v>
      </c>
      <c r="B23" s="142"/>
      <c r="C23" s="60">
        <v>5078526</v>
      </c>
      <c r="D23" s="340"/>
      <c r="E23" s="60">
        <v>5451671</v>
      </c>
      <c r="F23" s="59">
        <v>7508544</v>
      </c>
      <c r="G23" s="59"/>
      <c r="H23" s="60"/>
      <c r="I23" s="60">
        <v>-40899</v>
      </c>
      <c r="J23" s="59">
        <v>-40899</v>
      </c>
      <c r="K23" s="59">
        <v>163352</v>
      </c>
      <c r="L23" s="60">
        <v>705507</v>
      </c>
      <c r="M23" s="60">
        <v>545854</v>
      </c>
      <c r="N23" s="59">
        <v>1414713</v>
      </c>
      <c r="O23" s="59">
        <v>514783</v>
      </c>
      <c r="P23" s="60">
        <v>513894</v>
      </c>
      <c r="Q23" s="60">
        <v>691014</v>
      </c>
      <c r="R23" s="59">
        <v>1719691</v>
      </c>
      <c r="S23" s="59"/>
      <c r="T23" s="60"/>
      <c r="U23" s="60"/>
      <c r="V23" s="59"/>
      <c r="W23" s="59">
        <v>3093505</v>
      </c>
      <c r="X23" s="60">
        <v>5631408</v>
      </c>
      <c r="Y23" s="59">
        <v>-2537903</v>
      </c>
      <c r="Z23" s="61">
        <v>-45.07</v>
      </c>
      <c r="AA23" s="62">
        <v>7508544</v>
      </c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1058266</v>
      </c>
      <c r="D32" s="340"/>
      <c r="E32" s="60">
        <v>2056873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>
        <v>125936</v>
      </c>
      <c r="Q32" s="60">
        <v>385290</v>
      </c>
      <c r="R32" s="59">
        <v>511226</v>
      </c>
      <c r="S32" s="59"/>
      <c r="T32" s="60"/>
      <c r="U32" s="60"/>
      <c r="V32" s="59"/>
      <c r="W32" s="59">
        <v>511226</v>
      </c>
      <c r="X32" s="60"/>
      <c r="Y32" s="59">
        <v>511226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194589</v>
      </c>
      <c r="D40" s="344">
        <f t="shared" si="9"/>
        <v>0</v>
      </c>
      <c r="E40" s="343">
        <f t="shared" si="9"/>
        <v>12026990</v>
      </c>
      <c r="F40" s="345">
        <f t="shared" si="9"/>
        <v>7401192</v>
      </c>
      <c r="G40" s="345">
        <f t="shared" si="9"/>
        <v>5920</v>
      </c>
      <c r="H40" s="343">
        <f t="shared" si="9"/>
        <v>446858</v>
      </c>
      <c r="I40" s="343">
        <f t="shared" si="9"/>
        <v>746616</v>
      </c>
      <c r="J40" s="345">
        <f t="shared" si="9"/>
        <v>1199394</v>
      </c>
      <c r="K40" s="345">
        <f t="shared" si="9"/>
        <v>1276975</v>
      </c>
      <c r="L40" s="343">
        <f t="shared" si="9"/>
        <v>1620890</v>
      </c>
      <c r="M40" s="343">
        <f t="shared" si="9"/>
        <v>2204794</v>
      </c>
      <c r="N40" s="345">
        <f t="shared" si="9"/>
        <v>5102659</v>
      </c>
      <c r="O40" s="345">
        <f t="shared" si="9"/>
        <v>728518</v>
      </c>
      <c r="P40" s="343">
        <f t="shared" si="9"/>
        <v>63825</v>
      </c>
      <c r="Q40" s="343">
        <f t="shared" si="9"/>
        <v>698595</v>
      </c>
      <c r="R40" s="345">
        <f t="shared" si="9"/>
        <v>1490938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7792991</v>
      </c>
      <c r="X40" s="343">
        <f t="shared" si="9"/>
        <v>5550895</v>
      </c>
      <c r="Y40" s="345">
        <f t="shared" si="9"/>
        <v>2242096</v>
      </c>
      <c r="Z40" s="336">
        <f>+IF(X40&lt;&gt;0,+(Y40/X40)*100,0)</f>
        <v>40.391612523746176</v>
      </c>
      <c r="AA40" s="350">
        <f>SUM(AA41:AA49)</f>
        <v>7401192</v>
      </c>
    </row>
    <row r="41" spans="1:27" ht="13.5">
      <c r="A41" s="361" t="s">
        <v>247</v>
      </c>
      <c r="B41" s="142"/>
      <c r="C41" s="362">
        <v>2261096</v>
      </c>
      <c r="D41" s="363"/>
      <c r="E41" s="362">
        <v>2828434</v>
      </c>
      <c r="F41" s="364">
        <v>1936156</v>
      </c>
      <c r="G41" s="364">
        <v>240</v>
      </c>
      <c r="H41" s="362">
        <v>220711</v>
      </c>
      <c r="I41" s="362">
        <v>257109</v>
      </c>
      <c r="J41" s="364">
        <v>478060</v>
      </c>
      <c r="K41" s="364">
        <v>122659</v>
      </c>
      <c r="L41" s="362">
        <v>320297</v>
      </c>
      <c r="M41" s="362">
        <v>171217</v>
      </c>
      <c r="N41" s="364">
        <v>614173</v>
      </c>
      <c r="O41" s="364">
        <v>131033</v>
      </c>
      <c r="P41" s="362">
        <v>200357</v>
      </c>
      <c r="Q41" s="362">
        <v>80891</v>
      </c>
      <c r="R41" s="364">
        <v>412281</v>
      </c>
      <c r="S41" s="364"/>
      <c r="T41" s="362"/>
      <c r="U41" s="362"/>
      <c r="V41" s="364"/>
      <c r="W41" s="364">
        <v>1504514</v>
      </c>
      <c r="X41" s="362">
        <v>1452117</v>
      </c>
      <c r="Y41" s="364">
        <v>52397</v>
      </c>
      <c r="Z41" s="365">
        <v>3.61</v>
      </c>
      <c r="AA41" s="366">
        <v>1936156</v>
      </c>
    </row>
    <row r="42" spans="1:27" ht="13.5">
      <c r="A42" s="361" t="s">
        <v>248</v>
      </c>
      <c r="B42" s="136"/>
      <c r="C42" s="60">
        <f aca="true" t="shared" si="10" ref="C42:Y42">+C62</f>
        <v>340895</v>
      </c>
      <c r="D42" s="368">
        <f t="shared" si="10"/>
        <v>0</v>
      </c>
      <c r="E42" s="54">
        <f t="shared" si="10"/>
        <v>0</v>
      </c>
      <c r="F42" s="53">
        <f t="shared" si="10"/>
        <v>473096</v>
      </c>
      <c r="G42" s="53">
        <f t="shared" si="10"/>
        <v>0</v>
      </c>
      <c r="H42" s="54">
        <f t="shared" si="10"/>
        <v>52791</v>
      </c>
      <c r="I42" s="54">
        <f t="shared" si="10"/>
        <v>27802</v>
      </c>
      <c r="J42" s="53">
        <f t="shared" si="10"/>
        <v>80593</v>
      </c>
      <c r="K42" s="53">
        <f t="shared" si="10"/>
        <v>69584</v>
      </c>
      <c r="L42" s="54">
        <f t="shared" si="10"/>
        <v>28047</v>
      </c>
      <c r="M42" s="54">
        <f t="shared" si="10"/>
        <v>122608</v>
      </c>
      <c r="N42" s="53">
        <f t="shared" si="10"/>
        <v>220239</v>
      </c>
      <c r="O42" s="53">
        <f t="shared" si="10"/>
        <v>20747</v>
      </c>
      <c r="P42" s="54">
        <f t="shared" si="10"/>
        <v>25499</v>
      </c>
      <c r="Q42" s="54">
        <f t="shared" si="10"/>
        <v>29030</v>
      </c>
      <c r="R42" s="53">
        <f t="shared" si="10"/>
        <v>75276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376108</v>
      </c>
      <c r="X42" s="54">
        <f t="shared" si="10"/>
        <v>354822</v>
      </c>
      <c r="Y42" s="53">
        <f t="shared" si="10"/>
        <v>21286</v>
      </c>
      <c r="Z42" s="94">
        <f>+IF(X42&lt;&gt;0,+(Y42/X42)*100,0)</f>
        <v>5.999064319574321</v>
      </c>
      <c r="AA42" s="95">
        <f>+AA62</f>
        <v>473096</v>
      </c>
    </row>
    <row r="43" spans="1:27" ht="13.5">
      <c r="A43" s="361" t="s">
        <v>249</v>
      </c>
      <c r="B43" s="136"/>
      <c r="C43" s="275">
        <v>128022</v>
      </c>
      <c r="D43" s="369"/>
      <c r="E43" s="305">
        <v>220047</v>
      </c>
      <c r="F43" s="370">
        <v>214258</v>
      </c>
      <c r="G43" s="370"/>
      <c r="H43" s="305">
        <v>34993</v>
      </c>
      <c r="I43" s="305">
        <v>-31601</v>
      </c>
      <c r="J43" s="370">
        <v>3392</v>
      </c>
      <c r="K43" s="370">
        <v>-17054</v>
      </c>
      <c r="L43" s="305">
        <v>50978</v>
      </c>
      <c r="M43" s="305">
        <v>19298</v>
      </c>
      <c r="N43" s="370">
        <v>53222</v>
      </c>
      <c r="O43" s="370">
        <v>1391</v>
      </c>
      <c r="P43" s="305">
        <v>26872</v>
      </c>
      <c r="Q43" s="305">
        <v>11676</v>
      </c>
      <c r="R43" s="370">
        <v>39939</v>
      </c>
      <c r="S43" s="370"/>
      <c r="T43" s="305"/>
      <c r="U43" s="305"/>
      <c r="V43" s="370"/>
      <c r="W43" s="370">
        <v>96553</v>
      </c>
      <c r="X43" s="305">
        <v>160694</v>
      </c>
      <c r="Y43" s="370">
        <v>-64141</v>
      </c>
      <c r="Z43" s="371">
        <v>-39.91</v>
      </c>
      <c r="AA43" s="303">
        <v>214258</v>
      </c>
    </row>
    <row r="44" spans="1:27" ht="13.5">
      <c r="A44" s="361" t="s">
        <v>250</v>
      </c>
      <c r="B44" s="136"/>
      <c r="C44" s="60">
        <v>10937</v>
      </c>
      <c r="D44" s="368"/>
      <c r="E44" s="54">
        <v>34563</v>
      </c>
      <c r="F44" s="53">
        <v>21461</v>
      </c>
      <c r="G44" s="53"/>
      <c r="H44" s="54">
        <v>659</v>
      </c>
      <c r="I44" s="54">
        <v>40361</v>
      </c>
      <c r="J44" s="53">
        <v>41020</v>
      </c>
      <c r="K44" s="53"/>
      <c r="L44" s="54">
        <v>144</v>
      </c>
      <c r="M44" s="54">
        <v>-39813</v>
      </c>
      <c r="N44" s="53">
        <v>-39669</v>
      </c>
      <c r="O44" s="53">
        <v>2000</v>
      </c>
      <c r="P44" s="54">
        <v>149</v>
      </c>
      <c r="Q44" s="54">
        <v>1500</v>
      </c>
      <c r="R44" s="53">
        <v>3649</v>
      </c>
      <c r="S44" s="53"/>
      <c r="T44" s="54"/>
      <c r="U44" s="54"/>
      <c r="V44" s="53"/>
      <c r="W44" s="53">
        <v>5000</v>
      </c>
      <c r="X44" s="54">
        <v>16096</v>
      </c>
      <c r="Y44" s="53">
        <v>-11096</v>
      </c>
      <c r="Z44" s="94">
        <v>-68.94</v>
      </c>
      <c r="AA44" s="95">
        <v>21461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-3051510</v>
      </c>
      <c r="D47" s="368"/>
      <c r="E47" s="54">
        <v>7498400</v>
      </c>
      <c r="F47" s="53">
        <v>4178980</v>
      </c>
      <c r="G47" s="53">
        <v>5680</v>
      </c>
      <c r="H47" s="54">
        <v>135524</v>
      </c>
      <c r="I47" s="54">
        <v>343160</v>
      </c>
      <c r="J47" s="53">
        <v>484364</v>
      </c>
      <c r="K47" s="53">
        <v>1100182</v>
      </c>
      <c r="L47" s="54">
        <v>792537</v>
      </c>
      <c r="M47" s="54">
        <v>1412589</v>
      </c>
      <c r="N47" s="53">
        <v>3305308</v>
      </c>
      <c r="O47" s="53">
        <v>184602</v>
      </c>
      <c r="P47" s="54">
        <v>677621</v>
      </c>
      <c r="Q47" s="54">
        <v>610682</v>
      </c>
      <c r="R47" s="53">
        <v>1472905</v>
      </c>
      <c r="S47" s="53"/>
      <c r="T47" s="54"/>
      <c r="U47" s="54"/>
      <c r="V47" s="53"/>
      <c r="W47" s="53">
        <v>5262577</v>
      </c>
      <c r="X47" s="54">
        <v>3134235</v>
      </c>
      <c r="Y47" s="53">
        <v>2128342</v>
      </c>
      <c r="Z47" s="94">
        <v>67.91</v>
      </c>
      <c r="AA47" s="95">
        <v>4178980</v>
      </c>
    </row>
    <row r="48" spans="1:27" ht="13.5">
      <c r="A48" s="361" t="s">
        <v>254</v>
      </c>
      <c r="B48" s="136"/>
      <c r="C48" s="60"/>
      <c r="D48" s="368"/>
      <c r="E48" s="54">
        <v>1445546</v>
      </c>
      <c r="F48" s="53"/>
      <c r="G48" s="53"/>
      <c r="H48" s="54"/>
      <c r="I48" s="54">
        <v>-6997</v>
      </c>
      <c r="J48" s="53">
        <v>-6997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-6997</v>
      </c>
      <c r="X48" s="54"/>
      <c r="Y48" s="53">
        <v>-6997</v>
      </c>
      <c r="Z48" s="94"/>
      <c r="AA48" s="95"/>
    </row>
    <row r="49" spans="1:27" ht="13.5">
      <c r="A49" s="361" t="s">
        <v>93</v>
      </c>
      <c r="B49" s="136"/>
      <c r="C49" s="54">
        <v>505149</v>
      </c>
      <c r="D49" s="368"/>
      <c r="E49" s="54"/>
      <c r="F49" s="53">
        <v>577241</v>
      </c>
      <c r="G49" s="53"/>
      <c r="H49" s="54">
        <v>2180</v>
      </c>
      <c r="I49" s="54">
        <v>116782</v>
      </c>
      <c r="J49" s="53">
        <v>118962</v>
      </c>
      <c r="K49" s="53">
        <v>1604</v>
      </c>
      <c r="L49" s="54">
        <v>428887</v>
      </c>
      <c r="M49" s="54">
        <v>518895</v>
      </c>
      <c r="N49" s="53">
        <v>949386</v>
      </c>
      <c r="O49" s="53">
        <v>388745</v>
      </c>
      <c r="P49" s="54">
        <v>-866673</v>
      </c>
      <c r="Q49" s="54">
        <v>-35184</v>
      </c>
      <c r="R49" s="53">
        <v>-513112</v>
      </c>
      <c r="S49" s="53"/>
      <c r="T49" s="54"/>
      <c r="U49" s="54"/>
      <c r="V49" s="53"/>
      <c r="W49" s="53">
        <v>555236</v>
      </c>
      <c r="X49" s="54">
        <v>432931</v>
      </c>
      <c r="Y49" s="53">
        <v>122305</v>
      </c>
      <c r="Z49" s="94">
        <v>28.25</v>
      </c>
      <c r="AA49" s="95">
        <v>577241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75033549</v>
      </c>
      <c r="D60" s="346">
        <f t="shared" si="14"/>
        <v>0</v>
      </c>
      <c r="E60" s="219">
        <f t="shared" si="14"/>
        <v>80295262</v>
      </c>
      <c r="F60" s="264">
        <f t="shared" si="14"/>
        <v>50531259</v>
      </c>
      <c r="G60" s="264">
        <f t="shared" si="14"/>
        <v>46988</v>
      </c>
      <c r="H60" s="219">
        <f t="shared" si="14"/>
        <v>2522407</v>
      </c>
      <c r="I60" s="219">
        <f t="shared" si="14"/>
        <v>5832121</v>
      </c>
      <c r="J60" s="264">
        <f t="shared" si="14"/>
        <v>8401516</v>
      </c>
      <c r="K60" s="264">
        <f t="shared" si="14"/>
        <v>3531695</v>
      </c>
      <c r="L60" s="219">
        <f t="shared" si="14"/>
        <v>3714595</v>
      </c>
      <c r="M60" s="219">
        <f t="shared" si="14"/>
        <v>6638061</v>
      </c>
      <c r="N60" s="264">
        <f t="shared" si="14"/>
        <v>13884351</v>
      </c>
      <c r="O60" s="264">
        <f t="shared" si="14"/>
        <v>2257586</v>
      </c>
      <c r="P60" s="219">
        <f t="shared" si="14"/>
        <v>4465619</v>
      </c>
      <c r="Q60" s="219">
        <f t="shared" si="14"/>
        <v>3061646</v>
      </c>
      <c r="R60" s="264">
        <f t="shared" si="14"/>
        <v>9784851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32070718</v>
      </c>
      <c r="X60" s="219">
        <f t="shared" si="14"/>
        <v>37898445</v>
      </c>
      <c r="Y60" s="264">
        <f t="shared" si="14"/>
        <v>-5827727</v>
      </c>
      <c r="Z60" s="337">
        <f>+IF(X60&lt;&gt;0,+(Y60/X60)*100,0)</f>
        <v>-15.37721930279725</v>
      </c>
      <c r="AA60" s="232">
        <f>+AA57+AA54+AA51+AA40+AA37+AA34+AA22+AA5</f>
        <v>50531259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340895</v>
      </c>
      <c r="D62" s="348">
        <f t="shared" si="15"/>
        <v>0</v>
      </c>
      <c r="E62" s="347">
        <f t="shared" si="15"/>
        <v>0</v>
      </c>
      <c r="F62" s="349">
        <f t="shared" si="15"/>
        <v>473096</v>
      </c>
      <c r="G62" s="349">
        <f t="shared" si="15"/>
        <v>0</v>
      </c>
      <c r="H62" s="347">
        <f t="shared" si="15"/>
        <v>52791</v>
      </c>
      <c r="I62" s="347">
        <f t="shared" si="15"/>
        <v>27802</v>
      </c>
      <c r="J62" s="349">
        <f t="shared" si="15"/>
        <v>80593</v>
      </c>
      <c r="K62" s="349">
        <f t="shared" si="15"/>
        <v>69584</v>
      </c>
      <c r="L62" s="347">
        <f t="shared" si="15"/>
        <v>28047</v>
      </c>
      <c r="M62" s="347">
        <f t="shared" si="15"/>
        <v>122608</v>
      </c>
      <c r="N62" s="349">
        <f t="shared" si="15"/>
        <v>220239</v>
      </c>
      <c r="O62" s="349">
        <f t="shared" si="15"/>
        <v>20747</v>
      </c>
      <c r="P62" s="347">
        <f t="shared" si="15"/>
        <v>25499</v>
      </c>
      <c r="Q62" s="347">
        <f t="shared" si="15"/>
        <v>29030</v>
      </c>
      <c r="R62" s="349">
        <f t="shared" si="15"/>
        <v>75276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376108</v>
      </c>
      <c r="X62" s="347">
        <f t="shared" si="15"/>
        <v>354822</v>
      </c>
      <c r="Y62" s="349">
        <f t="shared" si="15"/>
        <v>21286</v>
      </c>
      <c r="Z62" s="338">
        <f>+IF(X62&lt;&gt;0,+(Y62/X62)*100,0)</f>
        <v>5.999064319574321</v>
      </c>
      <c r="AA62" s="351">
        <f>SUM(AA63:AA66)</f>
        <v>473096</v>
      </c>
    </row>
    <row r="63" spans="1:27" ht="13.5">
      <c r="A63" s="361" t="s">
        <v>258</v>
      </c>
      <c r="B63" s="136"/>
      <c r="C63" s="60"/>
      <c r="D63" s="340"/>
      <c r="E63" s="60"/>
      <c r="F63" s="59">
        <v>473096</v>
      </c>
      <c r="G63" s="59"/>
      <c r="H63" s="60">
        <v>52791</v>
      </c>
      <c r="I63" s="60">
        <v>27802</v>
      </c>
      <c r="J63" s="59">
        <v>80593</v>
      </c>
      <c r="K63" s="59">
        <v>69584</v>
      </c>
      <c r="L63" s="60">
        <v>28047</v>
      </c>
      <c r="M63" s="60">
        <v>122608</v>
      </c>
      <c r="N63" s="59">
        <v>220239</v>
      </c>
      <c r="O63" s="59">
        <v>20747</v>
      </c>
      <c r="P63" s="60">
        <v>25499</v>
      </c>
      <c r="Q63" s="60">
        <v>29030</v>
      </c>
      <c r="R63" s="59">
        <v>75276</v>
      </c>
      <c r="S63" s="59"/>
      <c r="T63" s="60"/>
      <c r="U63" s="60"/>
      <c r="V63" s="59"/>
      <c r="W63" s="59">
        <v>376108</v>
      </c>
      <c r="X63" s="60">
        <v>354822</v>
      </c>
      <c r="Y63" s="59">
        <v>21286</v>
      </c>
      <c r="Z63" s="61">
        <v>6</v>
      </c>
      <c r="AA63" s="62">
        <v>473096</v>
      </c>
    </row>
    <row r="64" spans="1:27" ht="13.5">
      <c r="A64" s="361" t="s">
        <v>259</v>
      </c>
      <c r="B64" s="136"/>
      <c r="C64" s="60">
        <v>340895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357917897</v>
      </c>
      <c r="D5" s="153">
        <f>SUM(D6:D8)</f>
        <v>0</v>
      </c>
      <c r="E5" s="154">
        <f t="shared" si="0"/>
        <v>361654031</v>
      </c>
      <c r="F5" s="100">
        <f t="shared" si="0"/>
        <v>387626454</v>
      </c>
      <c r="G5" s="100">
        <f t="shared" si="0"/>
        <v>39516780</v>
      </c>
      <c r="H5" s="100">
        <f t="shared" si="0"/>
        <v>30532541</v>
      </c>
      <c r="I5" s="100">
        <f t="shared" si="0"/>
        <v>29865373</v>
      </c>
      <c r="J5" s="100">
        <f t="shared" si="0"/>
        <v>99914694</v>
      </c>
      <c r="K5" s="100">
        <f t="shared" si="0"/>
        <v>28748546</v>
      </c>
      <c r="L5" s="100">
        <f t="shared" si="0"/>
        <v>39395458</v>
      </c>
      <c r="M5" s="100">
        <f t="shared" si="0"/>
        <v>28272230</v>
      </c>
      <c r="N5" s="100">
        <f t="shared" si="0"/>
        <v>96416234</v>
      </c>
      <c r="O5" s="100">
        <f t="shared" si="0"/>
        <v>29857787</v>
      </c>
      <c r="P5" s="100">
        <f t="shared" si="0"/>
        <v>33338118</v>
      </c>
      <c r="Q5" s="100">
        <f t="shared" si="0"/>
        <v>48485142</v>
      </c>
      <c r="R5" s="100">
        <f t="shared" si="0"/>
        <v>111681047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308011975</v>
      </c>
      <c r="X5" s="100">
        <f t="shared" si="0"/>
        <v>290719841</v>
      </c>
      <c r="Y5" s="100">
        <f t="shared" si="0"/>
        <v>17292134</v>
      </c>
      <c r="Z5" s="137">
        <f>+IF(X5&lt;&gt;0,+(Y5/X5)*100,0)</f>
        <v>5.948040539826795</v>
      </c>
      <c r="AA5" s="153">
        <f>SUM(AA6:AA8)</f>
        <v>387626454</v>
      </c>
    </row>
    <row r="6" spans="1:27" ht="13.5">
      <c r="A6" s="138" t="s">
        <v>75</v>
      </c>
      <c r="B6" s="136"/>
      <c r="C6" s="155">
        <v>1776433</v>
      </c>
      <c r="D6" s="155"/>
      <c r="E6" s="156">
        <v>8549458</v>
      </c>
      <c r="F6" s="60">
        <v>5697046</v>
      </c>
      <c r="G6" s="60"/>
      <c r="H6" s="60">
        <v>213476</v>
      </c>
      <c r="I6" s="60"/>
      <c r="J6" s="60">
        <v>213476</v>
      </c>
      <c r="K6" s="60">
        <v>132410</v>
      </c>
      <c r="L6" s="60">
        <v>303022</v>
      </c>
      <c r="M6" s="60">
        <v>217920</v>
      </c>
      <c r="N6" s="60">
        <v>653352</v>
      </c>
      <c r="O6" s="60">
        <v>161100</v>
      </c>
      <c r="P6" s="60">
        <v>407988</v>
      </c>
      <c r="Q6" s="60">
        <v>404437</v>
      </c>
      <c r="R6" s="60">
        <v>973525</v>
      </c>
      <c r="S6" s="60"/>
      <c r="T6" s="60"/>
      <c r="U6" s="60"/>
      <c r="V6" s="60"/>
      <c r="W6" s="60">
        <v>1840353</v>
      </c>
      <c r="X6" s="60">
        <v>4272785</v>
      </c>
      <c r="Y6" s="60">
        <v>-2432432</v>
      </c>
      <c r="Z6" s="140">
        <v>-56.93</v>
      </c>
      <c r="AA6" s="155">
        <v>5697046</v>
      </c>
    </row>
    <row r="7" spans="1:27" ht="13.5">
      <c r="A7" s="138" t="s">
        <v>76</v>
      </c>
      <c r="B7" s="136"/>
      <c r="C7" s="157">
        <v>350054686</v>
      </c>
      <c r="D7" s="157"/>
      <c r="E7" s="158">
        <v>345398637</v>
      </c>
      <c r="F7" s="159">
        <v>366744905</v>
      </c>
      <c r="G7" s="159">
        <v>39462502</v>
      </c>
      <c r="H7" s="159">
        <v>29524602</v>
      </c>
      <c r="I7" s="159">
        <v>29520434</v>
      </c>
      <c r="J7" s="159">
        <v>98507538</v>
      </c>
      <c r="K7" s="159">
        <v>28022312</v>
      </c>
      <c r="L7" s="159">
        <v>37380153</v>
      </c>
      <c r="M7" s="159">
        <v>27027057</v>
      </c>
      <c r="N7" s="159">
        <v>92429522</v>
      </c>
      <c r="O7" s="159">
        <v>29156495</v>
      </c>
      <c r="P7" s="159">
        <v>32728847</v>
      </c>
      <c r="Q7" s="159">
        <v>44340712</v>
      </c>
      <c r="R7" s="159">
        <v>106226054</v>
      </c>
      <c r="S7" s="159"/>
      <c r="T7" s="159"/>
      <c r="U7" s="159"/>
      <c r="V7" s="159"/>
      <c r="W7" s="159">
        <v>297163114</v>
      </c>
      <c r="X7" s="159">
        <v>275058679</v>
      </c>
      <c r="Y7" s="159">
        <v>22104435</v>
      </c>
      <c r="Z7" s="141">
        <v>8.04</v>
      </c>
      <c r="AA7" s="157">
        <v>366744905</v>
      </c>
    </row>
    <row r="8" spans="1:27" ht="13.5">
      <c r="A8" s="138" t="s">
        <v>77</v>
      </c>
      <c r="B8" s="136"/>
      <c r="C8" s="155">
        <v>6086778</v>
      </c>
      <c r="D8" s="155"/>
      <c r="E8" s="156">
        <v>7705936</v>
      </c>
      <c r="F8" s="60">
        <v>15184503</v>
      </c>
      <c r="G8" s="60">
        <v>54278</v>
      </c>
      <c r="H8" s="60">
        <v>794463</v>
      </c>
      <c r="I8" s="60">
        <v>344939</v>
      </c>
      <c r="J8" s="60">
        <v>1193680</v>
      </c>
      <c r="K8" s="60">
        <v>593824</v>
      </c>
      <c r="L8" s="60">
        <v>1712283</v>
      </c>
      <c r="M8" s="60">
        <v>1027253</v>
      </c>
      <c r="N8" s="60">
        <v>3333360</v>
      </c>
      <c r="O8" s="60">
        <v>540192</v>
      </c>
      <c r="P8" s="60">
        <v>201283</v>
      </c>
      <c r="Q8" s="60">
        <v>3739993</v>
      </c>
      <c r="R8" s="60">
        <v>4481468</v>
      </c>
      <c r="S8" s="60"/>
      <c r="T8" s="60"/>
      <c r="U8" s="60"/>
      <c r="V8" s="60"/>
      <c r="W8" s="60">
        <v>9008508</v>
      </c>
      <c r="X8" s="60">
        <v>11388377</v>
      </c>
      <c r="Y8" s="60">
        <v>-2379869</v>
      </c>
      <c r="Z8" s="140">
        <v>-20.9</v>
      </c>
      <c r="AA8" s="155">
        <v>15184503</v>
      </c>
    </row>
    <row r="9" spans="1:27" ht="13.5">
      <c r="A9" s="135" t="s">
        <v>78</v>
      </c>
      <c r="B9" s="136"/>
      <c r="C9" s="153">
        <f aca="true" t="shared" si="1" ref="C9:Y9">SUM(C10:C14)</f>
        <v>155438597</v>
      </c>
      <c r="D9" s="153">
        <f>SUM(D10:D14)</f>
        <v>0</v>
      </c>
      <c r="E9" s="154">
        <f t="shared" si="1"/>
        <v>120356021</v>
      </c>
      <c r="F9" s="100">
        <f t="shared" si="1"/>
        <v>127530739</v>
      </c>
      <c r="G9" s="100">
        <f t="shared" si="1"/>
        <v>29170945</v>
      </c>
      <c r="H9" s="100">
        <f t="shared" si="1"/>
        <v>2616072</v>
      </c>
      <c r="I9" s="100">
        <f t="shared" si="1"/>
        <v>1329855</v>
      </c>
      <c r="J9" s="100">
        <f t="shared" si="1"/>
        <v>33116872</v>
      </c>
      <c r="K9" s="100">
        <f t="shared" si="1"/>
        <v>3268553</v>
      </c>
      <c r="L9" s="100">
        <f t="shared" si="1"/>
        <v>28412850</v>
      </c>
      <c r="M9" s="100">
        <f t="shared" si="1"/>
        <v>3664271</v>
      </c>
      <c r="N9" s="100">
        <f t="shared" si="1"/>
        <v>35345674</v>
      </c>
      <c r="O9" s="100">
        <f t="shared" si="1"/>
        <v>4520097</v>
      </c>
      <c r="P9" s="100">
        <f t="shared" si="1"/>
        <v>1739429</v>
      </c>
      <c r="Q9" s="100">
        <f t="shared" si="1"/>
        <v>22182278</v>
      </c>
      <c r="R9" s="100">
        <f t="shared" si="1"/>
        <v>28441804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96904350</v>
      </c>
      <c r="X9" s="100">
        <f t="shared" si="1"/>
        <v>95648055</v>
      </c>
      <c r="Y9" s="100">
        <f t="shared" si="1"/>
        <v>1256295</v>
      </c>
      <c r="Z9" s="137">
        <f>+IF(X9&lt;&gt;0,+(Y9/X9)*100,0)</f>
        <v>1.3134558773829745</v>
      </c>
      <c r="AA9" s="153">
        <f>SUM(AA10:AA14)</f>
        <v>127530739</v>
      </c>
    </row>
    <row r="10" spans="1:27" ht="13.5">
      <c r="A10" s="138" t="s">
        <v>79</v>
      </c>
      <c r="B10" s="136"/>
      <c r="C10" s="155">
        <v>124524531</v>
      </c>
      <c r="D10" s="155"/>
      <c r="E10" s="156">
        <v>74513014</v>
      </c>
      <c r="F10" s="60">
        <v>75456584</v>
      </c>
      <c r="G10" s="60">
        <v>27285836</v>
      </c>
      <c r="H10" s="60">
        <v>1046831</v>
      </c>
      <c r="I10" s="60">
        <v>208977</v>
      </c>
      <c r="J10" s="60">
        <v>28541644</v>
      </c>
      <c r="K10" s="60">
        <v>652304</v>
      </c>
      <c r="L10" s="60">
        <v>22749127</v>
      </c>
      <c r="M10" s="60">
        <v>920720</v>
      </c>
      <c r="N10" s="60">
        <v>24322151</v>
      </c>
      <c r="O10" s="60">
        <v>2051499</v>
      </c>
      <c r="P10" s="60">
        <v>119965</v>
      </c>
      <c r="Q10" s="60">
        <v>17287178</v>
      </c>
      <c r="R10" s="60">
        <v>19458642</v>
      </c>
      <c r="S10" s="60"/>
      <c r="T10" s="60"/>
      <c r="U10" s="60"/>
      <c r="V10" s="60"/>
      <c r="W10" s="60">
        <v>72322437</v>
      </c>
      <c r="X10" s="60">
        <v>56592438</v>
      </c>
      <c r="Y10" s="60">
        <v>15729999</v>
      </c>
      <c r="Z10" s="140">
        <v>27.8</v>
      </c>
      <c r="AA10" s="155">
        <v>75456584</v>
      </c>
    </row>
    <row r="11" spans="1:27" ht="13.5">
      <c r="A11" s="138" t="s">
        <v>80</v>
      </c>
      <c r="B11" s="136"/>
      <c r="C11" s="155">
        <v>19744591</v>
      </c>
      <c r="D11" s="155"/>
      <c r="E11" s="156">
        <v>25552592</v>
      </c>
      <c r="F11" s="60">
        <v>27077520</v>
      </c>
      <c r="G11" s="60">
        <v>6771</v>
      </c>
      <c r="H11" s="60">
        <v>34448</v>
      </c>
      <c r="I11" s="60">
        <v>190992</v>
      </c>
      <c r="J11" s="60">
        <v>232211</v>
      </c>
      <c r="K11" s="60">
        <v>50920</v>
      </c>
      <c r="L11" s="60">
        <v>3248833</v>
      </c>
      <c r="M11" s="60">
        <v>667014</v>
      </c>
      <c r="N11" s="60">
        <v>3966767</v>
      </c>
      <c r="O11" s="60">
        <v>235713</v>
      </c>
      <c r="P11" s="60">
        <v>33665</v>
      </c>
      <c r="Q11" s="60">
        <v>3150875</v>
      </c>
      <c r="R11" s="60">
        <v>3420253</v>
      </c>
      <c r="S11" s="60"/>
      <c r="T11" s="60"/>
      <c r="U11" s="60"/>
      <c r="V11" s="60"/>
      <c r="W11" s="60">
        <v>7619231</v>
      </c>
      <c r="X11" s="60">
        <v>20308140</v>
      </c>
      <c r="Y11" s="60">
        <v>-12688909</v>
      </c>
      <c r="Z11" s="140">
        <v>-62.48</v>
      </c>
      <c r="AA11" s="155">
        <v>27077520</v>
      </c>
    </row>
    <row r="12" spans="1:27" ht="13.5">
      <c r="A12" s="138" t="s">
        <v>81</v>
      </c>
      <c r="B12" s="136"/>
      <c r="C12" s="155">
        <v>11089215</v>
      </c>
      <c r="D12" s="155"/>
      <c r="E12" s="156">
        <v>20210035</v>
      </c>
      <c r="F12" s="60">
        <v>22639585</v>
      </c>
      <c r="G12" s="60">
        <v>1878078</v>
      </c>
      <c r="H12" s="60">
        <v>1524203</v>
      </c>
      <c r="I12" s="60">
        <v>924726</v>
      </c>
      <c r="J12" s="60">
        <v>4327007</v>
      </c>
      <c r="K12" s="60">
        <v>2560199</v>
      </c>
      <c r="L12" s="60">
        <v>2409820</v>
      </c>
      <c r="M12" s="60">
        <v>2071467</v>
      </c>
      <c r="N12" s="60">
        <v>7041486</v>
      </c>
      <c r="O12" s="60">
        <v>2227875</v>
      </c>
      <c r="P12" s="60">
        <v>1580849</v>
      </c>
      <c r="Q12" s="60">
        <v>1739335</v>
      </c>
      <c r="R12" s="60">
        <v>5548059</v>
      </c>
      <c r="S12" s="60"/>
      <c r="T12" s="60"/>
      <c r="U12" s="60"/>
      <c r="V12" s="60"/>
      <c r="W12" s="60">
        <v>16916552</v>
      </c>
      <c r="X12" s="60">
        <v>16979689</v>
      </c>
      <c r="Y12" s="60">
        <v>-63137</v>
      </c>
      <c r="Z12" s="140">
        <v>-0.37</v>
      </c>
      <c r="AA12" s="155">
        <v>22639585</v>
      </c>
    </row>
    <row r="13" spans="1:27" ht="13.5">
      <c r="A13" s="138" t="s">
        <v>82</v>
      </c>
      <c r="B13" s="136"/>
      <c r="C13" s="155">
        <v>80260</v>
      </c>
      <c r="D13" s="155"/>
      <c r="E13" s="156">
        <v>75881</v>
      </c>
      <c r="F13" s="60">
        <v>2357050</v>
      </c>
      <c r="G13" s="60"/>
      <c r="H13" s="60">
        <v>10590</v>
      </c>
      <c r="I13" s="60">
        <v>5160</v>
      </c>
      <c r="J13" s="60">
        <v>15750</v>
      </c>
      <c r="K13" s="60">
        <v>5130</v>
      </c>
      <c r="L13" s="60">
        <v>5070</v>
      </c>
      <c r="M13" s="60">
        <v>5070</v>
      </c>
      <c r="N13" s="60">
        <v>15270</v>
      </c>
      <c r="O13" s="60">
        <v>5010</v>
      </c>
      <c r="P13" s="60">
        <v>4950</v>
      </c>
      <c r="Q13" s="60">
        <v>4890</v>
      </c>
      <c r="R13" s="60">
        <v>14850</v>
      </c>
      <c r="S13" s="60"/>
      <c r="T13" s="60"/>
      <c r="U13" s="60"/>
      <c r="V13" s="60"/>
      <c r="W13" s="60">
        <v>45870</v>
      </c>
      <c r="X13" s="60">
        <v>1767788</v>
      </c>
      <c r="Y13" s="60">
        <v>-1721918</v>
      </c>
      <c r="Z13" s="140">
        <v>-97.41</v>
      </c>
      <c r="AA13" s="155">
        <v>2357050</v>
      </c>
    </row>
    <row r="14" spans="1:27" ht="13.5">
      <c r="A14" s="138" t="s">
        <v>83</v>
      </c>
      <c r="B14" s="136"/>
      <c r="C14" s="157"/>
      <c r="D14" s="157"/>
      <c r="E14" s="158">
        <v>4499</v>
      </c>
      <c r="F14" s="159"/>
      <c r="G14" s="159">
        <v>260</v>
      </c>
      <c r="H14" s="159"/>
      <c r="I14" s="159"/>
      <c r="J14" s="159">
        <v>260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260</v>
      </c>
      <c r="X14" s="159"/>
      <c r="Y14" s="159">
        <v>260</v>
      </c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76509756</v>
      </c>
      <c r="D15" s="153">
        <f>SUM(D16:D18)</f>
        <v>0</v>
      </c>
      <c r="E15" s="154">
        <f t="shared" si="2"/>
        <v>84951559</v>
      </c>
      <c r="F15" s="100">
        <f t="shared" si="2"/>
        <v>96795604</v>
      </c>
      <c r="G15" s="100">
        <f t="shared" si="2"/>
        <v>7875790</v>
      </c>
      <c r="H15" s="100">
        <f t="shared" si="2"/>
        <v>2497439</v>
      </c>
      <c r="I15" s="100">
        <f t="shared" si="2"/>
        <v>1946731</v>
      </c>
      <c r="J15" s="100">
        <f t="shared" si="2"/>
        <v>12319960</v>
      </c>
      <c r="K15" s="100">
        <f t="shared" si="2"/>
        <v>-979544</v>
      </c>
      <c r="L15" s="100">
        <f t="shared" si="2"/>
        <v>19270512</v>
      </c>
      <c r="M15" s="100">
        <f t="shared" si="2"/>
        <v>5437783</v>
      </c>
      <c r="N15" s="100">
        <f t="shared" si="2"/>
        <v>23728751</v>
      </c>
      <c r="O15" s="100">
        <f t="shared" si="2"/>
        <v>2693461</v>
      </c>
      <c r="P15" s="100">
        <f t="shared" si="2"/>
        <v>3285956</v>
      </c>
      <c r="Q15" s="100">
        <f t="shared" si="2"/>
        <v>8837155</v>
      </c>
      <c r="R15" s="100">
        <f t="shared" si="2"/>
        <v>14816572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50865283</v>
      </c>
      <c r="X15" s="100">
        <f t="shared" si="2"/>
        <v>72596704</v>
      </c>
      <c r="Y15" s="100">
        <f t="shared" si="2"/>
        <v>-21731421</v>
      </c>
      <c r="Z15" s="137">
        <f>+IF(X15&lt;&gt;0,+(Y15/X15)*100,0)</f>
        <v>-29.9344457842053</v>
      </c>
      <c r="AA15" s="153">
        <f>SUM(AA16:AA18)</f>
        <v>96795604</v>
      </c>
    </row>
    <row r="16" spans="1:27" ht="13.5">
      <c r="A16" s="138" t="s">
        <v>85</v>
      </c>
      <c r="B16" s="136"/>
      <c r="C16" s="155">
        <v>4174685</v>
      </c>
      <c r="D16" s="155"/>
      <c r="E16" s="156">
        <v>15434481</v>
      </c>
      <c r="F16" s="60">
        <v>20312506</v>
      </c>
      <c r="G16" s="60">
        <v>220463</v>
      </c>
      <c r="H16" s="60">
        <v>256858</v>
      </c>
      <c r="I16" s="60">
        <v>292238</v>
      </c>
      <c r="J16" s="60">
        <v>769559</v>
      </c>
      <c r="K16" s="60">
        <v>506772</v>
      </c>
      <c r="L16" s="60">
        <v>2701865</v>
      </c>
      <c r="M16" s="60">
        <v>168648</v>
      </c>
      <c r="N16" s="60">
        <v>3377285</v>
      </c>
      <c r="O16" s="60">
        <v>313462</v>
      </c>
      <c r="P16" s="60">
        <v>292640</v>
      </c>
      <c r="Q16" s="60">
        <v>287630</v>
      </c>
      <c r="R16" s="60">
        <v>893732</v>
      </c>
      <c r="S16" s="60"/>
      <c r="T16" s="60"/>
      <c r="U16" s="60"/>
      <c r="V16" s="60"/>
      <c r="W16" s="60">
        <v>5040576</v>
      </c>
      <c r="X16" s="60">
        <v>15234380</v>
      </c>
      <c r="Y16" s="60">
        <v>-10193804</v>
      </c>
      <c r="Z16" s="140">
        <v>-66.91</v>
      </c>
      <c r="AA16" s="155">
        <v>20312506</v>
      </c>
    </row>
    <row r="17" spans="1:27" ht="13.5">
      <c r="A17" s="138" t="s">
        <v>86</v>
      </c>
      <c r="B17" s="136"/>
      <c r="C17" s="155">
        <v>66325413</v>
      </c>
      <c r="D17" s="155"/>
      <c r="E17" s="156">
        <v>68109018</v>
      </c>
      <c r="F17" s="60">
        <v>75552705</v>
      </c>
      <c r="G17" s="60">
        <v>7590956</v>
      </c>
      <c r="H17" s="60">
        <v>2132716</v>
      </c>
      <c r="I17" s="60">
        <v>1605826</v>
      </c>
      <c r="J17" s="60">
        <v>11329498</v>
      </c>
      <c r="K17" s="60">
        <v>-1539257</v>
      </c>
      <c r="L17" s="60">
        <v>16508253</v>
      </c>
      <c r="M17" s="60">
        <v>5138436</v>
      </c>
      <c r="N17" s="60">
        <v>20107432</v>
      </c>
      <c r="O17" s="60">
        <v>2290946</v>
      </c>
      <c r="P17" s="60">
        <v>2960040</v>
      </c>
      <c r="Q17" s="60">
        <v>8510645</v>
      </c>
      <c r="R17" s="60">
        <v>13761631</v>
      </c>
      <c r="S17" s="60"/>
      <c r="T17" s="60"/>
      <c r="U17" s="60"/>
      <c r="V17" s="60"/>
      <c r="W17" s="60">
        <v>45198561</v>
      </c>
      <c r="X17" s="60">
        <v>56664529</v>
      </c>
      <c r="Y17" s="60">
        <v>-11465968</v>
      </c>
      <c r="Z17" s="140">
        <v>-20.23</v>
      </c>
      <c r="AA17" s="155">
        <v>75552705</v>
      </c>
    </row>
    <row r="18" spans="1:27" ht="13.5">
      <c r="A18" s="138" t="s">
        <v>87</v>
      </c>
      <c r="B18" s="136"/>
      <c r="C18" s="155">
        <v>6009658</v>
      </c>
      <c r="D18" s="155"/>
      <c r="E18" s="156">
        <v>1408060</v>
      </c>
      <c r="F18" s="60">
        <v>930393</v>
      </c>
      <c r="G18" s="60">
        <v>64371</v>
      </c>
      <c r="H18" s="60">
        <v>107865</v>
      </c>
      <c r="I18" s="60">
        <v>48667</v>
      </c>
      <c r="J18" s="60">
        <v>220903</v>
      </c>
      <c r="K18" s="60">
        <v>52941</v>
      </c>
      <c r="L18" s="60">
        <v>60394</v>
      </c>
      <c r="M18" s="60">
        <v>130699</v>
      </c>
      <c r="N18" s="60">
        <v>244034</v>
      </c>
      <c r="O18" s="60">
        <v>89053</v>
      </c>
      <c r="P18" s="60">
        <v>33276</v>
      </c>
      <c r="Q18" s="60">
        <v>38880</v>
      </c>
      <c r="R18" s="60">
        <v>161209</v>
      </c>
      <c r="S18" s="60"/>
      <c r="T18" s="60"/>
      <c r="U18" s="60"/>
      <c r="V18" s="60"/>
      <c r="W18" s="60">
        <v>626146</v>
      </c>
      <c r="X18" s="60">
        <v>697795</v>
      </c>
      <c r="Y18" s="60">
        <v>-71649</v>
      </c>
      <c r="Z18" s="140">
        <v>-10.27</v>
      </c>
      <c r="AA18" s="155">
        <v>930393</v>
      </c>
    </row>
    <row r="19" spans="1:27" ht="13.5">
      <c r="A19" s="135" t="s">
        <v>88</v>
      </c>
      <c r="B19" s="142"/>
      <c r="C19" s="153">
        <f aca="true" t="shared" si="3" ref="C19:Y19">SUM(C20:C23)</f>
        <v>1259578317</v>
      </c>
      <c r="D19" s="153">
        <f>SUM(D20:D23)</f>
        <v>0</v>
      </c>
      <c r="E19" s="154">
        <f t="shared" si="3"/>
        <v>1397819993</v>
      </c>
      <c r="F19" s="100">
        <f t="shared" si="3"/>
        <v>1343246241</v>
      </c>
      <c r="G19" s="100">
        <f t="shared" si="3"/>
        <v>151383436</v>
      </c>
      <c r="H19" s="100">
        <f t="shared" si="3"/>
        <v>105327023</v>
      </c>
      <c r="I19" s="100">
        <f t="shared" si="3"/>
        <v>100473372</v>
      </c>
      <c r="J19" s="100">
        <f t="shared" si="3"/>
        <v>357183831</v>
      </c>
      <c r="K19" s="100">
        <f t="shared" si="3"/>
        <v>93412514</v>
      </c>
      <c r="L19" s="100">
        <f t="shared" si="3"/>
        <v>158321144</v>
      </c>
      <c r="M19" s="100">
        <f t="shared" si="3"/>
        <v>97167775</v>
      </c>
      <c r="N19" s="100">
        <f t="shared" si="3"/>
        <v>348901433</v>
      </c>
      <c r="O19" s="100">
        <f t="shared" si="3"/>
        <v>124369131</v>
      </c>
      <c r="P19" s="100">
        <f t="shared" si="3"/>
        <v>84304178</v>
      </c>
      <c r="Q19" s="100">
        <f t="shared" si="3"/>
        <v>125683355</v>
      </c>
      <c r="R19" s="100">
        <f t="shared" si="3"/>
        <v>334356664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1040441928</v>
      </c>
      <c r="X19" s="100">
        <f t="shared" si="3"/>
        <v>1007434682</v>
      </c>
      <c r="Y19" s="100">
        <f t="shared" si="3"/>
        <v>33007246</v>
      </c>
      <c r="Z19" s="137">
        <f>+IF(X19&lt;&gt;0,+(Y19/X19)*100,0)</f>
        <v>3.2763658617025855</v>
      </c>
      <c r="AA19" s="153">
        <f>SUM(AA20:AA23)</f>
        <v>1343246241</v>
      </c>
    </row>
    <row r="20" spans="1:27" ht="13.5">
      <c r="A20" s="138" t="s">
        <v>89</v>
      </c>
      <c r="B20" s="136"/>
      <c r="C20" s="155">
        <v>754672224</v>
      </c>
      <c r="D20" s="155"/>
      <c r="E20" s="156">
        <v>857657817</v>
      </c>
      <c r="F20" s="60">
        <v>816910350</v>
      </c>
      <c r="G20" s="60">
        <v>78704113</v>
      </c>
      <c r="H20" s="60">
        <v>66686394</v>
      </c>
      <c r="I20" s="60">
        <v>67681843</v>
      </c>
      <c r="J20" s="60">
        <v>213072350</v>
      </c>
      <c r="K20" s="60">
        <v>59524783</v>
      </c>
      <c r="L20" s="60">
        <v>75301922</v>
      </c>
      <c r="M20" s="60">
        <v>59948188</v>
      </c>
      <c r="N20" s="60">
        <v>194774893</v>
      </c>
      <c r="O20" s="60">
        <v>87195534</v>
      </c>
      <c r="P20" s="60">
        <v>51731870</v>
      </c>
      <c r="Q20" s="60">
        <v>44906314</v>
      </c>
      <c r="R20" s="60">
        <v>183833718</v>
      </c>
      <c r="S20" s="60"/>
      <c r="T20" s="60"/>
      <c r="U20" s="60"/>
      <c r="V20" s="60"/>
      <c r="W20" s="60">
        <v>591680961</v>
      </c>
      <c r="X20" s="60">
        <v>612682763</v>
      </c>
      <c r="Y20" s="60">
        <v>-21001802</v>
      </c>
      <c r="Z20" s="140">
        <v>-3.43</v>
      </c>
      <c r="AA20" s="155">
        <v>816910350</v>
      </c>
    </row>
    <row r="21" spans="1:27" ht="13.5">
      <c r="A21" s="138" t="s">
        <v>90</v>
      </c>
      <c r="B21" s="136"/>
      <c r="C21" s="155">
        <v>203559371</v>
      </c>
      <c r="D21" s="155"/>
      <c r="E21" s="156">
        <v>228409932</v>
      </c>
      <c r="F21" s="60">
        <v>227601522</v>
      </c>
      <c r="G21" s="60">
        <v>19959229</v>
      </c>
      <c r="H21" s="60">
        <v>21185318</v>
      </c>
      <c r="I21" s="60">
        <v>16296459</v>
      </c>
      <c r="J21" s="60">
        <v>57441006</v>
      </c>
      <c r="K21" s="60">
        <v>16758338</v>
      </c>
      <c r="L21" s="60">
        <v>29747795</v>
      </c>
      <c r="M21" s="60">
        <v>20004059</v>
      </c>
      <c r="N21" s="60">
        <v>66510192</v>
      </c>
      <c r="O21" s="60">
        <v>15292079</v>
      </c>
      <c r="P21" s="60">
        <v>15795582</v>
      </c>
      <c r="Q21" s="60">
        <v>42486752</v>
      </c>
      <c r="R21" s="60">
        <v>73574413</v>
      </c>
      <c r="S21" s="60"/>
      <c r="T21" s="60"/>
      <c r="U21" s="60"/>
      <c r="V21" s="60"/>
      <c r="W21" s="60">
        <v>197525611</v>
      </c>
      <c r="X21" s="60">
        <v>170701142</v>
      </c>
      <c r="Y21" s="60">
        <v>26824469</v>
      </c>
      <c r="Z21" s="140">
        <v>15.71</v>
      </c>
      <c r="AA21" s="155">
        <v>227601522</v>
      </c>
    </row>
    <row r="22" spans="1:27" ht="13.5">
      <c r="A22" s="138" t="s">
        <v>91</v>
      </c>
      <c r="B22" s="136"/>
      <c r="C22" s="157">
        <v>155275296</v>
      </c>
      <c r="D22" s="157"/>
      <c r="E22" s="158">
        <v>153836553</v>
      </c>
      <c r="F22" s="159">
        <v>144485338</v>
      </c>
      <c r="G22" s="159">
        <v>22479521</v>
      </c>
      <c r="H22" s="159">
        <v>7546614</v>
      </c>
      <c r="I22" s="159">
        <v>8590336</v>
      </c>
      <c r="J22" s="159">
        <v>38616471</v>
      </c>
      <c r="K22" s="159">
        <v>9347378</v>
      </c>
      <c r="L22" s="159">
        <v>21614380</v>
      </c>
      <c r="M22" s="159">
        <v>8518688</v>
      </c>
      <c r="N22" s="159">
        <v>39480446</v>
      </c>
      <c r="O22" s="159">
        <v>11724405</v>
      </c>
      <c r="P22" s="159">
        <v>8501750</v>
      </c>
      <c r="Q22" s="159">
        <v>16748748</v>
      </c>
      <c r="R22" s="159">
        <v>36974903</v>
      </c>
      <c r="S22" s="159"/>
      <c r="T22" s="159"/>
      <c r="U22" s="159"/>
      <c r="V22" s="159"/>
      <c r="W22" s="159">
        <v>115071820</v>
      </c>
      <c r="X22" s="159">
        <v>108364004</v>
      </c>
      <c r="Y22" s="159">
        <v>6707816</v>
      </c>
      <c r="Z22" s="141">
        <v>6.19</v>
      </c>
      <c r="AA22" s="157">
        <v>144485338</v>
      </c>
    </row>
    <row r="23" spans="1:27" ht="13.5">
      <c r="A23" s="138" t="s">
        <v>92</v>
      </c>
      <c r="B23" s="136"/>
      <c r="C23" s="155">
        <v>146071426</v>
      </c>
      <c r="D23" s="155"/>
      <c r="E23" s="156">
        <v>157915691</v>
      </c>
      <c r="F23" s="60">
        <v>154249031</v>
      </c>
      <c r="G23" s="60">
        <v>30240573</v>
      </c>
      <c r="H23" s="60">
        <v>9908697</v>
      </c>
      <c r="I23" s="60">
        <v>7904734</v>
      </c>
      <c r="J23" s="60">
        <v>48054004</v>
      </c>
      <c r="K23" s="60">
        <v>7782015</v>
      </c>
      <c r="L23" s="60">
        <v>31657047</v>
      </c>
      <c r="M23" s="60">
        <v>8696840</v>
      </c>
      <c r="N23" s="60">
        <v>48135902</v>
      </c>
      <c r="O23" s="60">
        <v>10157113</v>
      </c>
      <c r="P23" s="60">
        <v>8274976</v>
      </c>
      <c r="Q23" s="60">
        <v>21541541</v>
      </c>
      <c r="R23" s="60">
        <v>39973630</v>
      </c>
      <c r="S23" s="60"/>
      <c r="T23" s="60"/>
      <c r="U23" s="60"/>
      <c r="V23" s="60"/>
      <c r="W23" s="60">
        <v>136163536</v>
      </c>
      <c r="X23" s="60">
        <v>115686773</v>
      </c>
      <c r="Y23" s="60">
        <v>20476763</v>
      </c>
      <c r="Z23" s="140">
        <v>17.7</v>
      </c>
      <c r="AA23" s="155">
        <v>154249031</v>
      </c>
    </row>
    <row r="24" spans="1:27" ht="13.5">
      <c r="A24" s="135" t="s">
        <v>93</v>
      </c>
      <c r="B24" s="142" t="s">
        <v>94</v>
      </c>
      <c r="C24" s="153">
        <v>12979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1849457546</v>
      </c>
      <c r="D25" s="168">
        <f>+D5+D9+D15+D19+D24</f>
        <v>0</v>
      </c>
      <c r="E25" s="169">
        <f t="shared" si="4"/>
        <v>1964781604</v>
      </c>
      <c r="F25" s="73">
        <f t="shared" si="4"/>
        <v>1955199038</v>
      </c>
      <c r="G25" s="73">
        <f t="shared" si="4"/>
        <v>227946951</v>
      </c>
      <c r="H25" s="73">
        <f t="shared" si="4"/>
        <v>140973075</v>
      </c>
      <c r="I25" s="73">
        <f t="shared" si="4"/>
        <v>133615331</v>
      </c>
      <c r="J25" s="73">
        <f t="shared" si="4"/>
        <v>502535357</v>
      </c>
      <c r="K25" s="73">
        <f t="shared" si="4"/>
        <v>124450069</v>
      </c>
      <c r="L25" s="73">
        <f t="shared" si="4"/>
        <v>245399964</v>
      </c>
      <c r="M25" s="73">
        <f t="shared" si="4"/>
        <v>134542059</v>
      </c>
      <c r="N25" s="73">
        <f t="shared" si="4"/>
        <v>504392092</v>
      </c>
      <c r="O25" s="73">
        <f t="shared" si="4"/>
        <v>161440476</v>
      </c>
      <c r="P25" s="73">
        <f t="shared" si="4"/>
        <v>122667681</v>
      </c>
      <c r="Q25" s="73">
        <f t="shared" si="4"/>
        <v>205187930</v>
      </c>
      <c r="R25" s="73">
        <f t="shared" si="4"/>
        <v>489296087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1496223536</v>
      </c>
      <c r="X25" s="73">
        <f t="shared" si="4"/>
        <v>1466399282</v>
      </c>
      <c r="Y25" s="73">
        <f t="shared" si="4"/>
        <v>29824254</v>
      </c>
      <c r="Z25" s="170">
        <f>+IF(X25&lt;&gt;0,+(Y25/X25)*100,0)</f>
        <v>2.033842648867309</v>
      </c>
      <c r="AA25" s="168">
        <f>+AA5+AA9+AA15+AA19+AA24</f>
        <v>1955199038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523515128</v>
      </c>
      <c r="D28" s="153">
        <f>SUM(D29:D31)</f>
        <v>0</v>
      </c>
      <c r="E28" s="154">
        <f t="shared" si="5"/>
        <v>490719051</v>
      </c>
      <c r="F28" s="100">
        <f t="shared" si="5"/>
        <v>554413092</v>
      </c>
      <c r="G28" s="100">
        <f t="shared" si="5"/>
        <v>31386913</v>
      </c>
      <c r="H28" s="100">
        <f t="shared" si="5"/>
        <v>38268005</v>
      </c>
      <c r="I28" s="100">
        <f t="shared" si="5"/>
        <v>48681238</v>
      </c>
      <c r="J28" s="100">
        <f t="shared" si="5"/>
        <v>118336156</v>
      </c>
      <c r="K28" s="100">
        <f t="shared" si="5"/>
        <v>52410940</v>
      </c>
      <c r="L28" s="100">
        <f t="shared" si="5"/>
        <v>16340691</v>
      </c>
      <c r="M28" s="100">
        <f t="shared" si="5"/>
        <v>30564325</v>
      </c>
      <c r="N28" s="100">
        <f t="shared" si="5"/>
        <v>99315956</v>
      </c>
      <c r="O28" s="100">
        <f t="shared" si="5"/>
        <v>31858976</v>
      </c>
      <c r="P28" s="100">
        <f t="shared" si="5"/>
        <v>38078100</v>
      </c>
      <c r="Q28" s="100">
        <f t="shared" si="5"/>
        <v>38468407</v>
      </c>
      <c r="R28" s="100">
        <f t="shared" si="5"/>
        <v>108405483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326057595</v>
      </c>
      <c r="X28" s="100">
        <f t="shared" si="5"/>
        <v>415809819</v>
      </c>
      <c r="Y28" s="100">
        <f t="shared" si="5"/>
        <v>-89752224</v>
      </c>
      <c r="Z28" s="137">
        <f>+IF(X28&lt;&gt;0,+(Y28/X28)*100,0)</f>
        <v>-21.58492173557835</v>
      </c>
      <c r="AA28" s="153">
        <f>SUM(AA29:AA31)</f>
        <v>554413092</v>
      </c>
    </row>
    <row r="29" spans="1:27" ht="13.5">
      <c r="A29" s="138" t="s">
        <v>75</v>
      </c>
      <c r="B29" s="136"/>
      <c r="C29" s="155">
        <v>63052261</v>
      </c>
      <c r="D29" s="155"/>
      <c r="E29" s="156">
        <v>73606881</v>
      </c>
      <c r="F29" s="60">
        <v>91938712</v>
      </c>
      <c r="G29" s="60">
        <v>4688425</v>
      </c>
      <c r="H29" s="60">
        <v>5268301</v>
      </c>
      <c r="I29" s="60">
        <v>5726012</v>
      </c>
      <c r="J29" s="60">
        <v>15682738</v>
      </c>
      <c r="K29" s="60">
        <v>6688639</v>
      </c>
      <c r="L29" s="60">
        <v>5903340</v>
      </c>
      <c r="M29" s="60">
        <v>7037454</v>
      </c>
      <c r="N29" s="60">
        <v>19629433</v>
      </c>
      <c r="O29" s="60">
        <v>5606888</v>
      </c>
      <c r="P29" s="60">
        <v>9021877</v>
      </c>
      <c r="Q29" s="60">
        <v>7330242</v>
      </c>
      <c r="R29" s="60">
        <v>21959007</v>
      </c>
      <c r="S29" s="60"/>
      <c r="T29" s="60"/>
      <c r="U29" s="60"/>
      <c r="V29" s="60"/>
      <c r="W29" s="60">
        <v>57271178</v>
      </c>
      <c r="X29" s="60">
        <v>68954034</v>
      </c>
      <c r="Y29" s="60">
        <v>-11682856</v>
      </c>
      <c r="Z29" s="140">
        <v>-16.94</v>
      </c>
      <c r="AA29" s="155">
        <v>91938712</v>
      </c>
    </row>
    <row r="30" spans="1:27" ht="13.5">
      <c r="A30" s="138" t="s">
        <v>76</v>
      </c>
      <c r="B30" s="136"/>
      <c r="C30" s="157">
        <v>288891268</v>
      </c>
      <c r="D30" s="157"/>
      <c r="E30" s="158">
        <v>216705760</v>
      </c>
      <c r="F30" s="159">
        <v>257139369</v>
      </c>
      <c r="G30" s="159">
        <v>10891796</v>
      </c>
      <c r="H30" s="159">
        <v>13563725</v>
      </c>
      <c r="I30" s="159">
        <v>24314196</v>
      </c>
      <c r="J30" s="159">
        <v>48769717</v>
      </c>
      <c r="K30" s="159">
        <v>18160390</v>
      </c>
      <c r="L30" s="159">
        <v>15674088</v>
      </c>
      <c r="M30" s="159">
        <v>12022154</v>
      </c>
      <c r="N30" s="159">
        <v>45856632</v>
      </c>
      <c r="O30" s="159">
        <v>14656130</v>
      </c>
      <c r="P30" s="159">
        <v>16862048</v>
      </c>
      <c r="Q30" s="159">
        <v>19963488</v>
      </c>
      <c r="R30" s="159">
        <v>51481666</v>
      </c>
      <c r="S30" s="159"/>
      <c r="T30" s="159"/>
      <c r="U30" s="159"/>
      <c r="V30" s="159"/>
      <c r="W30" s="159">
        <v>146108015</v>
      </c>
      <c r="X30" s="159">
        <v>192854527</v>
      </c>
      <c r="Y30" s="159">
        <v>-46746512</v>
      </c>
      <c r="Z30" s="141">
        <v>-24.24</v>
      </c>
      <c r="AA30" s="157">
        <v>257139369</v>
      </c>
    </row>
    <row r="31" spans="1:27" ht="13.5">
      <c r="A31" s="138" t="s">
        <v>77</v>
      </c>
      <c r="B31" s="136"/>
      <c r="C31" s="155">
        <v>171571599</v>
      </c>
      <c r="D31" s="155"/>
      <c r="E31" s="156">
        <v>200406410</v>
      </c>
      <c r="F31" s="60">
        <v>205335011</v>
      </c>
      <c r="G31" s="60">
        <v>15806692</v>
      </c>
      <c r="H31" s="60">
        <v>19435979</v>
      </c>
      <c r="I31" s="60">
        <v>18641030</v>
      </c>
      <c r="J31" s="60">
        <v>53883701</v>
      </c>
      <c r="K31" s="60">
        <v>27561911</v>
      </c>
      <c r="L31" s="60">
        <v>-5236737</v>
      </c>
      <c r="M31" s="60">
        <v>11504717</v>
      </c>
      <c r="N31" s="60">
        <v>33829891</v>
      </c>
      <c r="O31" s="60">
        <v>11595958</v>
      </c>
      <c r="P31" s="60">
        <v>12194175</v>
      </c>
      <c r="Q31" s="60">
        <v>11174677</v>
      </c>
      <c r="R31" s="60">
        <v>34964810</v>
      </c>
      <c r="S31" s="60"/>
      <c r="T31" s="60"/>
      <c r="U31" s="60"/>
      <c r="V31" s="60"/>
      <c r="W31" s="60">
        <v>122678402</v>
      </c>
      <c r="X31" s="60">
        <v>154001258</v>
      </c>
      <c r="Y31" s="60">
        <v>-31322856</v>
      </c>
      <c r="Z31" s="140">
        <v>-20.34</v>
      </c>
      <c r="AA31" s="155">
        <v>205335011</v>
      </c>
    </row>
    <row r="32" spans="1:27" ht="13.5">
      <c r="A32" s="135" t="s">
        <v>78</v>
      </c>
      <c r="B32" s="136"/>
      <c r="C32" s="153">
        <f aca="true" t="shared" si="6" ref="C32:Y32">SUM(C33:C37)</f>
        <v>222779617</v>
      </c>
      <c r="D32" s="153">
        <f>SUM(D33:D37)</f>
        <v>0</v>
      </c>
      <c r="E32" s="154">
        <f t="shared" si="6"/>
        <v>273494973</v>
      </c>
      <c r="F32" s="100">
        <f t="shared" si="6"/>
        <v>284789312</v>
      </c>
      <c r="G32" s="100">
        <f t="shared" si="6"/>
        <v>12613850</v>
      </c>
      <c r="H32" s="100">
        <f t="shared" si="6"/>
        <v>18517157</v>
      </c>
      <c r="I32" s="100">
        <f t="shared" si="6"/>
        <v>19121938</v>
      </c>
      <c r="J32" s="100">
        <f t="shared" si="6"/>
        <v>50252945</v>
      </c>
      <c r="K32" s="100">
        <f t="shared" si="6"/>
        <v>19500549</v>
      </c>
      <c r="L32" s="100">
        <f t="shared" si="6"/>
        <v>30456819</v>
      </c>
      <c r="M32" s="100">
        <f t="shared" si="6"/>
        <v>17997724</v>
      </c>
      <c r="N32" s="100">
        <f t="shared" si="6"/>
        <v>67955092</v>
      </c>
      <c r="O32" s="100">
        <f t="shared" si="6"/>
        <v>21167943</v>
      </c>
      <c r="P32" s="100">
        <f t="shared" si="6"/>
        <v>25879542</v>
      </c>
      <c r="Q32" s="100">
        <f t="shared" si="6"/>
        <v>19936153</v>
      </c>
      <c r="R32" s="100">
        <f t="shared" si="6"/>
        <v>66983638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185191675</v>
      </c>
      <c r="X32" s="100">
        <f t="shared" si="6"/>
        <v>213591985</v>
      </c>
      <c r="Y32" s="100">
        <f t="shared" si="6"/>
        <v>-28400310</v>
      </c>
      <c r="Z32" s="137">
        <f>+IF(X32&lt;&gt;0,+(Y32/X32)*100,0)</f>
        <v>-13.296524211805044</v>
      </c>
      <c r="AA32" s="153">
        <f>SUM(AA33:AA37)</f>
        <v>284789312</v>
      </c>
    </row>
    <row r="33" spans="1:27" ht="13.5">
      <c r="A33" s="138" t="s">
        <v>79</v>
      </c>
      <c r="B33" s="136"/>
      <c r="C33" s="155">
        <v>37567318</v>
      </c>
      <c r="D33" s="155"/>
      <c r="E33" s="156">
        <v>58080261</v>
      </c>
      <c r="F33" s="60">
        <v>53409321</v>
      </c>
      <c r="G33" s="60">
        <v>2748740</v>
      </c>
      <c r="H33" s="60">
        <v>3209251</v>
      </c>
      <c r="I33" s="60">
        <v>3132303</v>
      </c>
      <c r="J33" s="60">
        <v>9090294</v>
      </c>
      <c r="K33" s="60">
        <v>2856358</v>
      </c>
      <c r="L33" s="60">
        <v>3576747</v>
      </c>
      <c r="M33" s="60">
        <v>2608101</v>
      </c>
      <c r="N33" s="60">
        <v>9041206</v>
      </c>
      <c r="O33" s="60">
        <v>3390471</v>
      </c>
      <c r="P33" s="60">
        <v>2600645</v>
      </c>
      <c r="Q33" s="60">
        <v>4638272</v>
      </c>
      <c r="R33" s="60">
        <v>10629388</v>
      </c>
      <c r="S33" s="60"/>
      <c r="T33" s="60"/>
      <c r="U33" s="60"/>
      <c r="V33" s="60"/>
      <c r="W33" s="60">
        <v>28760888</v>
      </c>
      <c r="X33" s="60">
        <v>40056991</v>
      </c>
      <c r="Y33" s="60">
        <v>-11296103</v>
      </c>
      <c r="Z33" s="140">
        <v>-28.2</v>
      </c>
      <c r="AA33" s="155">
        <v>53409321</v>
      </c>
    </row>
    <row r="34" spans="1:27" ht="13.5">
      <c r="A34" s="138" t="s">
        <v>80</v>
      </c>
      <c r="B34" s="136"/>
      <c r="C34" s="155">
        <v>66568287</v>
      </c>
      <c r="D34" s="155"/>
      <c r="E34" s="156">
        <v>90241403</v>
      </c>
      <c r="F34" s="60">
        <v>94116976</v>
      </c>
      <c r="G34" s="60">
        <v>4084861</v>
      </c>
      <c r="H34" s="60">
        <v>4775253</v>
      </c>
      <c r="I34" s="60">
        <v>6225530</v>
      </c>
      <c r="J34" s="60">
        <v>15085644</v>
      </c>
      <c r="K34" s="60">
        <v>5098836</v>
      </c>
      <c r="L34" s="60">
        <v>9340971</v>
      </c>
      <c r="M34" s="60">
        <v>7109677</v>
      </c>
      <c r="N34" s="60">
        <v>21549484</v>
      </c>
      <c r="O34" s="60">
        <v>7450611</v>
      </c>
      <c r="P34" s="60">
        <v>7060851</v>
      </c>
      <c r="Q34" s="60">
        <v>7841727</v>
      </c>
      <c r="R34" s="60">
        <v>22353189</v>
      </c>
      <c r="S34" s="60"/>
      <c r="T34" s="60"/>
      <c r="U34" s="60"/>
      <c r="V34" s="60"/>
      <c r="W34" s="60">
        <v>58988317</v>
      </c>
      <c r="X34" s="60">
        <v>70587732</v>
      </c>
      <c r="Y34" s="60">
        <v>-11599415</v>
      </c>
      <c r="Z34" s="140">
        <v>-16.43</v>
      </c>
      <c r="AA34" s="155">
        <v>94116976</v>
      </c>
    </row>
    <row r="35" spans="1:27" ht="13.5">
      <c r="A35" s="138" t="s">
        <v>81</v>
      </c>
      <c r="B35" s="136"/>
      <c r="C35" s="155">
        <v>111318098</v>
      </c>
      <c r="D35" s="155"/>
      <c r="E35" s="156">
        <v>110420921</v>
      </c>
      <c r="F35" s="60">
        <v>125866722</v>
      </c>
      <c r="G35" s="60">
        <v>5051243</v>
      </c>
      <c r="H35" s="60">
        <v>10054819</v>
      </c>
      <c r="I35" s="60">
        <v>9302026</v>
      </c>
      <c r="J35" s="60">
        <v>24408088</v>
      </c>
      <c r="K35" s="60">
        <v>11056972</v>
      </c>
      <c r="L35" s="60">
        <v>16645217</v>
      </c>
      <c r="M35" s="60">
        <v>7645641</v>
      </c>
      <c r="N35" s="60">
        <v>35347830</v>
      </c>
      <c r="O35" s="60">
        <v>9673183</v>
      </c>
      <c r="P35" s="60">
        <v>15706481</v>
      </c>
      <c r="Q35" s="60">
        <v>6901123</v>
      </c>
      <c r="R35" s="60">
        <v>32280787</v>
      </c>
      <c r="S35" s="60"/>
      <c r="T35" s="60"/>
      <c r="U35" s="60"/>
      <c r="V35" s="60"/>
      <c r="W35" s="60">
        <v>92036705</v>
      </c>
      <c r="X35" s="60">
        <v>94400042</v>
      </c>
      <c r="Y35" s="60">
        <v>-2363337</v>
      </c>
      <c r="Z35" s="140">
        <v>-2.5</v>
      </c>
      <c r="AA35" s="155">
        <v>125866722</v>
      </c>
    </row>
    <row r="36" spans="1:27" ht="13.5">
      <c r="A36" s="138" t="s">
        <v>82</v>
      </c>
      <c r="B36" s="136"/>
      <c r="C36" s="155">
        <v>7087689</v>
      </c>
      <c r="D36" s="155"/>
      <c r="E36" s="156">
        <v>8365852</v>
      </c>
      <c r="F36" s="60">
        <v>11179241</v>
      </c>
      <c r="G36" s="60">
        <v>502202</v>
      </c>
      <c r="H36" s="60">
        <v>450079</v>
      </c>
      <c r="I36" s="60">
        <v>446964</v>
      </c>
      <c r="J36" s="60">
        <v>1399245</v>
      </c>
      <c r="K36" s="60">
        <v>488331</v>
      </c>
      <c r="L36" s="60">
        <v>873106</v>
      </c>
      <c r="M36" s="60">
        <v>634253</v>
      </c>
      <c r="N36" s="60">
        <v>1995690</v>
      </c>
      <c r="O36" s="60">
        <v>645097</v>
      </c>
      <c r="P36" s="60">
        <v>501627</v>
      </c>
      <c r="Q36" s="60">
        <v>532165</v>
      </c>
      <c r="R36" s="60">
        <v>1678889</v>
      </c>
      <c r="S36" s="60"/>
      <c r="T36" s="60"/>
      <c r="U36" s="60"/>
      <c r="V36" s="60"/>
      <c r="W36" s="60">
        <v>5073824</v>
      </c>
      <c r="X36" s="60">
        <v>8384431</v>
      </c>
      <c r="Y36" s="60">
        <v>-3310607</v>
      </c>
      <c r="Z36" s="140">
        <v>-39.49</v>
      </c>
      <c r="AA36" s="155">
        <v>11179241</v>
      </c>
    </row>
    <row r="37" spans="1:27" ht="13.5">
      <c r="A37" s="138" t="s">
        <v>83</v>
      </c>
      <c r="B37" s="136"/>
      <c r="C37" s="157">
        <v>238225</v>
      </c>
      <c r="D37" s="157"/>
      <c r="E37" s="158">
        <v>6386536</v>
      </c>
      <c r="F37" s="159">
        <v>217052</v>
      </c>
      <c r="G37" s="159">
        <v>226804</v>
      </c>
      <c r="H37" s="159">
        <v>27755</v>
      </c>
      <c r="I37" s="159">
        <v>15115</v>
      </c>
      <c r="J37" s="159">
        <v>269674</v>
      </c>
      <c r="K37" s="159">
        <v>52</v>
      </c>
      <c r="L37" s="159">
        <v>20778</v>
      </c>
      <c r="M37" s="159">
        <v>52</v>
      </c>
      <c r="N37" s="159">
        <v>20882</v>
      </c>
      <c r="O37" s="159">
        <v>8581</v>
      </c>
      <c r="P37" s="159">
        <v>9938</v>
      </c>
      <c r="Q37" s="159">
        <v>22866</v>
      </c>
      <c r="R37" s="159">
        <v>41385</v>
      </c>
      <c r="S37" s="159"/>
      <c r="T37" s="159"/>
      <c r="U37" s="159"/>
      <c r="V37" s="159"/>
      <c r="W37" s="159">
        <v>331941</v>
      </c>
      <c r="X37" s="159">
        <v>162789</v>
      </c>
      <c r="Y37" s="159">
        <v>169152</v>
      </c>
      <c r="Z37" s="141">
        <v>103.91</v>
      </c>
      <c r="AA37" s="157">
        <v>217052</v>
      </c>
    </row>
    <row r="38" spans="1:27" ht="13.5">
      <c r="A38" s="135" t="s">
        <v>84</v>
      </c>
      <c r="B38" s="142"/>
      <c r="C38" s="153">
        <f aca="true" t="shared" si="7" ref="C38:Y38">SUM(C39:C41)</f>
        <v>202460958</v>
      </c>
      <c r="D38" s="153">
        <f>SUM(D39:D41)</f>
        <v>0</v>
      </c>
      <c r="E38" s="154">
        <f t="shared" si="7"/>
        <v>210479530</v>
      </c>
      <c r="F38" s="100">
        <f t="shared" si="7"/>
        <v>210149422</v>
      </c>
      <c r="G38" s="100">
        <f t="shared" si="7"/>
        <v>12443922</v>
      </c>
      <c r="H38" s="100">
        <f t="shared" si="7"/>
        <v>37262130</v>
      </c>
      <c r="I38" s="100">
        <f t="shared" si="7"/>
        <v>26666110</v>
      </c>
      <c r="J38" s="100">
        <f t="shared" si="7"/>
        <v>76372162</v>
      </c>
      <c r="K38" s="100">
        <f t="shared" si="7"/>
        <v>53497183</v>
      </c>
      <c r="L38" s="100">
        <f t="shared" si="7"/>
        <v>-49549143</v>
      </c>
      <c r="M38" s="100">
        <f t="shared" si="7"/>
        <v>17547234</v>
      </c>
      <c r="N38" s="100">
        <f t="shared" si="7"/>
        <v>21495274</v>
      </c>
      <c r="O38" s="100">
        <f t="shared" si="7"/>
        <v>15696615</v>
      </c>
      <c r="P38" s="100">
        <f t="shared" si="7"/>
        <v>14906707</v>
      </c>
      <c r="Q38" s="100">
        <f t="shared" si="7"/>
        <v>16214732</v>
      </c>
      <c r="R38" s="100">
        <f t="shared" si="7"/>
        <v>46818054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144685490</v>
      </c>
      <c r="X38" s="100">
        <f t="shared" si="7"/>
        <v>157612066</v>
      </c>
      <c r="Y38" s="100">
        <f t="shared" si="7"/>
        <v>-12926576</v>
      </c>
      <c r="Z38" s="137">
        <f>+IF(X38&lt;&gt;0,+(Y38/X38)*100,0)</f>
        <v>-8.201514216557507</v>
      </c>
      <c r="AA38" s="153">
        <f>SUM(AA39:AA41)</f>
        <v>210149422</v>
      </c>
    </row>
    <row r="39" spans="1:27" ht="13.5">
      <c r="A39" s="138" t="s">
        <v>85</v>
      </c>
      <c r="B39" s="136"/>
      <c r="C39" s="155">
        <v>24981597</v>
      </c>
      <c r="D39" s="155"/>
      <c r="E39" s="156">
        <v>34983231</v>
      </c>
      <c r="F39" s="60">
        <v>30204007</v>
      </c>
      <c r="G39" s="60">
        <v>2147195</v>
      </c>
      <c r="H39" s="60">
        <v>2040304</v>
      </c>
      <c r="I39" s="60">
        <v>2196858</v>
      </c>
      <c r="J39" s="60">
        <v>6384357</v>
      </c>
      <c r="K39" s="60">
        <v>1896323</v>
      </c>
      <c r="L39" s="60">
        <v>2240331</v>
      </c>
      <c r="M39" s="60">
        <v>3531927</v>
      </c>
      <c r="N39" s="60">
        <v>7668581</v>
      </c>
      <c r="O39" s="60">
        <v>2680420</v>
      </c>
      <c r="P39" s="60">
        <v>1879910</v>
      </c>
      <c r="Q39" s="60">
        <v>2354781</v>
      </c>
      <c r="R39" s="60">
        <v>6915111</v>
      </c>
      <c r="S39" s="60"/>
      <c r="T39" s="60"/>
      <c r="U39" s="60"/>
      <c r="V39" s="60"/>
      <c r="W39" s="60">
        <v>20968049</v>
      </c>
      <c r="X39" s="60">
        <v>22653005</v>
      </c>
      <c r="Y39" s="60">
        <v>-1684956</v>
      </c>
      <c r="Z39" s="140">
        <v>-7.44</v>
      </c>
      <c r="AA39" s="155">
        <v>30204007</v>
      </c>
    </row>
    <row r="40" spans="1:27" ht="13.5">
      <c r="A40" s="138" t="s">
        <v>86</v>
      </c>
      <c r="B40" s="136"/>
      <c r="C40" s="155">
        <v>170687471</v>
      </c>
      <c r="D40" s="155"/>
      <c r="E40" s="156">
        <v>165394133</v>
      </c>
      <c r="F40" s="60">
        <v>177568100</v>
      </c>
      <c r="G40" s="60">
        <v>9810233</v>
      </c>
      <c r="H40" s="60">
        <v>34695705</v>
      </c>
      <c r="I40" s="60">
        <v>25265906</v>
      </c>
      <c r="J40" s="60">
        <v>69771844</v>
      </c>
      <c r="K40" s="60">
        <v>51315904</v>
      </c>
      <c r="L40" s="60">
        <v>-52098150</v>
      </c>
      <c r="M40" s="60">
        <v>14003607</v>
      </c>
      <c r="N40" s="60">
        <v>13221361</v>
      </c>
      <c r="O40" s="60">
        <v>12769955</v>
      </c>
      <c r="P40" s="60">
        <v>13019815</v>
      </c>
      <c r="Q40" s="60">
        <v>13731801</v>
      </c>
      <c r="R40" s="60">
        <v>39521571</v>
      </c>
      <c r="S40" s="60"/>
      <c r="T40" s="60"/>
      <c r="U40" s="60"/>
      <c r="V40" s="60"/>
      <c r="W40" s="60">
        <v>122514776</v>
      </c>
      <c r="X40" s="60">
        <v>133176075</v>
      </c>
      <c r="Y40" s="60">
        <v>-10661299</v>
      </c>
      <c r="Z40" s="140">
        <v>-8.01</v>
      </c>
      <c r="AA40" s="155">
        <v>177568100</v>
      </c>
    </row>
    <row r="41" spans="1:27" ht="13.5">
      <c r="A41" s="138" t="s">
        <v>87</v>
      </c>
      <c r="B41" s="136"/>
      <c r="C41" s="155">
        <v>6791890</v>
      </c>
      <c r="D41" s="155"/>
      <c r="E41" s="156">
        <v>10102166</v>
      </c>
      <c r="F41" s="60">
        <v>2377315</v>
      </c>
      <c r="G41" s="60">
        <v>486494</v>
      </c>
      <c r="H41" s="60">
        <v>526121</v>
      </c>
      <c r="I41" s="60">
        <v>-796654</v>
      </c>
      <c r="J41" s="60">
        <v>215961</v>
      </c>
      <c r="K41" s="60">
        <v>284956</v>
      </c>
      <c r="L41" s="60">
        <v>308676</v>
      </c>
      <c r="M41" s="60">
        <v>11700</v>
      </c>
      <c r="N41" s="60">
        <v>605332</v>
      </c>
      <c r="O41" s="60">
        <v>246240</v>
      </c>
      <c r="P41" s="60">
        <v>6982</v>
      </c>
      <c r="Q41" s="60">
        <v>128150</v>
      </c>
      <c r="R41" s="60">
        <v>381372</v>
      </c>
      <c r="S41" s="60"/>
      <c r="T41" s="60"/>
      <c r="U41" s="60"/>
      <c r="V41" s="60"/>
      <c r="W41" s="60">
        <v>1202665</v>
      </c>
      <c r="X41" s="60">
        <v>1782986</v>
      </c>
      <c r="Y41" s="60">
        <v>-580321</v>
      </c>
      <c r="Z41" s="140">
        <v>-32.55</v>
      </c>
      <c r="AA41" s="155">
        <v>2377315</v>
      </c>
    </row>
    <row r="42" spans="1:27" ht="13.5">
      <c r="A42" s="135" t="s">
        <v>88</v>
      </c>
      <c r="B42" s="142"/>
      <c r="C42" s="153">
        <f aca="true" t="shared" si="8" ref="C42:Y42">SUM(C43:C46)</f>
        <v>953689428</v>
      </c>
      <c r="D42" s="153">
        <f>SUM(D43:D46)</f>
        <v>0</v>
      </c>
      <c r="E42" s="154">
        <f t="shared" si="8"/>
        <v>1126298470</v>
      </c>
      <c r="F42" s="100">
        <f t="shared" si="8"/>
        <v>1135873208</v>
      </c>
      <c r="G42" s="100">
        <f t="shared" si="8"/>
        <v>99023260</v>
      </c>
      <c r="H42" s="100">
        <f t="shared" si="8"/>
        <v>112825285</v>
      </c>
      <c r="I42" s="100">
        <f t="shared" si="8"/>
        <v>95142412</v>
      </c>
      <c r="J42" s="100">
        <f t="shared" si="8"/>
        <v>306990957</v>
      </c>
      <c r="K42" s="100">
        <f t="shared" si="8"/>
        <v>107756609</v>
      </c>
      <c r="L42" s="100">
        <f t="shared" si="8"/>
        <v>39016108</v>
      </c>
      <c r="M42" s="100">
        <f t="shared" si="8"/>
        <v>74456470</v>
      </c>
      <c r="N42" s="100">
        <f t="shared" si="8"/>
        <v>221229187</v>
      </c>
      <c r="O42" s="100">
        <f t="shared" si="8"/>
        <v>74742789</v>
      </c>
      <c r="P42" s="100">
        <f t="shared" si="8"/>
        <v>77668412</v>
      </c>
      <c r="Q42" s="100">
        <f t="shared" si="8"/>
        <v>76089776</v>
      </c>
      <c r="R42" s="100">
        <f t="shared" si="8"/>
        <v>228500977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756721121</v>
      </c>
      <c r="X42" s="100">
        <f t="shared" si="8"/>
        <v>851904906</v>
      </c>
      <c r="Y42" s="100">
        <f t="shared" si="8"/>
        <v>-95183785</v>
      </c>
      <c r="Z42" s="137">
        <f>+IF(X42&lt;&gt;0,+(Y42/X42)*100,0)</f>
        <v>-11.173052805497049</v>
      </c>
      <c r="AA42" s="153">
        <f>SUM(AA43:AA46)</f>
        <v>1135873208</v>
      </c>
    </row>
    <row r="43" spans="1:27" ht="13.5">
      <c r="A43" s="138" t="s">
        <v>89</v>
      </c>
      <c r="B43" s="136"/>
      <c r="C43" s="155">
        <v>553314617</v>
      </c>
      <c r="D43" s="155"/>
      <c r="E43" s="156">
        <v>639765546</v>
      </c>
      <c r="F43" s="60">
        <v>635437516</v>
      </c>
      <c r="G43" s="60">
        <v>68787488</v>
      </c>
      <c r="H43" s="60">
        <v>73368002</v>
      </c>
      <c r="I43" s="60">
        <v>52570122</v>
      </c>
      <c r="J43" s="60">
        <v>194725612</v>
      </c>
      <c r="K43" s="60">
        <v>61696963</v>
      </c>
      <c r="L43" s="60">
        <v>16606660</v>
      </c>
      <c r="M43" s="60">
        <v>40915316</v>
      </c>
      <c r="N43" s="60">
        <v>119218939</v>
      </c>
      <c r="O43" s="60">
        <v>40236658</v>
      </c>
      <c r="P43" s="60">
        <v>41987961</v>
      </c>
      <c r="Q43" s="60">
        <v>40272193</v>
      </c>
      <c r="R43" s="60">
        <v>122496812</v>
      </c>
      <c r="S43" s="60"/>
      <c r="T43" s="60"/>
      <c r="U43" s="60"/>
      <c r="V43" s="60"/>
      <c r="W43" s="60">
        <v>436441363</v>
      </c>
      <c r="X43" s="60">
        <v>476578137</v>
      </c>
      <c r="Y43" s="60">
        <v>-40136774</v>
      </c>
      <c r="Z43" s="140">
        <v>-8.42</v>
      </c>
      <c r="AA43" s="155">
        <v>635437516</v>
      </c>
    </row>
    <row r="44" spans="1:27" ht="13.5">
      <c r="A44" s="138" t="s">
        <v>90</v>
      </c>
      <c r="B44" s="136"/>
      <c r="C44" s="155">
        <v>237922318</v>
      </c>
      <c r="D44" s="155"/>
      <c r="E44" s="156">
        <v>266195389</v>
      </c>
      <c r="F44" s="60">
        <v>279548948</v>
      </c>
      <c r="G44" s="60">
        <v>20219488</v>
      </c>
      <c r="H44" s="60">
        <v>19846801</v>
      </c>
      <c r="I44" s="60">
        <v>22087725</v>
      </c>
      <c r="J44" s="60">
        <v>62154014</v>
      </c>
      <c r="K44" s="60">
        <v>31491545</v>
      </c>
      <c r="L44" s="60">
        <v>17582404</v>
      </c>
      <c r="M44" s="60">
        <v>20911807</v>
      </c>
      <c r="N44" s="60">
        <v>69985756</v>
      </c>
      <c r="O44" s="60">
        <v>21248127</v>
      </c>
      <c r="P44" s="60">
        <v>18638358</v>
      </c>
      <c r="Q44" s="60">
        <v>21605692</v>
      </c>
      <c r="R44" s="60">
        <v>61492177</v>
      </c>
      <c r="S44" s="60"/>
      <c r="T44" s="60"/>
      <c r="U44" s="60"/>
      <c r="V44" s="60"/>
      <c r="W44" s="60">
        <v>193631947</v>
      </c>
      <c r="X44" s="60">
        <v>209661711</v>
      </c>
      <c r="Y44" s="60">
        <v>-16029764</v>
      </c>
      <c r="Z44" s="140">
        <v>-7.65</v>
      </c>
      <c r="AA44" s="155">
        <v>279548948</v>
      </c>
    </row>
    <row r="45" spans="1:27" ht="13.5">
      <c r="A45" s="138" t="s">
        <v>91</v>
      </c>
      <c r="B45" s="136"/>
      <c r="C45" s="157">
        <v>66157342</v>
      </c>
      <c r="D45" s="157"/>
      <c r="E45" s="158">
        <v>111573824</v>
      </c>
      <c r="F45" s="159">
        <v>98702500</v>
      </c>
      <c r="G45" s="159">
        <v>5282587</v>
      </c>
      <c r="H45" s="159">
        <v>11147938</v>
      </c>
      <c r="I45" s="159">
        <v>9987229</v>
      </c>
      <c r="J45" s="159">
        <v>26417754</v>
      </c>
      <c r="K45" s="159">
        <v>6313965</v>
      </c>
      <c r="L45" s="159">
        <v>-6147345</v>
      </c>
      <c r="M45" s="159">
        <v>4832638</v>
      </c>
      <c r="N45" s="159">
        <v>4999258</v>
      </c>
      <c r="O45" s="159">
        <v>5092144</v>
      </c>
      <c r="P45" s="159">
        <v>5887764</v>
      </c>
      <c r="Q45" s="159">
        <v>5110826</v>
      </c>
      <c r="R45" s="159">
        <v>16090734</v>
      </c>
      <c r="S45" s="159"/>
      <c r="T45" s="159"/>
      <c r="U45" s="159"/>
      <c r="V45" s="159"/>
      <c r="W45" s="159">
        <v>47507746</v>
      </c>
      <c r="X45" s="159">
        <v>74026875</v>
      </c>
      <c r="Y45" s="159">
        <v>-26519129</v>
      </c>
      <c r="Z45" s="141">
        <v>-35.82</v>
      </c>
      <c r="AA45" s="157">
        <v>98702500</v>
      </c>
    </row>
    <row r="46" spans="1:27" ht="13.5">
      <c r="A46" s="138" t="s">
        <v>92</v>
      </c>
      <c r="B46" s="136"/>
      <c r="C46" s="155">
        <v>96295151</v>
      </c>
      <c r="D46" s="155"/>
      <c r="E46" s="156">
        <v>108763711</v>
      </c>
      <c r="F46" s="60">
        <v>122184244</v>
      </c>
      <c r="G46" s="60">
        <v>4733697</v>
      </c>
      <c r="H46" s="60">
        <v>8462544</v>
      </c>
      <c r="I46" s="60">
        <v>10497336</v>
      </c>
      <c r="J46" s="60">
        <v>23693577</v>
      </c>
      <c r="K46" s="60">
        <v>8254136</v>
      </c>
      <c r="L46" s="60">
        <v>10974389</v>
      </c>
      <c r="M46" s="60">
        <v>7796709</v>
      </c>
      <c r="N46" s="60">
        <v>27025234</v>
      </c>
      <c r="O46" s="60">
        <v>8165860</v>
      </c>
      <c r="P46" s="60">
        <v>11154329</v>
      </c>
      <c r="Q46" s="60">
        <v>9101065</v>
      </c>
      <c r="R46" s="60">
        <v>28421254</v>
      </c>
      <c r="S46" s="60"/>
      <c r="T46" s="60"/>
      <c r="U46" s="60"/>
      <c r="V46" s="60"/>
      <c r="W46" s="60">
        <v>79140065</v>
      </c>
      <c r="X46" s="60">
        <v>91638183</v>
      </c>
      <c r="Y46" s="60">
        <v>-12498118</v>
      </c>
      <c r="Z46" s="140">
        <v>-13.64</v>
      </c>
      <c r="AA46" s="155">
        <v>122184244</v>
      </c>
    </row>
    <row r="47" spans="1:27" ht="13.5">
      <c r="A47" s="135" t="s">
        <v>93</v>
      </c>
      <c r="B47" s="142" t="s">
        <v>94</v>
      </c>
      <c r="C47" s="153">
        <v>624257</v>
      </c>
      <c r="D47" s="153"/>
      <c r="E47" s="154">
        <v>641999</v>
      </c>
      <c r="F47" s="100">
        <v>831181</v>
      </c>
      <c r="G47" s="100">
        <v>47683</v>
      </c>
      <c r="H47" s="100">
        <v>49410</v>
      </c>
      <c r="I47" s="100">
        <v>49575</v>
      </c>
      <c r="J47" s="100">
        <v>146668</v>
      </c>
      <c r="K47" s="100">
        <v>49518</v>
      </c>
      <c r="L47" s="100">
        <v>52954</v>
      </c>
      <c r="M47" s="100">
        <v>80221</v>
      </c>
      <c r="N47" s="100">
        <v>182693</v>
      </c>
      <c r="O47" s="100">
        <v>53193</v>
      </c>
      <c r="P47" s="100">
        <v>60214</v>
      </c>
      <c r="Q47" s="100">
        <v>55185</v>
      </c>
      <c r="R47" s="100">
        <v>168592</v>
      </c>
      <c r="S47" s="100"/>
      <c r="T47" s="100"/>
      <c r="U47" s="100"/>
      <c r="V47" s="100"/>
      <c r="W47" s="100">
        <v>497953</v>
      </c>
      <c r="X47" s="100">
        <v>623386</v>
      </c>
      <c r="Y47" s="100">
        <v>-125433</v>
      </c>
      <c r="Z47" s="137">
        <v>-20.12</v>
      </c>
      <c r="AA47" s="153">
        <v>831181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1903069388</v>
      </c>
      <c r="D48" s="168">
        <f>+D28+D32+D38+D42+D47</f>
        <v>0</v>
      </c>
      <c r="E48" s="169">
        <f t="shared" si="9"/>
        <v>2101634023</v>
      </c>
      <c r="F48" s="73">
        <f t="shared" si="9"/>
        <v>2186056215</v>
      </c>
      <c r="G48" s="73">
        <f t="shared" si="9"/>
        <v>155515628</v>
      </c>
      <c r="H48" s="73">
        <f t="shared" si="9"/>
        <v>206921987</v>
      </c>
      <c r="I48" s="73">
        <f t="shared" si="9"/>
        <v>189661273</v>
      </c>
      <c r="J48" s="73">
        <f t="shared" si="9"/>
        <v>552098888</v>
      </c>
      <c r="K48" s="73">
        <f t="shared" si="9"/>
        <v>233214799</v>
      </c>
      <c r="L48" s="73">
        <f t="shared" si="9"/>
        <v>36317429</v>
      </c>
      <c r="M48" s="73">
        <f t="shared" si="9"/>
        <v>140645974</v>
      </c>
      <c r="N48" s="73">
        <f t="shared" si="9"/>
        <v>410178202</v>
      </c>
      <c r="O48" s="73">
        <f t="shared" si="9"/>
        <v>143519516</v>
      </c>
      <c r="P48" s="73">
        <f t="shared" si="9"/>
        <v>156592975</v>
      </c>
      <c r="Q48" s="73">
        <f t="shared" si="9"/>
        <v>150764253</v>
      </c>
      <c r="R48" s="73">
        <f t="shared" si="9"/>
        <v>450876744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1413153834</v>
      </c>
      <c r="X48" s="73">
        <f t="shared" si="9"/>
        <v>1639542162</v>
      </c>
      <c r="Y48" s="73">
        <f t="shared" si="9"/>
        <v>-226388328</v>
      </c>
      <c r="Z48" s="170">
        <f>+IF(X48&lt;&gt;0,+(Y48/X48)*100,0)</f>
        <v>-13.80802111998386</v>
      </c>
      <c r="AA48" s="168">
        <f>+AA28+AA32+AA38+AA42+AA47</f>
        <v>2186056215</v>
      </c>
    </row>
    <row r="49" spans="1:27" ht="13.5">
      <c r="A49" s="148" t="s">
        <v>49</v>
      </c>
      <c r="B49" s="149"/>
      <c r="C49" s="171">
        <f aca="true" t="shared" si="10" ref="C49:Y49">+C25-C48</f>
        <v>-53611842</v>
      </c>
      <c r="D49" s="171">
        <f>+D25-D48</f>
        <v>0</v>
      </c>
      <c r="E49" s="172">
        <f t="shared" si="10"/>
        <v>-136852419</v>
      </c>
      <c r="F49" s="173">
        <f t="shared" si="10"/>
        <v>-230857177</v>
      </c>
      <c r="G49" s="173">
        <f t="shared" si="10"/>
        <v>72431323</v>
      </c>
      <c r="H49" s="173">
        <f t="shared" si="10"/>
        <v>-65948912</v>
      </c>
      <c r="I49" s="173">
        <f t="shared" si="10"/>
        <v>-56045942</v>
      </c>
      <c r="J49" s="173">
        <f t="shared" si="10"/>
        <v>-49563531</v>
      </c>
      <c r="K49" s="173">
        <f t="shared" si="10"/>
        <v>-108764730</v>
      </c>
      <c r="L49" s="173">
        <f t="shared" si="10"/>
        <v>209082535</v>
      </c>
      <c r="M49" s="173">
        <f t="shared" si="10"/>
        <v>-6103915</v>
      </c>
      <c r="N49" s="173">
        <f t="shared" si="10"/>
        <v>94213890</v>
      </c>
      <c r="O49" s="173">
        <f t="shared" si="10"/>
        <v>17920960</v>
      </c>
      <c r="P49" s="173">
        <f t="shared" si="10"/>
        <v>-33925294</v>
      </c>
      <c r="Q49" s="173">
        <f t="shared" si="10"/>
        <v>54423677</v>
      </c>
      <c r="R49" s="173">
        <f t="shared" si="10"/>
        <v>38419343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83069702</v>
      </c>
      <c r="X49" s="173">
        <f>IF(F25=F48,0,X25-X48)</f>
        <v>-173142880</v>
      </c>
      <c r="Y49" s="173">
        <f t="shared" si="10"/>
        <v>256212582</v>
      </c>
      <c r="Z49" s="174">
        <f>+IF(X49&lt;&gt;0,+(Y49/X49)*100,0)</f>
        <v>-147.97754432639678</v>
      </c>
      <c r="AA49" s="171">
        <f>+AA25-AA48</f>
        <v>-230857177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272542224</v>
      </c>
      <c r="D5" s="155">
        <v>0</v>
      </c>
      <c r="E5" s="156">
        <v>286716289</v>
      </c>
      <c r="F5" s="60">
        <v>289907980</v>
      </c>
      <c r="G5" s="60">
        <v>24326807</v>
      </c>
      <c r="H5" s="60">
        <v>24449266</v>
      </c>
      <c r="I5" s="60">
        <v>24284942</v>
      </c>
      <c r="J5" s="60">
        <v>73061015</v>
      </c>
      <c r="K5" s="60">
        <v>24165024</v>
      </c>
      <c r="L5" s="60">
        <v>23861353</v>
      </c>
      <c r="M5" s="60">
        <v>23866598</v>
      </c>
      <c r="N5" s="60">
        <v>71892975</v>
      </c>
      <c r="O5" s="60">
        <v>24521668</v>
      </c>
      <c r="P5" s="60">
        <v>28299852</v>
      </c>
      <c r="Q5" s="60">
        <v>25214331</v>
      </c>
      <c r="R5" s="60">
        <v>78035851</v>
      </c>
      <c r="S5" s="60">
        <v>0</v>
      </c>
      <c r="T5" s="60">
        <v>0</v>
      </c>
      <c r="U5" s="60">
        <v>0</v>
      </c>
      <c r="V5" s="60">
        <v>0</v>
      </c>
      <c r="W5" s="60">
        <v>222989841</v>
      </c>
      <c r="X5" s="60">
        <v>217430985</v>
      </c>
      <c r="Y5" s="60">
        <v>5558856</v>
      </c>
      <c r="Z5" s="140">
        <v>2.56</v>
      </c>
      <c r="AA5" s="155">
        <v>289907980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18392844</v>
      </c>
      <c r="F6" s="60">
        <v>30261149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14226226</v>
      </c>
      <c r="R6" s="60">
        <v>14226226</v>
      </c>
      <c r="S6" s="60">
        <v>0</v>
      </c>
      <c r="T6" s="60">
        <v>0</v>
      </c>
      <c r="U6" s="60">
        <v>0</v>
      </c>
      <c r="V6" s="60">
        <v>0</v>
      </c>
      <c r="W6" s="60">
        <v>14226226</v>
      </c>
      <c r="X6" s="60">
        <v>22695862</v>
      </c>
      <c r="Y6" s="60">
        <v>-8469636</v>
      </c>
      <c r="Z6" s="140">
        <v>-37.32</v>
      </c>
      <c r="AA6" s="155">
        <v>30261149</v>
      </c>
    </row>
    <row r="7" spans="1:27" ht="13.5">
      <c r="A7" s="183" t="s">
        <v>103</v>
      </c>
      <c r="B7" s="182"/>
      <c r="C7" s="155">
        <v>695820946</v>
      </c>
      <c r="D7" s="155">
        <v>0</v>
      </c>
      <c r="E7" s="156">
        <v>805123735</v>
      </c>
      <c r="F7" s="60">
        <v>761255181</v>
      </c>
      <c r="G7" s="60">
        <v>63753274</v>
      </c>
      <c r="H7" s="60">
        <v>66469248</v>
      </c>
      <c r="I7" s="60">
        <v>67899079</v>
      </c>
      <c r="J7" s="60">
        <v>198121601</v>
      </c>
      <c r="K7" s="60">
        <v>59158539</v>
      </c>
      <c r="L7" s="60">
        <v>63452169</v>
      </c>
      <c r="M7" s="60">
        <v>59895281</v>
      </c>
      <c r="N7" s="60">
        <v>182505989</v>
      </c>
      <c r="O7" s="60">
        <v>85587825</v>
      </c>
      <c r="P7" s="60">
        <v>49995807</v>
      </c>
      <c r="Q7" s="60">
        <v>35642652</v>
      </c>
      <c r="R7" s="60">
        <v>171226284</v>
      </c>
      <c r="S7" s="60">
        <v>0</v>
      </c>
      <c r="T7" s="60">
        <v>0</v>
      </c>
      <c r="U7" s="60">
        <v>0</v>
      </c>
      <c r="V7" s="60">
        <v>0</v>
      </c>
      <c r="W7" s="60">
        <v>551853874</v>
      </c>
      <c r="X7" s="60">
        <v>570941386</v>
      </c>
      <c r="Y7" s="60">
        <v>-19087512</v>
      </c>
      <c r="Z7" s="140">
        <v>-3.34</v>
      </c>
      <c r="AA7" s="155">
        <v>761255181</v>
      </c>
    </row>
    <row r="8" spans="1:27" ht="13.5">
      <c r="A8" s="183" t="s">
        <v>104</v>
      </c>
      <c r="B8" s="182"/>
      <c r="C8" s="155">
        <v>187181941</v>
      </c>
      <c r="D8" s="155">
        <v>0</v>
      </c>
      <c r="E8" s="156">
        <v>210710777</v>
      </c>
      <c r="F8" s="60">
        <v>208805176</v>
      </c>
      <c r="G8" s="60">
        <v>14792794</v>
      </c>
      <c r="H8" s="60">
        <v>15578063</v>
      </c>
      <c r="I8" s="60">
        <v>14708772</v>
      </c>
      <c r="J8" s="60">
        <v>45079629</v>
      </c>
      <c r="K8" s="60">
        <v>16639555</v>
      </c>
      <c r="L8" s="60">
        <v>22861073</v>
      </c>
      <c r="M8" s="60">
        <v>19822330</v>
      </c>
      <c r="N8" s="60">
        <v>59322958</v>
      </c>
      <c r="O8" s="60">
        <v>14751926</v>
      </c>
      <c r="P8" s="60">
        <v>14678400</v>
      </c>
      <c r="Q8" s="60">
        <v>39322218</v>
      </c>
      <c r="R8" s="60">
        <v>68752544</v>
      </c>
      <c r="S8" s="60">
        <v>0</v>
      </c>
      <c r="T8" s="60">
        <v>0</v>
      </c>
      <c r="U8" s="60">
        <v>0</v>
      </c>
      <c r="V8" s="60">
        <v>0</v>
      </c>
      <c r="W8" s="60">
        <v>173155131</v>
      </c>
      <c r="X8" s="60">
        <v>156603882</v>
      </c>
      <c r="Y8" s="60">
        <v>16551249</v>
      </c>
      <c r="Z8" s="140">
        <v>10.57</v>
      </c>
      <c r="AA8" s="155">
        <v>208805176</v>
      </c>
    </row>
    <row r="9" spans="1:27" ht="13.5">
      <c r="A9" s="183" t="s">
        <v>105</v>
      </c>
      <c r="B9" s="182"/>
      <c r="C9" s="155">
        <v>94006514</v>
      </c>
      <c r="D9" s="155">
        <v>0</v>
      </c>
      <c r="E9" s="156">
        <v>110451813</v>
      </c>
      <c r="F9" s="60">
        <v>101101178</v>
      </c>
      <c r="G9" s="60">
        <v>9316604</v>
      </c>
      <c r="H9" s="60">
        <v>7298235</v>
      </c>
      <c r="I9" s="60">
        <v>8566580</v>
      </c>
      <c r="J9" s="60">
        <v>25181419</v>
      </c>
      <c r="K9" s="60">
        <v>8641819</v>
      </c>
      <c r="L9" s="60">
        <v>8424622</v>
      </c>
      <c r="M9" s="60">
        <v>8302729</v>
      </c>
      <c r="N9" s="60">
        <v>25369170</v>
      </c>
      <c r="O9" s="60">
        <v>8562428</v>
      </c>
      <c r="P9" s="60">
        <v>8487487</v>
      </c>
      <c r="Q9" s="60">
        <v>8632982</v>
      </c>
      <c r="R9" s="60">
        <v>25682897</v>
      </c>
      <c r="S9" s="60">
        <v>0</v>
      </c>
      <c r="T9" s="60">
        <v>0</v>
      </c>
      <c r="U9" s="60">
        <v>0</v>
      </c>
      <c r="V9" s="60">
        <v>0</v>
      </c>
      <c r="W9" s="60">
        <v>76233486</v>
      </c>
      <c r="X9" s="60">
        <v>75825884</v>
      </c>
      <c r="Y9" s="60">
        <v>407602</v>
      </c>
      <c r="Z9" s="140">
        <v>0.54</v>
      </c>
      <c r="AA9" s="155">
        <v>101101178</v>
      </c>
    </row>
    <row r="10" spans="1:27" ht="13.5">
      <c r="A10" s="183" t="s">
        <v>106</v>
      </c>
      <c r="B10" s="182"/>
      <c r="C10" s="155">
        <v>91130669</v>
      </c>
      <c r="D10" s="155">
        <v>0</v>
      </c>
      <c r="E10" s="156">
        <v>100711300</v>
      </c>
      <c r="F10" s="54">
        <v>97033236</v>
      </c>
      <c r="G10" s="54">
        <v>8072137</v>
      </c>
      <c r="H10" s="54">
        <v>7993339</v>
      </c>
      <c r="I10" s="54">
        <v>7904734</v>
      </c>
      <c r="J10" s="54">
        <v>23970210</v>
      </c>
      <c r="K10" s="54">
        <v>7782015</v>
      </c>
      <c r="L10" s="54">
        <v>8586263</v>
      </c>
      <c r="M10" s="54">
        <v>8178130</v>
      </c>
      <c r="N10" s="54">
        <v>24546408</v>
      </c>
      <c r="O10" s="54">
        <v>8342250</v>
      </c>
      <c r="P10" s="54">
        <v>8274976</v>
      </c>
      <c r="Q10" s="54">
        <v>8239725</v>
      </c>
      <c r="R10" s="54">
        <v>24856951</v>
      </c>
      <c r="S10" s="54">
        <v>0</v>
      </c>
      <c r="T10" s="54">
        <v>0</v>
      </c>
      <c r="U10" s="54">
        <v>0</v>
      </c>
      <c r="V10" s="54">
        <v>0</v>
      </c>
      <c r="W10" s="54">
        <v>73373569</v>
      </c>
      <c r="X10" s="54">
        <v>72774927</v>
      </c>
      <c r="Y10" s="54">
        <v>598642</v>
      </c>
      <c r="Z10" s="184">
        <v>0.82</v>
      </c>
      <c r="AA10" s="130">
        <v>97033236</v>
      </c>
    </row>
    <row r="11" spans="1:27" ht="13.5">
      <c r="A11" s="183" t="s">
        <v>107</v>
      </c>
      <c r="B11" s="185"/>
      <c r="C11" s="155">
        <v>20309812</v>
      </c>
      <c r="D11" s="155">
        <v>0</v>
      </c>
      <c r="E11" s="156">
        <v>0</v>
      </c>
      <c r="F11" s="60">
        <v>0</v>
      </c>
      <c r="G11" s="60">
        <v>1050728</v>
      </c>
      <c r="H11" s="60">
        <v>4441779</v>
      </c>
      <c r="I11" s="60">
        <v>3246541</v>
      </c>
      <c r="J11" s="60">
        <v>8739048</v>
      </c>
      <c r="K11" s="60">
        <v>3023718</v>
      </c>
      <c r="L11" s="60">
        <v>1918267</v>
      </c>
      <c r="M11" s="60">
        <v>1373258</v>
      </c>
      <c r="N11" s="60">
        <v>6315243</v>
      </c>
      <c r="O11" s="60">
        <v>2721887</v>
      </c>
      <c r="P11" s="60">
        <v>2668870</v>
      </c>
      <c r="Q11" s="60">
        <v>-10321110</v>
      </c>
      <c r="R11" s="60">
        <v>-4930353</v>
      </c>
      <c r="S11" s="60">
        <v>0</v>
      </c>
      <c r="T11" s="60">
        <v>0</v>
      </c>
      <c r="U11" s="60">
        <v>0</v>
      </c>
      <c r="V11" s="60">
        <v>0</v>
      </c>
      <c r="W11" s="60">
        <v>10123938</v>
      </c>
      <c r="X11" s="60">
        <v>0</v>
      </c>
      <c r="Y11" s="60">
        <v>10123938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2820595</v>
      </c>
      <c r="D12" s="155">
        <v>0</v>
      </c>
      <c r="E12" s="156">
        <v>3232546</v>
      </c>
      <c r="F12" s="60">
        <v>3278103</v>
      </c>
      <c r="G12" s="60">
        <v>59178</v>
      </c>
      <c r="H12" s="60">
        <v>504903</v>
      </c>
      <c r="I12" s="60">
        <v>281969</v>
      </c>
      <c r="J12" s="60">
        <v>846050</v>
      </c>
      <c r="K12" s="60">
        <v>372365</v>
      </c>
      <c r="L12" s="60">
        <v>207693</v>
      </c>
      <c r="M12" s="60">
        <v>212946</v>
      </c>
      <c r="N12" s="60">
        <v>793004</v>
      </c>
      <c r="O12" s="60">
        <v>218425</v>
      </c>
      <c r="P12" s="60">
        <v>226733</v>
      </c>
      <c r="Q12" s="60">
        <v>209548</v>
      </c>
      <c r="R12" s="60">
        <v>654706</v>
      </c>
      <c r="S12" s="60">
        <v>0</v>
      </c>
      <c r="T12" s="60">
        <v>0</v>
      </c>
      <c r="U12" s="60">
        <v>0</v>
      </c>
      <c r="V12" s="60">
        <v>0</v>
      </c>
      <c r="W12" s="60">
        <v>2293760</v>
      </c>
      <c r="X12" s="60">
        <v>2458577</v>
      </c>
      <c r="Y12" s="60">
        <v>-164817</v>
      </c>
      <c r="Z12" s="140">
        <v>-6.7</v>
      </c>
      <c r="AA12" s="155">
        <v>3278103</v>
      </c>
    </row>
    <row r="13" spans="1:27" ht="13.5">
      <c r="A13" s="181" t="s">
        <v>109</v>
      </c>
      <c r="B13" s="185"/>
      <c r="C13" s="155">
        <v>13598049</v>
      </c>
      <c r="D13" s="155">
        <v>0</v>
      </c>
      <c r="E13" s="156">
        <v>1000000</v>
      </c>
      <c r="F13" s="60">
        <v>2937712</v>
      </c>
      <c r="G13" s="60">
        <v>0</v>
      </c>
      <c r="H13" s="60">
        <v>265773</v>
      </c>
      <c r="I13" s="60">
        <v>269645</v>
      </c>
      <c r="J13" s="60">
        <v>535418</v>
      </c>
      <c r="K13" s="60">
        <v>741569</v>
      </c>
      <c r="L13" s="60">
        <v>0</v>
      </c>
      <c r="M13" s="60">
        <v>242632</v>
      </c>
      <c r="N13" s="60">
        <v>984201</v>
      </c>
      <c r="O13" s="60">
        <v>136090</v>
      </c>
      <c r="P13" s="60">
        <v>184559</v>
      </c>
      <c r="Q13" s="60">
        <v>6171618</v>
      </c>
      <c r="R13" s="60">
        <v>6492267</v>
      </c>
      <c r="S13" s="60">
        <v>0</v>
      </c>
      <c r="T13" s="60">
        <v>0</v>
      </c>
      <c r="U13" s="60">
        <v>0</v>
      </c>
      <c r="V13" s="60">
        <v>0</v>
      </c>
      <c r="W13" s="60">
        <v>8011886</v>
      </c>
      <c r="X13" s="60">
        <v>2203284</v>
      </c>
      <c r="Y13" s="60">
        <v>5808602</v>
      </c>
      <c r="Z13" s="140">
        <v>263.63</v>
      </c>
      <c r="AA13" s="155">
        <v>2937712</v>
      </c>
    </row>
    <row r="14" spans="1:27" ht="13.5">
      <c r="A14" s="181" t="s">
        <v>110</v>
      </c>
      <c r="B14" s="185"/>
      <c r="C14" s="155">
        <v>10348995</v>
      </c>
      <c r="D14" s="155">
        <v>0</v>
      </c>
      <c r="E14" s="156">
        <v>9231888</v>
      </c>
      <c r="F14" s="60">
        <v>12833829</v>
      </c>
      <c r="G14" s="60">
        <v>1311649</v>
      </c>
      <c r="H14" s="60">
        <v>1210006</v>
      </c>
      <c r="I14" s="60">
        <v>1259617</v>
      </c>
      <c r="J14" s="60">
        <v>3781272</v>
      </c>
      <c r="K14" s="60">
        <v>-473912</v>
      </c>
      <c r="L14" s="60">
        <v>2142129</v>
      </c>
      <c r="M14" s="60">
        <v>967426</v>
      </c>
      <c r="N14" s="60">
        <v>2635643</v>
      </c>
      <c r="O14" s="60">
        <v>1097774</v>
      </c>
      <c r="P14" s="60">
        <v>1313193</v>
      </c>
      <c r="Q14" s="60">
        <v>1363918</v>
      </c>
      <c r="R14" s="60">
        <v>3774885</v>
      </c>
      <c r="S14" s="60">
        <v>0</v>
      </c>
      <c r="T14" s="60">
        <v>0</v>
      </c>
      <c r="U14" s="60">
        <v>0</v>
      </c>
      <c r="V14" s="60">
        <v>0</v>
      </c>
      <c r="W14" s="60">
        <v>10191800</v>
      </c>
      <c r="X14" s="60">
        <v>9625372</v>
      </c>
      <c r="Y14" s="60">
        <v>566428</v>
      </c>
      <c r="Z14" s="140">
        <v>5.88</v>
      </c>
      <c r="AA14" s="155">
        <v>12833829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10486829</v>
      </c>
      <c r="D16" s="155">
        <v>0</v>
      </c>
      <c r="E16" s="156">
        <v>19582907</v>
      </c>
      <c r="F16" s="60">
        <v>22190738</v>
      </c>
      <c r="G16" s="60">
        <v>1792902</v>
      </c>
      <c r="H16" s="60">
        <v>1510495</v>
      </c>
      <c r="I16" s="60">
        <v>903090</v>
      </c>
      <c r="J16" s="60">
        <v>4206487</v>
      </c>
      <c r="K16" s="60">
        <v>2484976</v>
      </c>
      <c r="L16" s="60">
        <v>2364033</v>
      </c>
      <c r="M16" s="60">
        <v>2048990</v>
      </c>
      <c r="N16" s="60">
        <v>6897999</v>
      </c>
      <c r="O16" s="60">
        <v>2152666</v>
      </c>
      <c r="P16" s="60">
        <v>1534406</v>
      </c>
      <c r="Q16" s="60">
        <v>1680926</v>
      </c>
      <c r="R16" s="60">
        <v>5367998</v>
      </c>
      <c r="S16" s="60">
        <v>0</v>
      </c>
      <c r="T16" s="60">
        <v>0</v>
      </c>
      <c r="U16" s="60">
        <v>0</v>
      </c>
      <c r="V16" s="60">
        <v>0</v>
      </c>
      <c r="W16" s="60">
        <v>16472484</v>
      </c>
      <c r="X16" s="60">
        <v>16643054</v>
      </c>
      <c r="Y16" s="60">
        <v>-170570</v>
      </c>
      <c r="Z16" s="140">
        <v>-1.02</v>
      </c>
      <c r="AA16" s="155">
        <v>22190738</v>
      </c>
    </row>
    <row r="17" spans="1:27" ht="13.5">
      <c r="A17" s="181" t="s">
        <v>113</v>
      </c>
      <c r="B17" s="185"/>
      <c r="C17" s="155">
        <v>16743</v>
      </c>
      <c r="D17" s="155">
        <v>0</v>
      </c>
      <c r="E17" s="156">
        <v>17468</v>
      </c>
      <c r="F17" s="60">
        <v>22045</v>
      </c>
      <c r="G17" s="60">
        <v>748</v>
      </c>
      <c r="H17" s="60">
        <v>2736</v>
      </c>
      <c r="I17" s="60">
        <v>1532</v>
      </c>
      <c r="J17" s="60">
        <v>5016</v>
      </c>
      <c r="K17" s="60">
        <v>4063</v>
      </c>
      <c r="L17" s="60">
        <v>1267</v>
      </c>
      <c r="M17" s="60">
        <v>677</v>
      </c>
      <c r="N17" s="60">
        <v>6007</v>
      </c>
      <c r="O17" s="60">
        <v>647</v>
      </c>
      <c r="P17" s="60">
        <v>2046</v>
      </c>
      <c r="Q17" s="60">
        <v>5061</v>
      </c>
      <c r="R17" s="60">
        <v>7754</v>
      </c>
      <c r="S17" s="60">
        <v>0</v>
      </c>
      <c r="T17" s="60">
        <v>0</v>
      </c>
      <c r="U17" s="60">
        <v>0</v>
      </c>
      <c r="V17" s="60">
        <v>0</v>
      </c>
      <c r="W17" s="60">
        <v>18777</v>
      </c>
      <c r="X17" s="60">
        <v>16534</v>
      </c>
      <c r="Y17" s="60">
        <v>2243</v>
      </c>
      <c r="Z17" s="140">
        <v>13.57</v>
      </c>
      <c r="AA17" s="155">
        <v>22045</v>
      </c>
    </row>
    <row r="18" spans="1:27" ht="13.5">
      <c r="A18" s="183" t="s">
        <v>114</v>
      </c>
      <c r="B18" s="182"/>
      <c r="C18" s="155">
        <v>24950345</v>
      </c>
      <c r="D18" s="155">
        <v>0</v>
      </c>
      <c r="E18" s="156">
        <v>19075486</v>
      </c>
      <c r="F18" s="60">
        <v>24950345</v>
      </c>
      <c r="G18" s="60">
        <v>7142261</v>
      </c>
      <c r="H18" s="60">
        <v>343146</v>
      </c>
      <c r="I18" s="60">
        <v>1554800</v>
      </c>
      <c r="J18" s="60">
        <v>9040207</v>
      </c>
      <c r="K18" s="60">
        <v>-5366746</v>
      </c>
      <c r="L18" s="60">
        <v>8298143</v>
      </c>
      <c r="M18" s="60">
        <v>-3389892</v>
      </c>
      <c r="N18" s="60">
        <v>-458495</v>
      </c>
      <c r="O18" s="60">
        <v>2132438</v>
      </c>
      <c r="P18" s="60">
        <v>2951632</v>
      </c>
      <c r="Q18" s="60">
        <v>1880804</v>
      </c>
      <c r="R18" s="60">
        <v>6964874</v>
      </c>
      <c r="S18" s="60">
        <v>0</v>
      </c>
      <c r="T18" s="60">
        <v>0</v>
      </c>
      <c r="U18" s="60">
        <v>0</v>
      </c>
      <c r="V18" s="60">
        <v>0</v>
      </c>
      <c r="W18" s="60">
        <v>15546586</v>
      </c>
      <c r="X18" s="60">
        <v>18712759</v>
      </c>
      <c r="Y18" s="60">
        <v>-3166173</v>
      </c>
      <c r="Z18" s="140">
        <v>-16.92</v>
      </c>
      <c r="AA18" s="155">
        <v>24950345</v>
      </c>
    </row>
    <row r="19" spans="1:27" ht="13.5">
      <c r="A19" s="181" t="s">
        <v>34</v>
      </c>
      <c r="B19" s="185"/>
      <c r="C19" s="155">
        <v>227488369</v>
      </c>
      <c r="D19" s="155">
        <v>0</v>
      </c>
      <c r="E19" s="156">
        <v>234461334</v>
      </c>
      <c r="F19" s="60">
        <v>239209678</v>
      </c>
      <c r="G19" s="60">
        <v>92621000</v>
      </c>
      <c r="H19" s="60">
        <v>1661847</v>
      </c>
      <c r="I19" s="60">
        <v>25080</v>
      </c>
      <c r="J19" s="60">
        <v>94307927</v>
      </c>
      <c r="K19" s="60">
        <v>923661</v>
      </c>
      <c r="L19" s="60">
        <v>76156005</v>
      </c>
      <c r="M19" s="60">
        <v>1129360</v>
      </c>
      <c r="N19" s="60">
        <v>78209026</v>
      </c>
      <c r="O19" s="60">
        <v>2274431</v>
      </c>
      <c r="P19" s="60">
        <v>0</v>
      </c>
      <c r="Q19" s="60">
        <v>57755414</v>
      </c>
      <c r="R19" s="60">
        <v>60029845</v>
      </c>
      <c r="S19" s="60">
        <v>0</v>
      </c>
      <c r="T19" s="60">
        <v>0</v>
      </c>
      <c r="U19" s="60">
        <v>0</v>
      </c>
      <c r="V19" s="60">
        <v>0</v>
      </c>
      <c r="W19" s="60">
        <v>232546798</v>
      </c>
      <c r="X19" s="60">
        <v>179407259</v>
      </c>
      <c r="Y19" s="60">
        <v>53139539</v>
      </c>
      <c r="Z19" s="140">
        <v>29.62</v>
      </c>
      <c r="AA19" s="155">
        <v>239209678</v>
      </c>
    </row>
    <row r="20" spans="1:27" ht="13.5">
      <c r="A20" s="181" t="s">
        <v>35</v>
      </c>
      <c r="B20" s="185"/>
      <c r="C20" s="155">
        <v>75952339</v>
      </c>
      <c r="D20" s="155">
        <v>0</v>
      </c>
      <c r="E20" s="156">
        <v>39355255</v>
      </c>
      <c r="F20" s="54">
        <v>50869713</v>
      </c>
      <c r="G20" s="54">
        <v>3706869</v>
      </c>
      <c r="H20" s="54">
        <v>-110407</v>
      </c>
      <c r="I20" s="54">
        <v>2708950</v>
      </c>
      <c r="J20" s="54">
        <v>6305412</v>
      </c>
      <c r="K20" s="54">
        <v>2078360</v>
      </c>
      <c r="L20" s="54">
        <v>5187020</v>
      </c>
      <c r="M20" s="54">
        <v>1427149</v>
      </c>
      <c r="N20" s="54">
        <v>8692529</v>
      </c>
      <c r="O20" s="54">
        <v>4393833</v>
      </c>
      <c r="P20" s="54">
        <v>4049720</v>
      </c>
      <c r="Q20" s="54">
        <v>2898871</v>
      </c>
      <c r="R20" s="54">
        <v>11342424</v>
      </c>
      <c r="S20" s="54">
        <v>0</v>
      </c>
      <c r="T20" s="54">
        <v>0</v>
      </c>
      <c r="U20" s="54">
        <v>0</v>
      </c>
      <c r="V20" s="54">
        <v>0</v>
      </c>
      <c r="W20" s="54">
        <v>26340365</v>
      </c>
      <c r="X20" s="54">
        <v>38152285</v>
      </c>
      <c r="Y20" s="54">
        <v>-11811920</v>
      </c>
      <c r="Z20" s="184">
        <v>-30.96</v>
      </c>
      <c r="AA20" s="130">
        <v>50869713</v>
      </c>
    </row>
    <row r="21" spans="1:27" ht="13.5">
      <c r="A21" s="181" t="s">
        <v>115</v>
      </c>
      <c r="B21" s="185"/>
      <c r="C21" s="155">
        <v>104217</v>
      </c>
      <c r="D21" s="155">
        <v>0</v>
      </c>
      <c r="E21" s="156">
        <v>0</v>
      </c>
      <c r="F21" s="60">
        <v>438596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438596</v>
      </c>
      <c r="N21" s="60">
        <v>438596</v>
      </c>
      <c r="O21" s="60">
        <v>0</v>
      </c>
      <c r="P21" s="82">
        <v>0</v>
      </c>
      <c r="Q21" s="60">
        <v>2689920</v>
      </c>
      <c r="R21" s="60">
        <v>2689920</v>
      </c>
      <c r="S21" s="60">
        <v>0</v>
      </c>
      <c r="T21" s="60">
        <v>0</v>
      </c>
      <c r="U21" s="60">
        <v>0</v>
      </c>
      <c r="V21" s="60">
        <v>0</v>
      </c>
      <c r="W21" s="82">
        <v>3128516</v>
      </c>
      <c r="X21" s="60">
        <v>328947</v>
      </c>
      <c r="Y21" s="60">
        <v>2799569</v>
      </c>
      <c r="Z21" s="140">
        <v>851.07</v>
      </c>
      <c r="AA21" s="155">
        <v>438596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1726758587</v>
      </c>
      <c r="D22" s="188">
        <f>SUM(D5:D21)</f>
        <v>0</v>
      </c>
      <c r="E22" s="189">
        <f t="shared" si="0"/>
        <v>1858063642</v>
      </c>
      <c r="F22" s="190">
        <f t="shared" si="0"/>
        <v>1845094659</v>
      </c>
      <c r="G22" s="190">
        <f t="shared" si="0"/>
        <v>227946951</v>
      </c>
      <c r="H22" s="190">
        <f t="shared" si="0"/>
        <v>131618429</v>
      </c>
      <c r="I22" s="190">
        <f t="shared" si="0"/>
        <v>133615331</v>
      </c>
      <c r="J22" s="190">
        <f t="shared" si="0"/>
        <v>493180711</v>
      </c>
      <c r="K22" s="190">
        <f t="shared" si="0"/>
        <v>120175006</v>
      </c>
      <c r="L22" s="190">
        <f t="shared" si="0"/>
        <v>223460037</v>
      </c>
      <c r="M22" s="190">
        <f t="shared" si="0"/>
        <v>124516210</v>
      </c>
      <c r="N22" s="190">
        <f t="shared" si="0"/>
        <v>468151253</v>
      </c>
      <c r="O22" s="190">
        <f t="shared" si="0"/>
        <v>156894288</v>
      </c>
      <c r="P22" s="190">
        <f t="shared" si="0"/>
        <v>122667681</v>
      </c>
      <c r="Q22" s="190">
        <f t="shared" si="0"/>
        <v>195613104</v>
      </c>
      <c r="R22" s="190">
        <f t="shared" si="0"/>
        <v>475175073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1436507037</v>
      </c>
      <c r="X22" s="190">
        <f t="shared" si="0"/>
        <v>1383820997</v>
      </c>
      <c r="Y22" s="190">
        <f t="shared" si="0"/>
        <v>52686040</v>
      </c>
      <c r="Z22" s="191">
        <f>+IF(X22&lt;&gt;0,+(Y22/X22)*100,0)</f>
        <v>3.807287222423898</v>
      </c>
      <c r="AA22" s="188">
        <f>SUM(AA5:AA21)</f>
        <v>1845094659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437997092</v>
      </c>
      <c r="D25" s="155">
        <v>0</v>
      </c>
      <c r="E25" s="156">
        <v>512967798</v>
      </c>
      <c r="F25" s="60">
        <v>498404375</v>
      </c>
      <c r="G25" s="60">
        <v>38297841</v>
      </c>
      <c r="H25" s="60">
        <v>39685517</v>
      </c>
      <c r="I25" s="60">
        <v>40570421</v>
      </c>
      <c r="J25" s="60">
        <v>118553779</v>
      </c>
      <c r="K25" s="60">
        <v>40517982</v>
      </c>
      <c r="L25" s="60">
        <v>44857903</v>
      </c>
      <c r="M25" s="60">
        <v>41944471</v>
      </c>
      <c r="N25" s="60">
        <v>127320356</v>
      </c>
      <c r="O25" s="60">
        <v>40217622</v>
      </c>
      <c r="P25" s="60">
        <v>40372903</v>
      </c>
      <c r="Q25" s="60">
        <v>40453876</v>
      </c>
      <c r="R25" s="60">
        <v>121044401</v>
      </c>
      <c r="S25" s="60">
        <v>0</v>
      </c>
      <c r="T25" s="60">
        <v>0</v>
      </c>
      <c r="U25" s="60">
        <v>0</v>
      </c>
      <c r="V25" s="60">
        <v>0</v>
      </c>
      <c r="W25" s="60">
        <v>366918536</v>
      </c>
      <c r="X25" s="60">
        <v>373803281</v>
      </c>
      <c r="Y25" s="60">
        <v>-6884745</v>
      </c>
      <c r="Z25" s="140">
        <v>-1.84</v>
      </c>
      <c r="AA25" s="155">
        <v>498404375</v>
      </c>
    </row>
    <row r="26" spans="1:27" ht="13.5">
      <c r="A26" s="183" t="s">
        <v>38</v>
      </c>
      <c r="B26" s="182"/>
      <c r="C26" s="155">
        <v>19019067</v>
      </c>
      <c r="D26" s="155">
        <v>0</v>
      </c>
      <c r="E26" s="156">
        <v>22056437</v>
      </c>
      <c r="F26" s="60">
        <v>25806032</v>
      </c>
      <c r="G26" s="60">
        <v>1580018</v>
      </c>
      <c r="H26" s="60">
        <v>1615921</v>
      </c>
      <c r="I26" s="60">
        <v>1597162</v>
      </c>
      <c r="J26" s="60">
        <v>4793101</v>
      </c>
      <c r="K26" s="60">
        <v>1599609</v>
      </c>
      <c r="L26" s="60">
        <v>1594691</v>
      </c>
      <c r="M26" s="60">
        <v>1597970</v>
      </c>
      <c r="N26" s="60">
        <v>4792270</v>
      </c>
      <c r="O26" s="60">
        <v>1594089</v>
      </c>
      <c r="P26" s="60">
        <v>4829349</v>
      </c>
      <c r="Q26" s="60">
        <v>2031368</v>
      </c>
      <c r="R26" s="60">
        <v>8454806</v>
      </c>
      <c r="S26" s="60">
        <v>0</v>
      </c>
      <c r="T26" s="60">
        <v>0</v>
      </c>
      <c r="U26" s="60">
        <v>0</v>
      </c>
      <c r="V26" s="60">
        <v>0</v>
      </c>
      <c r="W26" s="60">
        <v>18040177</v>
      </c>
      <c r="X26" s="60">
        <v>19354524</v>
      </c>
      <c r="Y26" s="60">
        <v>-1314347</v>
      </c>
      <c r="Z26" s="140">
        <v>-6.79</v>
      </c>
      <c r="AA26" s="155">
        <v>25806032</v>
      </c>
    </row>
    <row r="27" spans="1:27" ht="13.5">
      <c r="A27" s="183" t="s">
        <v>118</v>
      </c>
      <c r="B27" s="182"/>
      <c r="C27" s="155">
        <v>37278876</v>
      </c>
      <c r="D27" s="155">
        <v>0</v>
      </c>
      <c r="E27" s="156">
        <v>57699727</v>
      </c>
      <c r="F27" s="60">
        <v>65862191</v>
      </c>
      <c r="G27" s="60">
        <v>5185537</v>
      </c>
      <c r="H27" s="60">
        <v>5185537</v>
      </c>
      <c r="I27" s="60">
        <v>5185537</v>
      </c>
      <c r="J27" s="60">
        <v>15556611</v>
      </c>
      <c r="K27" s="60">
        <v>5185537</v>
      </c>
      <c r="L27" s="60">
        <v>5185537</v>
      </c>
      <c r="M27" s="60">
        <v>5185537</v>
      </c>
      <c r="N27" s="60">
        <v>15556611</v>
      </c>
      <c r="O27" s="60">
        <v>5185537</v>
      </c>
      <c r="P27" s="60">
        <v>7609377</v>
      </c>
      <c r="Q27" s="60">
        <v>5488515</v>
      </c>
      <c r="R27" s="60">
        <v>18283429</v>
      </c>
      <c r="S27" s="60">
        <v>0</v>
      </c>
      <c r="T27" s="60">
        <v>0</v>
      </c>
      <c r="U27" s="60">
        <v>0</v>
      </c>
      <c r="V27" s="60">
        <v>0</v>
      </c>
      <c r="W27" s="60">
        <v>49396651</v>
      </c>
      <c r="X27" s="60">
        <v>49396643</v>
      </c>
      <c r="Y27" s="60">
        <v>8</v>
      </c>
      <c r="Z27" s="140">
        <v>0</v>
      </c>
      <c r="AA27" s="155">
        <v>65862191</v>
      </c>
    </row>
    <row r="28" spans="1:27" ht="13.5">
      <c r="A28" s="183" t="s">
        <v>39</v>
      </c>
      <c r="B28" s="182"/>
      <c r="C28" s="155">
        <v>240680201</v>
      </c>
      <c r="D28" s="155">
        <v>0</v>
      </c>
      <c r="E28" s="156">
        <v>251615221</v>
      </c>
      <c r="F28" s="60">
        <v>281809049</v>
      </c>
      <c r="G28" s="60">
        <v>17531153</v>
      </c>
      <c r="H28" s="60">
        <v>57416278</v>
      </c>
      <c r="I28" s="60">
        <v>37337376</v>
      </c>
      <c r="J28" s="60">
        <v>112284807</v>
      </c>
      <c r="K28" s="60">
        <v>93515564</v>
      </c>
      <c r="L28" s="60">
        <v>-111072330</v>
      </c>
      <c r="M28" s="60">
        <v>19022832</v>
      </c>
      <c r="N28" s="60">
        <v>1466066</v>
      </c>
      <c r="O28" s="60">
        <v>19022703</v>
      </c>
      <c r="P28" s="60">
        <v>17183204</v>
      </c>
      <c r="Q28" s="60">
        <v>25342275</v>
      </c>
      <c r="R28" s="60">
        <v>61548182</v>
      </c>
      <c r="S28" s="60">
        <v>0</v>
      </c>
      <c r="T28" s="60">
        <v>0</v>
      </c>
      <c r="U28" s="60">
        <v>0</v>
      </c>
      <c r="V28" s="60">
        <v>0</v>
      </c>
      <c r="W28" s="60">
        <v>175299055</v>
      </c>
      <c r="X28" s="60">
        <v>211356787</v>
      </c>
      <c r="Y28" s="60">
        <v>-36057732</v>
      </c>
      <c r="Z28" s="140">
        <v>-17.06</v>
      </c>
      <c r="AA28" s="155">
        <v>281809049</v>
      </c>
    </row>
    <row r="29" spans="1:27" ht="13.5">
      <c r="A29" s="183" t="s">
        <v>40</v>
      </c>
      <c r="B29" s="182"/>
      <c r="C29" s="155">
        <v>45072281</v>
      </c>
      <c r="D29" s="155">
        <v>0</v>
      </c>
      <c r="E29" s="156">
        <v>39487588</v>
      </c>
      <c r="F29" s="60">
        <v>40252218</v>
      </c>
      <c r="G29" s="60">
        <v>2742701</v>
      </c>
      <c r="H29" s="60">
        <v>2159727</v>
      </c>
      <c r="I29" s="60">
        <v>8932548</v>
      </c>
      <c r="J29" s="60">
        <v>13834976</v>
      </c>
      <c r="K29" s="60">
        <v>2299312</v>
      </c>
      <c r="L29" s="60">
        <v>2385031</v>
      </c>
      <c r="M29" s="60">
        <v>2041352</v>
      </c>
      <c r="N29" s="60">
        <v>6725695</v>
      </c>
      <c r="O29" s="60">
        <v>2291340</v>
      </c>
      <c r="P29" s="60">
        <v>2420200</v>
      </c>
      <c r="Q29" s="60">
        <v>12311131</v>
      </c>
      <c r="R29" s="60">
        <v>17022671</v>
      </c>
      <c r="S29" s="60">
        <v>0</v>
      </c>
      <c r="T29" s="60">
        <v>0</v>
      </c>
      <c r="U29" s="60">
        <v>0</v>
      </c>
      <c r="V29" s="60">
        <v>0</v>
      </c>
      <c r="W29" s="60">
        <v>37583342</v>
      </c>
      <c r="X29" s="60">
        <v>30189164</v>
      </c>
      <c r="Y29" s="60">
        <v>7394178</v>
      </c>
      <c r="Z29" s="140">
        <v>24.49</v>
      </c>
      <c r="AA29" s="155">
        <v>40252218</v>
      </c>
    </row>
    <row r="30" spans="1:27" ht="13.5">
      <c r="A30" s="183" t="s">
        <v>119</v>
      </c>
      <c r="B30" s="182"/>
      <c r="C30" s="155">
        <v>607052115</v>
      </c>
      <c r="D30" s="155">
        <v>0</v>
      </c>
      <c r="E30" s="156">
        <v>683805306</v>
      </c>
      <c r="F30" s="60">
        <v>691148386</v>
      </c>
      <c r="G30" s="60">
        <v>75491753</v>
      </c>
      <c r="H30" s="60">
        <v>74027089</v>
      </c>
      <c r="I30" s="60">
        <v>55062768</v>
      </c>
      <c r="J30" s="60">
        <v>204581610</v>
      </c>
      <c r="K30" s="60">
        <v>54548772</v>
      </c>
      <c r="L30" s="60">
        <v>46016070</v>
      </c>
      <c r="M30" s="60">
        <v>46559677</v>
      </c>
      <c r="N30" s="60">
        <v>147124519</v>
      </c>
      <c r="O30" s="60">
        <v>45501219</v>
      </c>
      <c r="P30" s="60">
        <v>48225822</v>
      </c>
      <c r="Q30" s="60">
        <v>45285917</v>
      </c>
      <c r="R30" s="60">
        <v>139012958</v>
      </c>
      <c r="S30" s="60">
        <v>0</v>
      </c>
      <c r="T30" s="60">
        <v>0</v>
      </c>
      <c r="U30" s="60">
        <v>0</v>
      </c>
      <c r="V30" s="60">
        <v>0</v>
      </c>
      <c r="W30" s="60">
        <v>490719087</v>
      </c>
      <c r="X30" s="60">
        <v>518361290</v>
      </c>
      <c r="Y30" s="60">
        <v>-27642203</v>
      </c>
      <c r="Z30" s="140">
        <v>-5.33</v>
      </c>
      <c r="AA30" s="155">
        <v>691148386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166898509</v>
      </c>
      <c r="D32" s="155">
        <v>0</v>
      </c>
      <c r="E32" s="156">
        <v>213970920</v>
      </c>
      <c r="F32" s="60">
        <v>228049401</v>
      </c>
      <c r="G32" s="60">
        <v>1545661</v>
      </c>
      <c r="H32" s="60">
        <v>9706237</v>
      </c>
      <c r="I32" s="60">
        <v>19964539</v>
      </c>
      <c r="J32" s="60">
        <v>31216437</v>
      </c>
      <c r="K32" s="60">
        <v>14387349</v>
      </c>
      <c r="L32" s="60">
        <v>24195986</v>
      </c>
      <c r="M32" s="60">
        <v>12465694</v>
      </c>
      <c r="N32" s="60">
        <v>51049029</v>
      </c>
      <c r="O32" s="60">
        <v>12463625</v>
      </c>
      <c r="P32" s="60">
        <v>20503663</v>
      </c>
      <c r="Q32" s="60">
        <v>-98856</v>
      </c>
      <c r="R32" s="60">
        <v>32868432</v>
      </c>
      <c r="S32" s="60">
        <v>0</v>
      </c>
      <c r="T32" s="60">
        <v>0</v>
      </c>
      <c r="U32" s="60">
        <v>0</v>
      </c>
      <c r="V32" s="60">
        <v>0</v>
      </c>
      <c r="W32" s="60">
        <v>115133898</v>
      </c>
      <c r="X32" s="60">
        <v>171037051</v>
      </c>
      <c r="Y32" s="60">
        <v>-55903153</v>
      </c>
      <c r="Z32" s="140">
        <v>-32.68</v>
      </c>
      <c r="AA32" s="155">
        <v>228049401</v>
      </c>
    </row>
    <row r="33" spans="1:27" ht="13.5">
      <c r="A33" s="183" t="s">
        <v>42</v>
      </c>
      <c r="B33" s="182"/>
      <c r="C33" s="155">
        <v>32509879</v>
      </c>
      <c r="D33" s="155">
        <v>0</v>
      </c>
      <c r="E33" s="156">
        <v>37052684</v>
      </c>
      <c r="F33" s="60">
        <v>38294088</v>
      </c>
      <c r="G33" s="60">
        <v>1539699</v>
      </c>
      <c r="H33" s="60">
        <v>2966267</v>
      </c>
      <c r="I33" s="60">
        <v>2568353</v>
      </c>
      <c r="J33" s="60">
        <v>7074319</v>
      </c>
      <c r="K33" s="60">
        <v>2474145</v>
      </c>
      <c r="L33" s="60">
        <v>2613794</v>
      </c>
      <c r="M33" s="60">
        <v>1436576</v>
      </c>
      <c r="N33" s="60">
        <v>6524515</v>
      </c>
      <c r="O33" s="60">
        <v>867293</v>
      </c>
      <c r="P33" s="60">
        <v>1306623</v>
      </c>
      <c r="Q33" s="60">
        <v>1812213</v>
      </c>
      <c r="R33" s="60">
        <v>3986129</v>
      </c>
      <c r="S33" s="60">
        <v>0</v>
      </c>
      <c r="T33" s="60">
        <v>0</v>
      </c>
      <c r="U33" s="60">
        <v>0</v>
      </c>
      <c r="V33" s="60">
        <v>0</v>
      </c>
      <c r="W33" s="60">
        <v>17584963</v>
      </c>
      <c r="X33" s="60">
        <v>28720566</v>
      </c>
      <c r="Y33" s="60">
        <v>-11135603</v>
      </c>
      <c r="Z33" s="140">
        <v>-38.77</v>
      </c>
      <c r="AA33" s="155">
        <v>38294088</v>
      </c>
    </row>
    <row r="34" spans="1:27" ht="13.5">
      <c r="A34" s="183" t="s">
        <v>43</v>
      </c>
      <c r="B34" s="182"/>
      <c r="C34" s="155">
        <v>316561368</v>
      </c>
      <c r="D34" s="155">
        <v>0</v>
      </c>
      <c r="E34" s="156">
        <v>282978342</v>
      </c>
      <c r="F34" s="60">
        <v>316430475</v>
      </c>
      <c r="G34" s="60">
        <v>11601265</v>
      </c>
      <c r="H34" s="60">
        <v>14159414</v>
      </c>
      <c r="I34" s="60">
        <v>18442569</v>
      </c>
      <c r="J34" s="60">
        <v>44203248</v>
      </c>
      <c r="K34" s="60">
        <v>18686529</v>
      </c>
      <c r="L34" s="60">
        <v>20540747</v>
      </c>
      <c r="M34" s="60">
        <v>10391865</v>
      </c>
      <c r="N34" s="60">
        <v>49619141</v>
      </c>
      <c r="O34" s="60">
        <v>16376088</v>
      </c>
      <c r="P34" s="60">
        <v>14141834</v>
      </c>
      <c r="Q34" s="60">
        <v>18137814</v>
      </c>
      <c r="R34" s="60">
        <v>48655736</v>
      </c>
      <c r="S34" s="60">
        <v>0</v>
      </c>
      <c r="T34" s="60">
        <v>0</v>
      </c>
      <c r="U34" s="60">
        <v>0</v>
      </c>
      <c r="V34" s="60">
        <v>0</v>
      </c>
      <c r="W34" s="60">
        <v>142478125</v>
      </c>
      <c r="X34" s="60">
        <v>237322856</v>
      </c>
      <c r="Y34" s="60">
        <v>-94844731</v>
      </c>
      <c r="Z34" s="140">
        <v>-39.96</v>
      </c>
      <c r="AA34" s="155">
        <v>316430475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1903069388</v>
      </c>
      <c r="D36" s="188">
        <f>SUM(D25:D35)</f>
        <v>0</v>
      </c>
      <c r="E36" s="189">
        <f t="shared" si="1"/>
        <v>2101634023</v>
      </c>
      <c r="F36" s="190">
        <f t="shared" si="1"/>
        <v>2186056215</v>
      </c>
      <c r="G36" s="190">
        <f t="shared" si="1"/>
        <v>155515628</v>
      </c>
      <c r="H36" s="190">
        <f t="shared" si="1"/>
        <v>206921987</v>
      </c>
      <c r="I36" s="190">
        <f t="shared" si="1"/>
        <v>189661273</v>
      </c>
      <c r="J36" s="190">
        <f t="shared" si="1"/>
        <v>552098888</v>
      </c>
      <c r="K36" s="190">
        <f t="shared" si="1"/>
        <v>233214799</v>
      </c>
      <c r="L36" s="190">
        <f t="shared" si="1"/>
        <v>36317429</v>
      </c>
      <c r="M36" s="190">
        <f t="shared" si="1"/>
        <v>140645974</v>
      </c>
      <c r="N36" s="190">
        <f t="shared" si="1"/>
        <v>410178202</v>
      </c>
      <c r="O36" s="190">
        <f t="shared" si="1"/>
        <v>143519516</v>
      </c>
      <c r="P36" s="190">
        <f t="shared" si="1"/>
        <v>156592975</v>
      </c>
      <c r="Q36" s="190">
        <f t="shared" si="1"/>
        <v>150764253</v>
      </c>
      <c r="R36" s="190">
        <f t="shared" si="1"/>
        <v>450876744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1413153834</v>
      </c>
      <c r="X36" s="190">
        <f t="shared" si="1"/>
        <v>1639542162</v>
      </c>
      <c r="Y36" s="190">
        <f t="shared" si="1"/>
        <v>-226388328</v>
      </c>
      <c r="Z36" s="191">
        <f>+IF(X36&lt;&gt;0,+(Y36/X36)*100,0)</f>
        <v>-13.80802111998386</v>
      </c>
      <c r="AA36" s="188">
        <f>SUM(AA25:AA35)</f>
        <v>2186056215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-176310801</v>
      </c>
      <c r="D38" s="199">
        <f>+D22-D36</f>
        <v>0</v>
      </c>
      <c r="E38" s="200">
        <f t="shared" si="2"/>
        <v>-243570381</v>
      </c>
      <c r="F38" s="106">
        <f t="shared" si="2"/>
        <v>-340961556</v>
      </c>
      <c r="G38" s="106">
        <f t="shared" si="2"/>
        <v>72431323</v>
      </c>
      <c r="H38" s="106">
        <f t="shared" si="2"/>
        <v>-75303558</v>
      </c>
      <c r="I38" s="106">
        <f t="shared" si="2"/>
        <v>-56045942</v>
      </c>
      <c r="J38" s="106">
        <f t="shared" si="2"/>
        <v>-58918177</v>
      </c>
      <c r="K38" s="106">
        <f t="shared" si="2"/>
        <v>-113039793</v>
      </c>
      <c r="L38" s="106">
        <f t="shared" si="2"/>
        <v>187142608</v>
      </c>
      <c r="M38" s="106">
        <f t="shared" si="2"/>
        <v>-16129764</v>
      </c>
      <c r="N38" s="106">
        <f t="shared" si="2"/>
        <v>57973051</v>
      </c>
      <c r="O38" s="106">
        <f t="shared" si="2"/>
        <v>13374772</v>
      </c>
      <c r="P38" s="106">
        <f t="shared" si="2"/>
        <v>-33925294</v>
      </c>
      <c r="Q38" s="106">
        <f t="shared" si="2"/>
        <v>44848851</v>
      </c>
      <c r="R38" s="106">
        <f t="shared" si="2"/>
        <v>24298329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23353203</v>
      </c>
      <c r="X38" s="106">
        <f>IF(F22=F36,0,X22-X36)</f>
        <v>-255721165</v>
      </c>
      <c r="Y38" s="106">
        <f t="shared" si="2"/>
        <v>279074368</v>
      </c>
      <c r="Z38" s="201">
        <f>+IF(X38&lt;&gt;0,+(Y38/X38)*100,0)</f>
        <v>-109.13229180697657</v>
      </c>
      <c r="AA38" s="199">
        <f>+AA22-AA36</f>
        <v>-340961556</v>
      </c>
    </row>
    <row r="39" spans="1:27" ht="13.5">
      <c r="A39" s="181" t="s">
        <v>46</v>
      </c>
      <c r="B39" s="185"/>
      <c r="C39" s="155">
        <v>122698959</v>
      </c>
      <c r="D39" s="155">
        <v>0</v>
      </c>
      <c r="E39" s="156">
        <v>106717962</v>
      </c>
      <c r="F39" s="60">
        <v>110104379</v>
      </c>
      <c r="G39" s="60">
        <v>0</v>
      </c>
      <c r="H39" s="60">
        <v>9354646</v>
      </c>
      <c r="I39" s="60">
        <v>0</v>
      </c>
      <c r="J39" s="60">
        <v>9354646</v>
      </c>
      <c r="K39" s="60">
        <v>4275063</v>
      </c>
      <c r="L39" s="60">
        <v>21939927</v>
      </c>
      <c r="M39" s="60">
        <v>10025849</v>
      </c>
      <c r="N39" s="60">
        <v>36240839</v>
      </c>
      <c r="O39" s="60">
        <v>4546188</v>
      </c>
      <c r="P39" s="60">
        <v>0</v>
      </c>
      <c r="Q39" s="60">
        <v>9574826</v>
      </c>
      <c r="R39" s="60">
        <v>14121014</v>
      </c>
      <c r="S39" s="60">
        <v>0</v>
      </c>
      <c r="T39" s="60">
        <v>0</v>
      </c>
      <c r="U39" s="60">
        <v>0</v>
      </c>
      <c r="V39" s="60">
        <v>0</v>
      </c>
      <c r="W39" s="60">
        <v>59716499</v>
      </c>
      <c r="X39" s="60">
        <v>82578284</v>
      </c>
      <c r="Y39" s="60">
        <v>-22861785</v>
      </c>
      <c r="Z39" s="140">
        <v>-27.68</v>
      </c>
      <c r="AA39" s="155">
        <v>110104379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-53611842</v>
      </c>
      <c r="D42" s="206">
        <f>SUM(D38:D41)</f>
        <v>0</v>
      </c>
      <c r="E42" s="207">
        <f t="shared" si="3"/>
        <v>-136852419</v>
      </c>
      <c r="F42" s="88">
        <f t="shared" si="3"/>
        <v>-230857177</v>
      </c>
      <c r="G42" s="88">
        <f t="shared" si="3"/>
        <v>72431323</v>
      </c>
      <c r="H42" s="88">
        <f t="shared" si="3"/>
        <v>-65948912</v>
      </c>
      <c r="I42" s="88">
        <f t="shared" si="3"/>
        <v>-56045942</v>
      </c>
      <c r="J42" s="88">
        <f t="shared" si="3"/>
        <v>-49563531</v>
      </c>
      <c r="K42" s="88">
        <f t="shared" si="3"/>
        <v>-108764730</v>
      </c>
      <c r="L42" s="88">
        <f t="shared" si="3"/>
        <v>209082535</v>
      </c>
      <c r="M42" s="88">
        <f t="shared" si="3"/>
        <v>-6103915</v>
      </c>
      <c r="N42" s="88">
        <f t="shared" si="3"/>
        <v>94213890</v>
      </c>
      <c r="O42" s="88">
        <f t="shared" si="3"/>
        <v>17920960</v>
      </c>
      <c r="P42" s="88">
        <f t="shared" si="3"/>
        <v>-33925294</v>
      </c>
      <c r="Q42" s="88">
        <f t="shared" si="3"/>
        <v>54423677</v>
      </c>
      <c r="R42" s="88">
        <f t="shared" si="3"/>
        <v>38419343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83069702</v>
      </c>
      <c r="X42" s="88">
        <f t="shared" si="3"/>
        <v>-173142881</v>
      </c>
      <c r="Y42" s="88">
        <f t="shared" si="3"/>
        <v>256212583</v>
      </c>
      <c r="Z42" s="208">
        <f>+IF(X42&lt;&gt;0,+(Y42/X42)*100,0)</f>
        <v>-147.97754404929879</v>
      </c>
      <c r="AA42" s="206">
        <f>SUM(AA38:AA41)</f>
        <v>-230857177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-53611842</v>
      </c>
      <c r="D44" s="210">
        <f>+D42-D43</f>
        <v>0</v>
      </c>
      <c r="E44" s="211">
        <f t="shared" si="4"/>
        <v>-136852419</v>
      </c>
      <c r="F44" s="77">
        <f t="shared" si="4"/>
        <v>-230857177</v>
      </c>
      <c r="G44" s="77">
        <f t="shared" si="4"/>
        <v>72431323</v>
      </c>
      <c r="H44" s="77">
        <f t="shared" si="4"/>
        <v>-65948912</v>
      </c>
      <c r="I44" s="77">
        <f t="shared" si="4"/>
        <v>-56045942</v>
      </c>
      <c r="J44" s="77">
        <f t="shared" si="4"/>
        <v>-49563531</v>
      </c>
      <c r="K44" s="77">
        <f t="shared" si="4"/>
        <v>-108764730</v>
      </c>
      <c r="L44" s="77">
        <f t="shared" si="4"/>
        <v>209082535</v>
      </c>
      <c r="M44" s="77">
        <f t="shared" si="4"/>
        <v>-6103915</v>
      </c>
      <c r="N44" s="77">
        <f t="shared" si="4"/>
        <v>94213890</v>
      </c>
      <c r="O44" s="77">
        <f t="shared" si="4"/>
        <v>17920960</v>
      </c>
      <c r="P44" s="77">
        <f t="shared" si="4"/>
        <v>-33925294</v>
      </c>
      <c r="Q44" s="77">
        <f t="shared" si="4"/>
        <v>54423677</v>
      </c>
      <c r="R44" s="77">
        <f t="shared" si="4"/>
        <v>38419343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83069702</v>
      </c>
      <c r="X44" s="77">
        <f t="shared" si="4"/>
        <v>-173142881</v>
      </c>
      <c r="Y44" s="77">
        <f t="shared" si="4"/>
        <v>256212583</v>
      </c>
      <c r="Z44" s="212">
        <f>+IF(X44&lt;&gt;0,+(Y44/X44)*100,0)</f>
        <v>-147.97754404929879</v>
      </c>
      <c r="AA44" s="210">
        <f>+AA42-AA43</f>
        <v>-230857177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-53611842</v>
      </c>
      <c r="D46" s="206">
        <f>SUM(D44:D45)</f>
        <v>0</v>
      </c>
      <c r="E46" s="207">
        <f t="shared" si="5"/>
        <v>-136852419</v>
      </c>
      <c r="F46" s="88">
        <f t="shared" si="5"/>
        <v>-230857177</v>
      </c>
      <c r="G46" s="88">
        <f t="shared" si="5"/>
        <v>72431323</v>
      </c>
      <c r="H46" s="88">
        <f t="shared" si="5"/>
        <v>-65948912</v>
      </c>
      <c r="I46" s="88">
        <f t="shared" si="5"/>
        <v>-56045942</v>
      </c>
      <c r="J46" s="88">
        <f t="shared" si="5"/>
        <v>-49563531</v>
      </c>
      <c r="K46" s="88">
        <f t="shared" si="5"/>
        <v>-108764730</v>
      </c>
      <c r="L46" s="88">
        <f t="shared" si="5"/>
        <v>209082535</v>
      </c>
      <c r="M46" s="88">
        <f t="shared" si="5"/>
        <v>-6103915</v>
      </c>
      <c r="N46" s="88">
        <f t="shared" si="5"/>
        <v>94213890</v>
      </c>
      <c r="O46" s="88">
        <f t="shared" si="5"/>
        <v>17920960</v>
      </c>
      <c r="P46" s="88">
        <f t="shared" si="5"/>
        <v>-33925294</v>
      </c>
      <c r="Q46" s="88">
        <f t="shared" si="5"/>
        <v>54423677</v>
      </c>
      <c r="R46" s="88">
        <f t="shared" si="5"/>
        <v>38419343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83069702</v>
      </c>
      <c r="X46" s="88">
        <f t="shared" si="5"/>
        <v>-173142881</v>
      </c>
      <c r="Y46" s="88">
        <f t="shared" si="5"/>
        <v>256212583</v>
      </c>
      <c r="Z46" s="208">
        <f>+IF(X46&lt;&gt;0,+(Y46/X46)*100,0)</f>
        <v>-147.97754404929879</v>
      </c>
      <c r="AA46" s="206">
        <f>SUM(AA44:AA45)</f>
        <v>-230857177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-53611842</v>
      </c>
      <c r="D48" s="217">
        <f>SUM(D46:D47)</f>
        <v>0</v>
      </c>
      <c r="E48" s="218">
        <f t="shared" si="6"/>
        <v>-136852419</v>
      </c>
      <c r="F48" s="219">
        <f t="shared" si="6"/>
        <v>-230857177</v>
      </c>
      <c r="G48" s="219">
        <f t="shared" si="6"/>
        <v>72431323</v>
      </c>
      <c r="H48" s="220">
        <f t="shared" si="6"/>
        <v>-65948912</v>
      </c>
      <c r="I48" s="220">
        <f t="shared" si="6"/>
        <v>-56045942</v>
      </c>
      <c r="J48" s="220">
        <f t="shared" si="6"/>
        <v>-49563531</v>
      </c>
      <c r="K48" s="220">
        <f t="shared" si="6"/>
        <v>-108764730</v>
      </c>
      <c r="L48" s="220">
        <f t="shared" si="6"/>
        <v>209082535</v>
      </c>
      <c r="M48" s="219">
        <f t="shared" si="6"/>
        <v>-6103915</v>
      </c>
      <c r="N48" s="219">
        <f t="shared" si="6"/>
        <v>94213890</v>
      </c>
      <c r="O48" s="220">
        <f t="shared" si="6"/>
        <v>17920960</v>
      </c>
      <c r="P48" s="220">
        <f t="shared" si="6"/>
        <v>-33925294</v>
      </c>
      <c r="Q48" s="220">
        <f t="shared" si="6"/>
        <v>54423677</v>
      </c>
      <c r="R48" s="220">
        <f t="shared" si="6"/>
        <v>38419343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83069702</v>
      </c>
      <c r="X48" s="220">
        <f t="shared" si="6"/>
        <v>-173142881</v>
      </c>
      <c r="Y48" s="220">
        <f t="shared" si="6"/>
        <v>256212583</v>
      </c>
      <c r="Z48" s="221">
        <f>+IF(X48&lt;&gt;0,+(Y48/X48)*100,0)</f>
        <v>-147.97754404929879</v>
      </c>
      <c r="AA48" s="222">
        <f>SUM(AA46:AA47)</f>
        <v>-230857177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12807970</v>
      </c>
      <c r="D5" s="153">
        <f>SUM(D6:D8)</f>
        <v>0</v>
      </c>
      <c r="E5" s="154">
        <f t="shared" si="0"/>
        <v>3200000</v>
      </c>
      <c r="F5" s="100">
        <f t="shared" si="0"/>
        <v>8411393</v>
      </c>
      <c r="G5" s="100">
        <f t="shared" si="0"/>
        <v>0</v>
      </c>
      <c r="H5" s="100">
        <f t="shared" si="0"/>
        <v>58415</v>
      </c>
      <c r="I5" s="100">
        <f t="shared" si="0"/>
        <v>0</v>
      </c>
      <c r="J5" s="100">
        <f t="shared" si="0"/>
        <v>58415</v>
      </c>
      <c r="K5" s="100">
        <f t="shared" si="0"/>
        <v>5147</v>
      </c>
      <c r="L5" s="100">
        <f t="shared" si="0"/>
        <v>403081</v>
      </c>
      <c r="M5" s="100">
        <f t="shared" si="0"/>
        <v>0</v>
      </c>
      <c r="N5" s="100">
        <f t="shared" si="0"/>
        <v>408228</v>
      </c>
      <c r="O5" s="100">
        <f t="shared" si="0"/>
        <v>47723</v>
      </c>
      <c r="P5" s="100">
        <f t="shared" si="0"/>
        <v>525789</v>
      </c>
      <c r="Q5" s="100">
        <f t="shared" si="0"/>
        <v>163216</v>
      </c>
      <c r="R5" s="100">
        <f t="shared" si="0"/>
        <v>736728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1203371</v>
      </c>
      <c r="X5" s="100">
        <f t="shared" si="0"/>
        <v>6308545</v>
      </c>
      <c r="Y5" s="100">
        <f t="shared" si="0"/>
        <v>-5105174</v>
      </c>
      <c r="Z5" s="137">
        <f>+IF(X5&lt;&gt;0,+(Y5/X5)*100,0)</f>
        <v>-80.92474572187406</v>
      </c>
      <c r="AA5" s="153">
        <f>SUM(AA6:AA8)</f>
        <v>8411393</v>
      </c>
    </row>
    <row r="6" spans="1:27" ht="13.5">
      <c r="A6" s="138" t="s">
        <v>75</v>
      </c>
      <c r="B6" s="136"/>
      <c r="C6" s="155">
        <v>287836</v>
      </c>
      <c r="D6" s="155"/>
      <c r="E6" s="156">
        <v>1100000</v>
      </c>
      <c r="F6" s="60">
        <v>710943</v>
      </c>
      <c r="G6" s="60"/>
      <c r="H6" s="60"/>
      <c r="I6" s="60"/>
      <c r="J6" s="60"/>
      <c r="K6" s="60">
        <v>5147</v>
      </c>
      <c r="L6" s="60"/>
      <c r="M6" s="60"/>
      <c r="N6" s="60">
        <v>5147</v>
      </c>
      <c r="O6" s="60"/>
      <c r="P6" s="60">
        <v>525789</v>
      </c>
      <c r="Q6" s="60">
        <v>47470</v>
      </c>
      <c r="R6" s="60">
        <v>573259</v>
      </c>
      <c r="S6" s="60"/>
      <c r="T6" s="60"/>
      <c r="U6" s="60"/>
      <c r="V6" s="60"/>
      <c r="W6" s="60">
        <v>578406</v>
      </c>
      <c r="X6" s="60">
        <v>533207</v>
      </c>
      <c r="Y6" s="60">
        <v>45199</v>
      </c>
      <c r="Z6" s="140">
        <v>8.48</v>
      </c>
      <c r="AA6" s="62">
        <v>710943</v>
      </c>
    </row>
    <row r="7" spans="1:27" ht="13.5">
      <c r="A7" s="138" t="s">
        <v>76</v>
      </c>
      <c r="B7" s="136"/>
      <c r="C7" s="157">
        <v>839159</v>
      </c>
      <c r="D7" s="157"/>
      <c r="E7" s="158">
        <v>1000000</v>
      </c>
      <c r="F7" s="159">
        <v>1528550</v>
      </c>
      <c r="G7" s="159"/>
      <c r="H7" s="159"/>
      <c r="I7" s="159"/>
      <c r="J7" s="159"/>
      <c r="K7" s="159"/>
      <c r="L7" s="159">
        <v>101693</v>
      </c>
      <c r="M7" s="159"/>
      <c r="N7" s="159">
        <v>101693</v>
      </c>
      <c r="O7" s="159">
        <v>47723</v>
      </c>
      <c r="P7" s="159"/>
      <c r="Q7" s="159">
        <v>115746</v>
      </c>
      <c r="R7" s="159">
        <v>163469</v>
      </c>
      <c r="S7" s="159"/>
      <c r="T7" s="159"/>
      <c r="U7" s="159"/>
      <c r="V7" s="159"/>
      <c r="W7" s="159">
        <v>265162</v>
      </c>
      <c r="X7" s="159">
        <v>1146413</v>
      </c>
      <c r="Y7" s="159">
        <v>-881251</v>
      </c>
      <c r="Z7" s="141">
        <v>-76.87</v>
      </c>
      <c r="AA7" s="225">
        <v>1528550</v>
      </c>
    </row>
    <row r="8" spans="1:27" ht="13.5">
      <c r="A8" s="138" t="s">
        <v>77</v>
      </c>
      <c r="B8" s="136"/>
      <c r="C8" s="155">
        <v>11680975</v>
      </c>
      <c r="D8" s="155"/>
      <c r="E8" s="156">
        <v>1100000</v>
      </c>
      <c r="F8" s="60">
        <v>6171900</v>
      </c>
      <c r="G8" s="60"/>
      <c r="H8" s="60">
        <v>58415</v>
      </c>
      <c r="I8" s="60"/>
      <c r="J8" s="60">
        <v>58415</v>
      </c>
      <c r="K8" s="60"/>
      <c r="L8" s="60">
        <v>301388</v>
      </c>
      <c r="M8" s="60"/>
      <c r="N8" s="60">
        <v>301388</v>
      </c>
      <c r="O8" s="60"/>
      <c r="P8" s="60"/>
      <c r="Q8" s="60"/>
      <c r="R8" s="60"/>
      <c r="S8" s="60"/>
      <c r="T8" s="60"/>
      <c r="U8" s="60"/>
      <c r="V8" s="60"/>
      <c r="W8" s="60">
        <v>359803</v>
      </c>
      <c r="X8" s="60">
        <v>4628925</v>
      </c>
      <c r="Y8" s="60">
        <v>-4269122</v>
      </c>
      <c r="Z8" s="140">
        <v>-92.23</v>
      </c>
      <c r="AA8" s="62">
        <v>6171900</v>
      </c>
    </row>
    <row r="9" spans="1:27" ht="13.5">
      <c r="A9" s="135" t="s">
        <v>78</v>
      </c>
      <c r="B9" s="136"/>
      <c r="C9" s="153">
        <f aca="true" t="shared" si="1" ref="C9:Y9">SUM(C10:C14)</f>
        <v>59530706</v>
      </c>
      <c r="D9" s="153">
        <f>SUM(D10:D14)</f>
        <v>0</v>
      </c>
      <c r="E9" s="154">
        <f t="shared" si="1"/>
        <v>43285400</v>
      </c>
      <c r="F9" s="100">
        <f t="shared" si="1"/>
        <v>45008716</v>
      </c>
      <c r="G9" s="100">
        <f t="shared" si="1"/>
        <v>0</v>
      </c>
      <c r="H9" s="100">
        <f t="shared" si="1"/>
        <v>0</v>
      </c>
      <c r="I9" s="100">
        <f t="shared" si="1"/>
        <v>139366</v>
      </c>
      <c r="J9" s="100">
        <f t="shared" si="1"/>
        <v>139366</v>
      </c>
      <c r="K9" s="100">
        <f t="shared" si="1"/>
        <v>2082613</v>
      </c>
      <c r="L9" s="100">
        <f t="shared" si="1"/>
        <v>4691286</v>
      </c>
      <c r="M9" s="100">
        <f t="shared" si="1"/>
        <v>2260191</v>
      </c>
      <c r="N9" s="100">
        <f t="shared" si="1"/>
        <v>9034090</v>
      </c>
      <c r="O9" s="100">
        <f t="shared" si="1"/>
        <v>185393</v>
      </c>
      <c r="P9" s="100">
        <f t="shared" si="1"/>
        <v>3771911</v>
      </c>
      <c r="Q9" s="100">
        <f t="shared" si="1"/>
        <v>4090428</v>
      </c>
      <c r="R9" s="100">
        <f t="shared" si="1"/>
        <v>8047732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17221188</v>
      </c>
      <c r="X9" s="100">
        <f t="shared" si="1"/>
        <v>33756538</v>
      </c>
      <c r="Y9" s="100">
        <f t="shared" si="1"/>
        <v>-16535350</v>
      </c>
      <c r="Z9" s="137">
        <f>+IF(X9&lt;&gt;0,+(Y9/X9)*100,0)</f>
        <v>-48.984140494502135</v>
      </c>
      <c r="AA9" s="102">
        <f>SUM(AA10:AA14)</f>
        <v>45008716</v>
      </c>
    </row>
    <row r="10" spans="1:27" ht="13.5">
      <c r="A10" s="138" t="s">
        <v>79</v>
      </c>
      <c r="B10" s="136"/>
      <c r="C10" s="155">
        <v>1754</v>
      </c>
      <c r="D10" s="155"/>
      <c r="E10" s="156">
        <v>3139000</v>
      </c>
      <c r="F10" s="60">
        <v>5411042</v>
      </c>
      <c r="G10" s="60"/>
      <c r="H10" s="60"/>
      <c r="I10" s="60">
        <v>139366</v>
      </c>
      <c r="J10" s="60">
        <v>139366</v>
      </c>
      <c r="K10" s="60">
        <v>23469</v>
      </c>
      <c r="L10" s="60">
        <v>1970431</v>
      </c>
      <c r="M10" s="60">
        <v>174828</v>
      </c>
      <c r="N10" s="60">
        <v>2168728</v>
      </c>
      <c r="O10" s="60">
        <v>20421</v>
      </c>
      <c r="P10" s="60">
        <v>29854</v>
      </c>
      <c r="Q10" s="60">
        <v>44878</v>
      </c>
      <c r="R10" s="60">
        <v>95153</v>
      </c>
      <c r="S10" s="60"/>
      <c r="T10" s="60"/>
      <c r="U10" s="60"/>
      <c r="V10" s="60"/>
      <c r="W10" s="60">
        <v>2403247</v>
      </c>
      <c r="X10" s="60">
        <v>4058282</v>
      </c>
      <c r="Y10" s="60">
        <v>-1655035</v>
      </c>
      <c r="Z10" s="140">
        <v>-40.78</v>
      </c>
      <c r="AA10" s="62">
        <v>5411042</v>
      </c>
    </row>
    <row r="11" spans="1:27" ht="13.5">
      <c r="A11" s="138" t="s">
        <v>80</v>
      </c>
      <c r="B11" s="136"/>
      <c r="C11" s="155">
        <v>54505922</v>
      </c>
      <c r="D11" s="155"/>
      <c r="E11" s="156">
        <v>40114400</v>
      </c>
      <c r="F11" s="60">
        <v>39565674</v>
      </c>
      <c r="G11" s="60"/>
      <c r="H11" s="60"/>
      <c r="I11" s="60"/>
      <c r="J11" s="60"/>
      <c r="K11" s="60">
        <v>2059144</v>
      </c>
      <c r="L11" s="60">
        <v>2720855</v>
      </c>
      <c r="M11" s="60">
        <v>2085363</v>
      </c>
      <c r="N11" s="60">
        <v>6865362</v>
      </c>
      <c r="O11" s="60">
        <v>164972</v>
      </c>
      <c r="P11" s="60">
        <v>3742057</v>
      </c>
      <c r="Q11" s="60">
        <v>4045550</v>
      </c>
      <c r="R11" s="60">
        <v>7952579</v>
      </c>
      <c r="S11" s="60"/>
      <c r="T11" s="60"/>
      <c r="U11" s="60"/>
      <c r="V11" s="60"/>
      <c r="W11" s="60">
        <v>14817941</v>
      </c>
      <c r="X11" s="60">
        <v>29674256</v>
      </c>
      <c r="Y11" s="60">
        <v>-14856315</v>
      </c>
      <c r="Z11" s="140">
        <v>-50.06</v>
      </c>
      <c r="AA11" s="62">
        <v>39565674</v>
      </c>
    </row>
    <row r="12" spans="1:27" ht="13.5">
      <c r="A12" s="138" t="s">
        <v>81</v>
      </c>
      <c r="B12" s="136"/>
      <c r="C12" s="155">
        <v>5023030</v>
      </c>
      <c r="D12" s="155"/>
      <c r="E12" s="156">
        <v>32000</v>
      </c>
      <c r="F12" s="60">
        <v>32000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24000</v>
      </c>
      <c r="Y12" s="60">
        <v>-24000</v>
      </c>
      <c r="Z12" s="140">
        <v>-100</v>
      </c>
      <c r="AA12" s="62">
        <v>32000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75811015</v>
      </c>
      <c r="D15" s="153">
        <f>SUM(D16:D18)</f>
        <v>0</v>
      </c>
      <c r="E15" s="154">
        <f t="shared" si="2"/>
        <v>88090368</v>
      </c>
      <c r="F15" s="100">
        <f t="shared" si="2"/>
        <v>79711511</v>
      </c>
      <c r="G15" s="100">
        <f t="shared" si="2"/>
        <v>0</v>
      </c>
      <c r="H15" s="100">
        <f t="shared" si="2"/>
        <v>1799020</v>
      </c>
      <c r="I15" s="100">
        <f t="shared" si="2"/>
        <v>10383089</v>
      </c>
      <c r="J15" s="100">
        <f t="shared" si="2"/>
        <v>12182109</v>
      </c>
      <c r="K15" s="100">
        <f t="shared" si="2"/>
        <v>3956026</v>
      </c>
      <c r="L15" s="100">
        <f t="shared" si="2"/>
        <v>5579560</v>
      </c>
      <c r="M15" s="100">
        <f t="shared" si="2"/>
        <v>11231460</v>
      </c>
      <c r="N15" s="100">
        <f t="shared" si="2"/>
        <v>20767046</v>
      </c>
      <c r="O15" s="100">
        <f t="shared" si="2"/>
        <v>1610389</v>
      </c>
      <c r="P15" s="100">
        <f t="shared" si="2"/>
        <v>5461527</v>
      </c>
      <c r="Q15" s="100">
        <f t="shared" si="2"/>
        <v>1180320</v>
      </c>
      <c r="R15" s="100">
        <f t="shared" si="2"/>
        <v>8252236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41201391</v>
      </c>
      <c r="X15" s="100">
        <f t="shared" si="2"/>
        <v>59783633</v>
      </c>
      <c r="Y15" s="100">
        <f t="shared" si="2"/>
        <v>-18582242</v>
      </c>
      <c r="Z15" s="137">
        <f>+IF(X15&lt;&gt;0,+(Y15/X15)*100,0)</f>
        <v>-31.082490420078685</v>
      </c>
      <c r="AA15" s="102">
        <f>SUM(AA16:AA18)</f>
        <v>79711511</v>
      </c>
    </row>
    <row r="16" spans="1:27" ht="13.5">
      <c r="A16" s="138" t="s">
        <v>85</v>
      </c>
      <c r="B16" s="136"/>
      <c r="C16" s="155">
        <v>25176248</v>
      </c>
      <c r="D16" s="155"/>
      <c r="E16" s="156">
        <v>12000000</v>
      </c>
      <c r="F16" s="60">
        <v>12000000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9000000</v>
      </c>
      <c r="Y16" s="60">
        <v>-9000000</v>
      </c>
      <c r="Z16" s="140">
        <v>-100</v>
      </c>
      <c r="AA16" s="62">
        <v>12000000</v>
      </c>
    </row>
    <row r="17" spans="1:27" ht="13.5">
      <c r="A17" s="138" t="s">
        <v>86</v>
      </c>
      <c r="B17" s="136"/>
      <c r="C17" s="155">
        <v>49232927</v>
      </c>
      <c r="D17" s="155"/>
      <c r="E17" s="156">
        <v>63525459</v>
      </c>
      <c r="F17" s="60">
        <v>55536379</v>
      </c>
      <c r="G17" s="60"/>
      <c r="H17" s="60">
        <v>1799020</v>
      </c>
      <c r="I17" s="60">
        <v>10383089</v>
      </c>
      <c r="J17" s="60">
        <v>12182109</v>
      </c>
      <c r="K17" s="60">
        <v>3207678</v>
      </c>
      <c r="L17" s="60">
        <v>5524087</v>
      </c>
      <c r="M17" s="60">
        <v>11231460</v>
      </c>
      <c r="N17" s="60">
        <v>19963225</v>
      </c>
      <c r="O17" s="60">
        <v>1610389</v>
      </c>
      <c r="P17" s="60">
        <v>4624470</v>
      </c>
      <c r="Q17" s="60">
        <v>1180320</v>
      </c>
      <c r="R17" s="60">
        <v>7415179</v>
      </c>
      <c r="S17" s="60"/>
      <c r="T17" s="60"/>
      <c r="U17" s="60"/>
      <c r="V17" s="60"/>
      <c r="W17" s="60">
        <v>39560513</v>
      </c>
      <c r="X17" s="60">
        <v>41652284</v>
      </c>
      <c r="Y17" s="60">
        <v>-2091771</v>
      </c>
      <c r="Z17" s="140">
        <v>-5.02</v>
      </c>
      <c r="AA17" s="62">
        <v>55536379</v>
      </c>
    </row>
    <row r="18" spans="1:27" ht="13.5">
      <c r="A18" s="138" t="s">
        <v>87</v>
      </c>
      <c r="B18" s="136"/>
      <c r="C18" s="155">
        <v>1401840</v>
      </c>
      <c r="D18" s="155"/>
      <c r="E18" s="156">
        <v>12564909</v>
      </c>
      <c r="F18" s="60">
        <v>12175132</v>
      </c>
      <c r="G18" s="60"/>
      <c r="H18" s="60"/>
      <c r="I18" s="60"/>
      <c r="J18" s="60"/>
      <c r="K18" s="60">
        <v>748348</v>
      </c>
      <c r="L18" s="60">
        <v>55473</v>
      </c>
      <c r="M18" s="60"/>
      <c r="N18" s="60">
        <v>803821</v>
      </c>
      <c r="O18" s="60"/>
      <c r="P18" s="60">
        <v>837057</v>
      </c>
      <c r="Q18" s="60"/>
      <c r="R18" s="60">
        <v>837057</v>
      </c>
      <c r="S18" s="60"/>
      <c r="T18" s="60"/>
      <c r="U18" s="60"/>
      <c r="V18" s="60"/>
      <c r="W18" s="60">
        <v>1640878</v>
      </c>
      <c r="X18" s="60">
        <v>9131349</v>
      </c>
      <c r="Y18" s="60">
        <v>-7490471</v>
      </c>
      <c r="Z18" s="140">
        <v>-82.03</v>
      </c>
      <c r="AA18" s="62">
        <v>12175132</v>
      </c>
    </row>
    <row r="19" spans="1:27" ht="13.5">
      <c r="A19" s="135" t="s">
        <v>88</v>
      </c>
      <c r="B19" s="142"/>
      <c r="C19" s="153">
        <f aca="true" t="shared" si="3" ref="C19:Y19">SUM(C20:C23)</f>
        <v>183383444</v>
      </c>
      <c r="D19" s="153">
        <f>SUM(D20:D23)</f>
        <v>0</v>
      </c>
      <c r="E19" s="154">
        <f t="shared" si="3"/>
        <v>75939148</v>
      </c>
      <c r="F19" s="100">
        <f t="shared" si="3"/>
        <v>115150707</v>
      </c>
      <c r="G19" s="100">
        <f t="shared" si="3"/>
        <v>0</v>
      </c>
      <c r="H19" s="100">
        <f t="shared" si="3"/>
        <v>7700786</v>
      </c>
      <c r="I19" s="100">
        <f t="shared" si="3"/>
        <v>4170994</v>
      </c>
      <c r="J19" s="100">
        <f t="shared" si="3"/>
        <v>11871780</v>
      </c>
      <c r="K19" s="100">
        <f t="shared" si="3"/>
        <v>18094856</v>
      </c>
      <c r="L19" s="100">
        <f t="shared" si="3"/>
        <v>16867531</v>
      </c>
      <c r="M19" s="100">
        <f t="shared" si="3"/>
        <v>1434801</v>
      </c>
      <c r="N19" s="100">
        <f t="shared" si="3"/>
        <v>36397188</v>
      </c>
      <c r="O19" s="100">
        <f t="shared" si="3"/>
        <v>25292926</v>
      </c>
      <c r="P19" s="100">
        <f t="shared" si="3"/>
        <v>3438349</v>
      </c>
      <c r="Q19" s="100">
        <f t="shared" si="3"/>
        <v>6472391</v>
      </c>
      <c r="R19" s="100">
        <f t="shared" si="3"/>
        <v>35203666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83472634</v>
      </c>
      <c r="X19" s="100">
        <f t="shared" si="3"/>
        <v>86363030</v>
      </c>
      <c r="Y19" s="100">
        <f t="shared" si="3"/>
        <v>-2890396</v>
      </c>
      <c r="Z19" s="137">
        <f>+IF(X19&lt;&gt;0,+(Y19/X19)*100,0)</f>
        <v>-3.3467978138330716</v>
      </c>
      <c r="AA19" s="102">
        <f>SUM(AA20:AA23)</f>
        <v>115150707</v>
      </c>
    </row>
    <row r="20" spans="1:27" ht="13.5">
      <c r="A20" s="138" t="s">
        <v>89</v>
      </c>
      <c r="B20" s="136"/>
      <c r="C20" s="155">
        <v>96072621</v>
      </c>
      <c r="D20" s="155"/>
      <c r="E20" s="156">
        <v>5500000</v>
      </c>
      <c r="F20" s="60">
        <v>59126892</v>
      </c>
      <c r="G20" s="60"/>
      <c r="H20" s="60"/>
      <c r="I20" s="60">
        <v>9290</v>
      </c>
      <c r="J20" s="60">
        <v>9290</v>
      </c>
      <c r="K20" s="60">
        <v>13732988</v>
      </c>
      <c r="L20" s="60">
        <v>4253685</v>
      </c>
      <c r="M20" s="60">
        <v>459874</v>
      </c>
      <c r="N20" s="60">
        <v>18446547</v>
      </c>
      <c r="O20" s="60">
        <v>16845989</v>
      </c>
      <c r="P20" s="60">
        <v>2865543</v>
      </c>
      <c r="Q20" s="60">
        <v>2273405</v>
      </c>
      <c r="R20" s="60">
        <v>21984937</v>
      </c>
      <c r="S20" s="60"/>
      <c r="T20" s="60"/>
      <c r="U20" s="60"/>
      <c r="V20" s="60"/>
      <c r="W20" s="60">
        <v>40440774</v>
      </c>
      <c r="X20" s="60">
        <v>44345169</v>
      </c>
      <c r="Y20" s="60">
        <v>-3904395</v>
      </c>
      <c r="Z20" s="140">
        <v>-8.8</v>
      </c>
      <c r="AA20" s="62">
        <v>59126892</v>
      </c>
    </row>
    <row r="21" spans="1:27" ht="13.5">
      <c r="A21" s="138" t="s">
        <v>90</v>
      </c>
      <c r="B21" s="136"/>
      <c r="C21" s="155">
        <v>22459405</v>
      </c>
      <c r="D21" s="155"/>
      <c r="E21" s="156">
        <v>41113593</v>
      </c>
      <c r="F21" s="60">
        <v>23173664</v>
      </c>
      <c r="G21" s="60"/>
      <c r="H21" s="60">
        <v>5509251</v>
      </c>
      <c r="I21" s="60">
        <v>1382760</v>
      </c>
      <c r="J21" s="60">
        <v>6892011</v>
      </c>
      <c r="K21" s="60">
        <v>946202</v>
      </c>
      <c r="L21" s="60">
        <v>4991669</v>
      </c>
      <c r="M21" s="60">
        <v>240791</v>
      </c>
      <c r="N21" s="60">
        <v>6178662</v>
      </c>
      <c r="O21" s="60">
        <v>465147</v>
      </c>
      <c r="P21" s="60">
        <v>-222907</v>
      </c>
      <c r="Q21" s="60">
        <v>1805263</v>
      </c>
      <c r="R21" s="60">
        <v>2047503</v>
      </c>
      <c r="S21" s="60"/>
      <c r="T21" s="60"/>
      <c r="U21" s="60"/>
      <c r="V21" s="60"/>
      <c r="W21" s="60">
        <v>15118176</v>
      </c>
      <c r="X21" s="60">
        <v>17380248</v>
      </c>
      <c r="Y21" s="60">
        <v>-2262072</v>
      </c>
      <c r="Z21" s="140">
        <v>-13.02</v>
      </c>
      <c r="AA21" s="62">
        <v>23173664</v>
      </c>
    </row>
    <row r="22" spans="1:27" ht="13.5">
      <c r="A22" s="138" t="s">
        <v>91</v>
      </c>
      <c r="B22" s="136"/>
      <c r="C22" s="157">
        <v>59451539</v>
      </c>
      <c r="D22" s="157"/>
      <c r="E22" s="158">
        <v>25325555</v>
      </c>
      <c r="F22" s="159">
        <v>21660723</v>
      </c>
      <c r="G22" s="159"/>
      <c r="H22" s="159">
        <v>276177</v>
      </c>
      <c r="I22" s="159">
        <v>2778944</v>
      </c>
      <c r="J22" s="159">
        <v>3055121</v>
      </c>
      <c r="K22" s="159">
        <v>1221114</v>
      </c>
      <c r="L22" s="159">
        <v>4486225</v>
      </c>
      <c r="M22" s="159">
        <v>215645</v>
      </c>
      <c r="N22" s="159">
        <v>5922984</v>
      </c>
      <c r="O22" s="159">
        <v>6166927</v>
      </c>
      <c r="P22" s="159">
        <v>795713</v>
      </c>
      <c r="Q22" s="159">
        <v>2364254</v>
      </c>
      <c r="R22" s="159">
        <v>9326894</v>
      </c>
      <c r="S22" s="159"/>
      <c r="T22" s="159"/>
      <c r="U22" s="159"/>
      <c r="V22" s="159"/>
      <c r="W22" s="159">
        <v>18304999</v>
      </c>
      <c r="X22" s="159">
        <v>16245542</v>
      </c>
      <c r="Y22" s="159">
        <v>2059457</v>
      </c>
      <c r="Z22" s="141">
        <v>12.68</v>
      </c>
      <c r="AA22" s="225">
        <v>21660723</v>
      </c>
    </row>
    <row r="23" spans="1:27" ht="13.5">
      <c r="A23" s="138" t="s">
        <v>92</v>
      </c>
      <c r="B23" s="136"/>
      <c r="C23" s="155">
        <v>5399879</v>
      </c>
      <c r="D23" s="155"/>
      <c r="E23" s="156">
        <v>4000000</v>
      </c>
      <c r="F23" s="60">
        <v>11189428</v>
      </c>
      <c r="G23" s="60"/>
      <c r="H23" s="60">
        <v>1915358</v>
      </c>
      <c r="I23" s="60"/>
      <c r="J23" s="60">
        <v>1915358</v>
      </c>
      <c r="K23" s="60">
        <v>2194552</v>
      </c>
      <c r="L23" s="60">
        <v>3135952</v>
      </c>
      <c r="M23" s="60">
        <v>518491</v>
      </c>
      <c r="N23" s="60">
        <v>5848995</v>
      </c>
      <c r="O23" s="60">
        <v>1814863</v>
      </c>
      <c r="P23" s="60"/>
      <c r="Q23" s="60">
        <v>29469</v>
      </c>
      <c r="R23" s="60">
        <v>1844332</v>
      </c>
      <c r="S23" s="60"/>
      <c r="T23" s="60"/>
      <c r="U23" s="60"/>
      <c r="V23" s="60"/>
      <c r="W23" s="60">
        <v>9608685</v>
      </c>
      <c r="X23" s="60">
        <v>8392071</v>
      </c>
      <c r="Y23" s="60">
        <v>1216614</v>
      </c>
      <c r="Z23" s="140">
        <v>14.5</v>
      </c>
      <c r="AA23" s="62">
        <v>11189428</v>
      </c>
    </row>
    <row r="24" spans="1:27" ht="13.5">
      <c r="A24" s="135" t="s">
        <v>93</v>
      </c>
      <c r="B24" s="142"/>
      <c r="C24" s="153"/>
      <c r="D24" s="153"/>
      <c r="E24" s="154">
        <v>10066920</v>
      </c>
      <c r="F24" s="100">
        <v>5530161</v>
      </c>
      <c r="G24" s="100"/>
      <c r="H24" s="100"/>
      <c r="I24" s="100">
        <v>54882</v>
      </c>
      <c r="J24" s="100">
        <v>54882</v>
      </c>
      <c r="K24" s="100"/>
      <c r="L24" s="100">
        <v>283587</v>
      </c>
      <c r="M24" s="100">
        <v>229127</v>
      </c>
      <c r="N24" s="100">
        <v>512714</v>
      </c>
      <c r="O24" s="100">
        <v>-49339</v>
      </c>
      <c r="P24" s="100">
        <v>432943</v>
      </c>
      <c r="Q24" s="100"/>
      <c r="R24" s="100">
        <v>383604</v>
      </c>
      <c r="S24" s="100"/>
      <c r="T24" s="100"/>
      <c r="U24" s="100"/>
      <c r="V24" s="100"/>
      <c r="W24" s="100">
        <v>951200</v>
      </c>
      <c r="X24" s="100">
        <v>4147621</v>
      </c>
      <c r="Y24" s="100">
        <v>-3196421</v>
      </c>
      <c r="Z24" s="137">
        <v>-77.07</v>
      </c>
      <c r="AA24" s="102">
        <v>5530161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331533135</v>
      </c>
      <c r="D25" s="217">
        <f>+D5+D9+D15+D19+D24</f>
        <v>0</v>
      </c>
      <c r="E25" s="230">
        <f t="shared" si="4"/>
        <v>220581836</v>
      </c>
      <c r="F25" s="219">
        <f t="shared" si="4"/>
        <v>253812488</v>
      </c>
      <c r="G25" s="219">
        <f t="shared" si="4"/>
        <v>0</v>
      </c>
      <c r="H25" s="219">
        <f t="shared" si="4"/>
        <v>9558221</v>
      </c>
      <c r="I25" s="219">
        <f t="shared" si="4"/>
        <v>14748331</v>
      </c>
      <c r="J25" s="219">
        <f t="shared" si="4"/>
        <v>24306552</v>
      </c>
      <c r="K25" s="219">
        <f t="shared" si="4"/>
        <v>24138642</v>
      </c>
      <c r="L25" s="219">
        <f t="shared" si="4"/>
        <v>27825045</v>
      </c>
      <c r="M25" s="219">
        <f t="shared" si="4"/>
        <v>15155579</v>
      </c>
      <c r="N25" s="219">
        <f t="shared" si="4"/>
        <v>67119266</v>
      </c>
      <c r="O25" s="219">
        <f t="shared" si="4"/>
        <v>27087092</v>
      </c>
      <c r="P25" s="219">
        <f t="shared" si="4"/>
        <v>13630519</v>
      </c>
      <c r="Q25" s="219">
        <f t="shared" si="4"/>
        <v>11906355</v>
      </c>
      <c r="R25" s="219">
        <f t="shared" si="4"/>
        <v>52623966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144049784</v>
      </c>
      <c r="X25" s="219">
        <f t="shared" si="4"/>
        <v>190359367</v>
      </c>
      <c r="Y25" s="219">
        <f t="shared" si="4"/>
        <v>-46309583</v>
      </c>
      <c r="Z25" s="231">
        <f>+IF(X25&lt;&gt;0,+(Y25/X25)*100,0)</f>
        <v>-24.32745166672045</v>
      </c>
      <c r="AA25" s="232">
        <f>+AA5+AA9+AA15+AA19+AA24</f>
        <v>253812488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102134590</v>
      </c>
      <c r="D28" s="155"/>
      <c r="E28" s="156">
        <v>101393895</v>
      </c>
      <c r="F28" s="60">
        <v>104477247</v>
      </c>
      <c r="G28" s="60"/>
      <c r="H28" s="60">
        <v>9354646</v>
      </c>
      <c r="I28" s="60">
        <v>4151981</v>
      </c>
      <c r="J28" s="60">
        <v>13506627</v>
      </c>
      <c r="K28" s="60">
        <v>9409783</v>
      </c>
      <c r="L28" s="60">
        <v>12491611</v>
      </c>
      <c r="M28" s="60">
        <v>9921494</v>
      </c>
      <c r="N28" s="60">
        <v>31822888</v>
      </c>
      <c r="O28" s="60">
        <v>5601793</v>
      </c>
      <c r="P28" s="60">
        <v>7104062</v>
      </c>
      <c r="Q28" s="60">
        <v>744083</v>
      </c>
      <c r="R28" s="60">
        <v>13449938</v>
      </c>
      <c r="S28" s="60"/>
      <c r="T28" s="60"/>
      <c r="U28" s="60"/>
      <c r="V28" s="60"/>
      <c r="W28" s="60">
        <v>58779453</v>
      </c>
      <c r="X28" s="60">
        <v>78357935</v>
      </c>
      <c r="Y28" s="60">
        <v>-19578482</v>
      </c>
      <c r="Z28" s="140">
        <v>-24.99</v>
      </c>
      <c r="AA28" s="155">
        <v>104477247</v>
      </c>
    </row>
    <row r="29" spans="1:27" ht="13.5">
      <c r="A29" s="234" t="s">
        <v>134</v>
      </c>
      <c r="B29" s="136"/>
      <c r="C29" s="155">
        <v>26660770</v>
      </c>
      <c r="D29" s="155"/>
      <c r="E29" s="156">
        <v>3139000</v>
      </c>
      <c r="F29" s="60">
        <v>3442064</v>
      </c>
      <c r="G29" s="60"/>
      <c r="H29" s="60"/>
      <c r="I29" s="60">
        <v>139366</v>
      </c>
      <c r="J29" s="60">
        <v>139366</v>
      </c>
      <c r="K29" s="60">
        <v>23469</v>
      </c>
      <c r="L29" s="60">
        <v>29272</v>
      </c>
      <c r="M29" s="60">
        <v>88643</v>
      </c>
      <c r="N29" s="60">
        <v>141384</v>
      </c>
      <c r="O29" s="60">
        <v>20421</v>
      </c>
      <c r="P29" s="60">
        <v>29854</v>
      </c>
      <c r="Q29" s="60">
        <v>74347</v>
      </c>
      <c r="R29" s="60">
        <v>124622</v>
      </c>
      <c r="S29" s="60"/>
      <c r="T29" s="60"/>
      <c r="U29" s="60"/>
      <c r="V29" s="60"/>
      <c r="W29" s="60">
        <v>405372</v>
      </c>
      <c r="X29" s="60">
        <v>2581548</v>
      </c>
      <c r="Y29" s="60">
        <v>-2176176</v>
      </c>
      <c r="Z29" s="140">
        <v>-84.3</v>
      </c>
      <c r="AA29" s="62">
        <v>3442064</v>
      </c>
    </row>
    <row r="30" spans="1:27" ht="13.5">
      <c r="A30" s="234" t="s">
        <v>135</v>
      </c>
      <c r="B30" s="136"/>
      <c r="C30" s="157">
        <v>900000</v>
      </c>
      <c r="D30" s="157"/>
      <c r="E30" s="158">
        <v>2185067</v>
      </c>
      <c r="F30" s="159">
        <v>2185067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1638800</v>
      </c>
      <c r="Y30" s="159">
        <v>-1638800</v>
      </c>
      <c r="Z30" s="141">
        <v>-100</v>
      </c>
      <c r="AA30" s="225">
        <v>2185067</v>
      </c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129695360</v>
      </c>
      <c r="D32" s="210">
        <f>SUM(D28:D31)</f>
        <v>0</v>
      </c>
      <c r="E32" s="211">
        <f t="shared" si="5"/>
        <v>106717962</v>
      </c>
      <c r="F32" s="77">
        <f t="shared" si="5"/>
        <v>110104378</v>
      </c>
      <c r="G32" s="77">
        <f t="shared" si="5"/>
        <v>0</v>
      </c>
      <c r="H32" s="77">
        <f t="shared" si="5"/>
        <v>9354646</v>
      </c>
      <c r="I32" s="77">
        <f t="shared" si="5"/>
        <v>4291347</v>
      </c>
      <c r="J32" s="77">
        <f t="shared" si="5"/>
        <v>13645993</v>
      </c>
      <c r="K32" s="77">
        <f t="shared" si="5"/>
        <v>9433252</v>
      </c>
      <c r="L32" s="77">
        <f t="shared" si="5"/>
        <v>12520883</v>
      </c>
      <c r="M32" s="77">
        <f t="shared" si="5"/>
        <v>10010137</v>
      </c>
      <c r="N32" s="77">
        <f t="shared" si="5"/>
        <v>31964272</v>
      </c>
      <c r="O32" s="77">
        <f t="shared" si="5"/>
        <v>5622214</v>
      </c>
      <c r="P32" s="77">
        <f t="shared" si="5"/>
        <v>7133916</v>
      </c>
      <c r="Q32" s="77">
        <f t="shared" si="5"/>
        <v>818430</v>
      </c>
      <c r="R32" s="77">
        <f t="shared" si="5"/>
        <v>13574560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59184825</v>
      </c>
      <c r="X32" s="77">
        <f t="shared" si="5"/>
        <v>82578283</v>
      </c>
      <c r="Y32" s="77">
        <f t="shared" si="5"/>
        <v>-23393458</v>
      </c>
      <c r="Z32" s="212">
        <f>+IF(X32&lt;&gt;0,+(Y32/X32)*100,0)</f>
        <v>-28.328825873020392</v>
      </c>
      <c r="AA32" s="79">
        <f>SUM(AA28:AA31)</f>
        <v>110104378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162712248</v>
      </c>
      <c r="D34" s="155"/>
      <c r="E34" s="156">
        <v>14731874</v>
      </c>
      <c r="F34" s="60">
        <v>23220832</v>
      </c>
      <c r="G34" s="60"/>
      <c r="H34" s="60"/>
      <c r="I34" s="60"/>
      <c r="J34" s="60"/>
      <c r="K34" s="60">
        <v>608794</v>
      </c>
      <c r="L34" s="60">
        <v>100026</v>
      </c>
      <c r="M34" s="60"/>
      <c r="N34" s="60">
        <v>708820</v>
      </c>
      <c r="O34" s="60"/>
      <c r="P34" s="60">
        <v>147864</v>
      </c>
      <c r="Q34" s="60"/>
      <c r="R34" s="60">
        <v>147864</v>
      </c>
      <c r="S34" s="60"/>
      <c r="T34" s="60"/>
      <c r="U34" s="60"/>
      <c r="V34" s="60"/>
      <c r="W34" s="60">
        <v>856684</v>
      </c>
      <c r="X34" s="60">
        <v>17415624</v>
      </c>
      <c r="Y34" s="60">
        <v>-16558940</v>
      </c>
      <c r="Z34" s="140">
        <v>-95.08</v>
      </c>
      <c r="AA34" s="62">
        <v>23220832</v>
      </c>
    </row>
    <row r="35" spans="1:27" ht="13.5">
      <c r="A35" s="237" t="s">
        <v>53</v>
      </c>
      <c r="B35" s="136"/>
      <c r="C35" s="155">
        <v>39125527</v>
      </c>
      <c r="D35" s="155"/>
      <c r="E35" s="156">
        <v>99132000</v>
      </c>
      <c r="F35" s="60">
        <v>120487278</v>
      </c>
      <c r="G35" s="60"/>
      <c r="H35" s="60">
        <v>203575</v>
      </c>
      <c r="I35" s="60">
        <v>10456984</v>
      </c>
      <c r="J35" s="60">
        <v>10660559</v>
      </c>
      <c r="K35" s="60">
        <v>14096596</v>
      </c>
      <c r="L35" s="60">
        <v>15204136</v>
      </c>
      <c r="M35" s="60">
        <v>5145442</v>
      </c>
      <c r="N35" s="60">
        <v>34446174</v>
      </c>
      <c r="O35" s="60">
        <v>21464878</v>
      </c>
      <c r="P35" s="60">
        <v>6348739</v>
      </c>
      <c r="Q35" s="60">
        <v>11087925</v>
      </c>
      <c r="R35" s="60">
        <v>38901542</v>
      </c>
      <c r="S35" s="60"/>
      <c r="T35" s="60"/>
      <c r="U35" s="60"/>
      <c r="V35" s="60"/>
      <c r="W35" s="60">
        <v>84008275</v>
      </c>
      <c r="X35" s="60">
        <v>90365459</v>
      </c>
      <c r="Y35" s="60">
        <v>-6357184</v>
      </c>
      <c r="Z35" s="140">
        <v>-7.03</v>
      </c>
      <c r="AA35" s="62">
        <v>120487278</v>
      </c>
    </row>
    <row r="36" spans="1:27" ht="13.5">
      <c r="A36" s="238" t="s">
        <v>139</v>
      </c>
      <c r="B36" s="149"/>
      <c r="C36" s="222">
        <f aca="true" t="shared" si="6" ref="C36:Y36">SUM(C32:C35)</f>
        <v>331533135</v>
      </c>
      <c r="D36" s="222">
        <f>SUM(D32:D35)</f>
        <v>0</v>
      </c>
      <c r="E36" s="218">
        <f t="shared" si="6"/>
        <v>220581836</v>
      </c>
      <c r="F36" s="220">
        <f t="shared" si="6"/>
        <v>253812488</v>
      </c>
      <c r="G36" s="220">
        <f t="shared" si="6"/>
        <v>0</v>
      </c>
      <c r="H36" s="220">
        <f t="shared" si="6"/>
        <v>9558221</v>
      </c>
      <c r="I36" s="220">
        <f t="shared" si="6"/>
        <v>14748331</v>
      </c>
      <c r="J36" s="220">
        <f t="shared" si="6"/>
        <v>24306552</v>
      </c>
      <c r="K36" s="220">
        <f t="shared" si="6"/>
        <v>24138642</v>
      </c>
      <c r="L36" s="220">
        <f t="shared" si="6"/>
        <v>27825045</v>
      </c>
      <c r="M36" s="220">
        <f t="shared" si="6"/>
        <v>15155579</v>
      </c>
      <c r="N36" s="220">
        <f t="shared" si="6"/>
        <v>67119266</v>
      </c>
      <c r="O36" s="220">
        <f t="shared" si="6"/>
        <v>27087092</v>
      </c>
      <c r="P36" s="220">
        <f t="shared" si="6"/>
        <v>13630519</v>
      </c>
      <c r="Q36" s="220">
        <f t="shared" si="6"/>
        <v>11906355</v>
      </c>
      <c r="R36" s="220">
        <f t="shared" si="6"/>
        <v>52623966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144049784</v>
      </c>
      <c r="X36" s="220">
        <f t="shared" si="6"/>
        <v>190359366</v>
      </c>
      <c r="Y36" s="220">
        <f t="shared" si="6"/>
        <v>-46309582</v>
      </c>
      <c r="Z36" s="221">
        <f>+IF(X36&lt;&gt;0,+(Y36/X36)*100,0)</f>
        <v>-24.32745126919576</v>
      </c>
      <c r="AA36" s="239">
        <f>SUM(AA32:AA35)</f>
        <v>253812488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33421768</v>
      </c>
      <c r="D6" s="155"/>
      <c r="E6" s="59">
        <v>578590</v>
      </c>
      <c r="F6" s="60">
        <v>3462178</v>
      </c>
      <c r="G6" s="60">
        <v>4148681</v>
      </c>
      <c r="H6" s="60">
        <v>6117097</v>
      </c>
      <c r="I6" s="60"/>
      <c r="J6" s="60"/>
      <c r="K6" s="60"/>
      <c r="L6" s="60">
        <v>18514145</v>
      </c>
      <c r="M6" s="60">
        <v>7777092</v>
      </c>
      <c r="N6" s="60">
        <v>7777092</v>
      </c>
      <c r="O6" s="60">
        <v>6918998</v>
      </c>
      <c r="P6" s="60">
        <v>15223069</v>
      </c>
      <c r="Q6" s="60">
        <v>17103620</v>
      </c>
      <c r="R6" s="60">
        <v>17103620</v>
      </c>
      <c r="S6" s="60"/>
      <c r="T6" s="60"/>
      <c r="U6" s="60"/>
      <c r="V6" s="60"/>
      <c r="W6" s="60">
        <v>17103620</v>
      </c>
      <c r="X6" s="60">
        <v>2596634</v>
      </c>
      <c r="Y6" s="60">
        <v>14506986</v>
      </c>
      <c r="Z6" s="140">
        <v>558.68</v>
      </c>
      <c r="AA6" s="62">
        <v>3462178</v>
      </c>
    </row>
    <row r="7" spans="1:27" ht="13.5">
      <c r="A7" s="249" t="s">
        <v>144</v>
      </c>
      <c r="B7" s="182"/>
      <c r="C7" s="155">
        <v>56741505</v>
      </c>
      <c r="D7" s="155"/>
      <c r="E7" s="59">
        <v>22144780</v>
      </c>
      <c r="F7" s="60">
        <v>23804825</v>
      </c>
      <c r="G7" s="60">
        <v>82137395</v>
      </c>
      <c r="H7" s="60">
        <v>86770519</v>
      </c>
      <c r="I7" s="60">
        <v>86909097</v>
      </c>
      <c r="J7" s="60">
        <v>86909097</v>
      </c>
      <c r="K7" s="60">
        <v>101789781</v>
      </c>
      <c r="L7" s="60">
        <v>101941436</v>
      </c>
      <c r="M7" s="60">
        <v>93054676</v>
      </c>
      <c r="N7" s="60">
        <v>93054676</v>
      </c>
      <c r="O7" s="60">
        <v>64100996</v>
      </c>
      <c r="P7" s="60">
        <v>63742761</v>
      </c>
      <c r="Q7" s="60">
        <v>139624934</v>
      </c>
      <c r="R7" s="60">
        <v>139624934</v>
      </c>
      <c r="S7" s="60"/>
      <c r="T7" s="60"/>
      <c r="U7" s="60"/>
      <c r="V7" s="60"/>
      <c r="W7" s="60">
        <v>139624934</v>
      </c>
      <c r="X7" s="60">
        <v>17853619</v>
      </c>
      <c r="Y7" s="60">
        <v>121771315</v>
      </c>
      <c r="Z7" s="140">
        <v>682.05</v>
      </c>
      <c r="AA7" s="62">
        <v>23804825</v>
      </c>
    </row>
    <row r="8" spans="1:27" ht="13.5">
      <c r="A8" s="249" t="s">
        <v>145</v>
      </c>
      <c r="B8" s="182"/>
      <c r="C8" s="155">
        <v>394028861</v>
      </c>
      <c r="D8" s="155"/>
      <c r="E8" s="59">
        <v>321719637</v>
      </c>
      <c r="F8" s="60">
        <v>321719637</v>
      </c>
      <c r="G8" s="60">
        <v>134208659</v>
      </c>
      <c r="H8" s="60">
        <v>134208659</v>
      </c>
      <c r="I8" s="60">
        <v>17837040</v>
      </c>
      <c r="J8" s="60">
        <v>17837040</v>
      </c>
      <c r="K8" s="60">
        <v>19837040</v>
      </c>
      <c r="L8" s="60">
        <v>19837040</v>
      </c>
      <c r="M8" s="60">
        <v>59199640</v>
      </c>
      <c r="N8" s="60">
        <v>59199640</v>
      </c>
      <c r="O8" s="60">
        <v>365313647</v>
      </c>
      <c r="P8" s="60">
        <v>359845748</v>
      </c>
      <c r="Q8" s="60">
        <v>406242320</v>
      </c>
      <c r="R8" s="60">
        <v>406242320</v>
      </c>
      <c r="S8" s="60"/>
      <c r="T8" s="60"/>
      <c r="U8" s="60"/>
      <c r="V8" s="60"/>
      <c r="W8" s="60">
        <v>406242320</v>
      </c>
      <c r="X8" s="60">
        <v>241289728</v>
      </c>
      <c r="Y8" s="60">
        <v>164952592</v>
      </c>
      <c r="Z8" s="140">
        <v>68.36</v>
      </c>
      <c r="AA8" s="62">
        <v>321719637</v>
      </c>
    </row>
    <row r="9" spans="1:27" ht="13.5">
      <c r="A9" s="249" t="s">
        <v>146</v>
      </c>
      <c r="B9" s="182"/>
      <c r="C9" s="155">
        <v>45567592</v>
      </c>
      <c r="D9" s="155"/>
      <c r="E9" s="59">
        <v>47184894</v>
      </c>
      <c r="F9" s="60">
        <v>47184894</v>
      </c>
      <c r="G9" s="60">
        <v>2305250</v>
      </c>
      <c r="H9" s="60">
        <v>3932075</v>
      </c>
      <c r="I9" s="60">
        <v>6124578</v>
      </c>
      <c r="J9" s="60">
        <v>6124578</v>
      </c>
      <c r="K9" s="60">
        <v>7564578</v>
      </c>
      <c r="L9" s="60">
        <v>7564578</v>
      </c>
      <c r="M9" s="60">
        <v>7564578</v>
      </c>
      <c r="N9" s="60">
        <v>7564578</v>
      </c>
      <c r="O9" s="60">
        <v>7564578</v>
      </c>
      <c r="P9" s="60">
        <v>42619218</v>
      </c>
      <c r="Q9" s="60">
        <v>58218265</v>
      </c>
      <c r="R9" s="60">
        <v>58218265</v>
      </c>
      <c r="S9" s="60"/>
      <c r="T9" s="60"/>
      <c r="U9" s="60"/>
      <c r="V9" s="60"/>
      <c r="W9" s="60">
        <v>58218265</v>
      </c>
      <c r="X9" s="60">
        <v>35388671</v>
      </c>
      <c r="Y9" s="60">
        <v>22829594</v>
      </c>
      <c r="Z9" s="140">
        <v>64.51</v>
      </c>
      <c r="AA9" s="62">
        <v>47184894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11163246</v>
      </c>
      <c r="D11" s="155"/>
      <c r="E11" s="59">
        <v>12717254</v>
      </c>
      <c r="F11" s="60">
        <v>12717254</v>
      </c>
      <c r="G11" s="60">
        <v>753100</v>
      </c>
      <c r="H11" s="60">
        <v>1059771</v>
      </c>
      <c r="I11" s="60">
        <v>76631</v>
      </c>
      <c r="J11" s="60">
        <v>76631</v>
      </c>
      <c r="K11" s="60">
        <v>88631</v>
      </c>
      <c r="L11" s="60">
        <v>88631</v>
      </c>
      <c r="M11" s="60">
        <v>88631</v>
      </c>
      <c r="N11" s="60">
        <v>88631</v>
      </c>
      <c r="O11" s="60">
        <v>13443498</v>
      </c>
      <c r="P11" s="60">
        <v>13451038</v>
      </c>
      <c r="Q11" s="60">
        <v>14842794</v>
      </c>
      <c r="R11" s="60">
        <v>14842794</v>
      </c>
      <c r="S11" s="60"/>
      <c r="T11" s="60"/>
      <c r="U11" s="60"/>
      <c r="V11" s="60"/>
      <c r="W11" s="60">
        <v>14842794</v>
      </c>
      <c r="X11" s="60">
        <v>9537941</v>
      </c>
      <c r="Y11" s="60">
        <v>5304853</v>
      </c>
      <c r="Z11" s="140">
        <v>55.62</v>
      </c>
      <c r="AA11" s="62">
        <v>12717254</v>
      </c>
    </row>
    <row r="12" spans="1:27" ht="13.5">
      <c r="A12" s="250" t="s">
        <v>56</v>
      </c>
      <c r="B12" s="251"/>
      <c r="C12" s="168">
        <f aca="true" t="shared" si="0" ref="C12:Y12">SUM(C6:C11)</f>
        <v>540922972</v>
      </c>
      <c r="D12" s="168">
        <f>SUM(D6:D11)</f>
        <v>0</v>
      </c>
      <c r="E12" s="72">
        <f t="shared" si="0"/>
        <v>404345155</v>
      </c>
      <c r="F12" s="73">
        <f t="shared" si="0"/>
        <v>408888788</v>
      </c>
      <c r="G12" s="73">
        <f t="shared" si="0"/>
        <v>223553085</v>
      </c>
      <c r="H12" s="73">
        <f t="shared" si="0"/>
        <v>232088121</v>
      </c>
      <c r="I12" s="73">
        <f t="shared" si="0"/>
        <v>110947346</v>
      </c>
      <c r="J12" s="73">
        <f t="shared" si="0"/>
        <v>110947346</v>
      </c>
      <c r="K12" s="73">
        <f t="shared" si="0"/>
        <v>129280030</v>
      </c>
      <c r="L12" s="73">
        <f t="shared" si="0"/>
        <v>147945830</v>
      </c>
      <c r="M12" s="73">
        <f t="shared" si="0"/>
        <v>167684617</v>
      </c>
      <c r="N12" s="73">
        <f t="shared" si="0"/>
        <v>167684617</v>
      </c>
      <c r="O12" s="73">
        <f t="shared" si="0"/>
        <v>457341717</v>
      </c>
      <c r="P12" s="73">
        <f t="shared" si="0"/>
        <v>494881834</v>
      </c>
      <c r="Q12" s="73">
        <f t="shared" si="0"/>
        <v>636031933</v>
      </c>
      <c r="R12" s="73">
        <f t="shared" si="0"/>
        <v>636031933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636031933</v>
      </c>
      <c r="X12" s="73">
        <f t="shared" si="0"/>
        <v>306666593</v>
      </c>
      <c r="Y12" s="73">
        <f t="shared" si="0"/>
        <v>329365340</v>
      </c>
      <c r="Z12" s="170">
        <f>+IF(X12&lt;&gt;0,+(Y12/X12)*100,0)</f>
        <v>107.40176710412015</v>
      </c>
      <c r="AA12" s="74">
        <f>SUM(AA6:AA11)</f>
        <v>408888788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>
        <v>1641929</v>
      </c>
      <c r="H15" s="60">
        <v>1641929</v>
      </c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47107548</v>
      </c>
      <c r="D16" s="155"/>
      <c r="E16" s="59">
        <v>44619660</v>
      </c>
      <c r="F16" s="60">
        <v>54543012</v>
      </c>
      <c r="G16" s="159">
        <v>3845728</v>
      </c>
      <c r="H16" s="159"/>
      <c r="I16" s="159">
        <v>48808507</v>
      </c>
      <c r="J16" s="60">
        <v>48808507</v>
      </c>
      <c r="K16" s="159"/>
      <c r="L16" s="159"/>
      <c r="M16" s="60"/>
      <c r="N16" s="159"/>
      <c r="O16" s="159">
        <v>50481185</v>
      </c>
      <c r="P16" s="159">
        <v>51001532</v>
      </c>
      <c r="Q16" s="60">
        <v>52145480</v>
      </c>
      <c r="R16" s="159">
        <v>52145480</v>
      </c>
      <c r="S16" s="159"/>
      <c r="T16" s="60"/>
      <c r="U16" s="159"/>
      <c r="V16" s="159"/>
      <c r="W16" s="159">
        <v>52145480</v>
      </c>
      <c r="X16" s="60">
        <v>40907259</v>
      </c>
      <c r="Y16" s="159">
        <v>11238221</v>
      </c>
      <c r="Z16" s="141">
        <v>27.47</v>
      </c>
      <c r="AA16" s="225">
        <v>54543012</v>
      </c>
    </row>
    <row r="17" spans="1:27" ht="13.5">
      <c r="A17" s="249" t="s">
        <v>152</v>
      </c>
      <c r="B17" s="182"/>
      <c r="C17" s="155">
        <v>512780785</v>
      </c>
      <c r="D17" s="155"/>
      <c r="E17" s="59">
        <v>600092380</v>
      </c>
      <c r="F17" s="60">
        <v>600092380</v>
      </c>
      <c r="G17" s="60">
        <v>48897442</v>
      </c>
      <c r="H17" s="60">
        <v>50007698</v>
      </c>
      <c r="I17" s="60"/>
      <c r="J17" s="60"/>
      <c r="K17" s="60">
        <v>48808561</v>
      </c>
      <c r="L17" s="60">
        <v>48808561</v>
      </c>
      <c r="M17" s="60">
        <v>49886338</v>
      </c>
      <c r="N17" s="60">
        <v>49886338</v>
      </c>
      <c r="O17" s="60">
        <v>512780785</v>
      </c>
      <c r="P17" s="60">
        <v>512780785</v>
      </c>
      <c r="Q17" s="60">
        <v>512780784</v>
      </c>
      <c r="R17" s="60">
        <v>512780784</v>
      </c>
      <c r="S17" s="60"/>
      <c r="T17" s="60"/>
      <c r="U17" s="60"/>
      <c r="V17" s="60"/>
      <c r="W17" s="60">
        <v>512780784</v>
      </c>
      <c r="X17" s="60">
        <v>450069285</v>
      </c>
      <c r="Y17" s="60">
        <v>62711499</v>
      </c>
      <c r="Z17" s="140">
        <v>13.93</v>
      </c>
      <c r="AA17" s="62">
        <v>600092380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>
        <v>3718305</v>
      </c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5229913155</v>
      </c>
      <c r="D19" s="155"/>
      <c r="E19" s="59">
        <v>5289868577</v>
      </c>
      <c r="F19" s="60">
        <v>5289868577</v>
      </c>
      <c r="G19" s="60">
        <v>416538489</v>
      </c>
      <c r="H19" s="60">
        <v>440822381</v>
      </c>
      <c r="I19" s="60">
        <v>5782466063</v>
      </c>
      <c r="J19" s="60">
        <v>5782466063</v>
      </c>
      <c r="K19" s="60">
        <v>5782466063</v>
      </c>
      <c r="L19" s="60">
        <v>5725014858</v>
      </c>
      <c r="M19" s="60">
        <v>5719744949</v>
      </c>
      <c r="N19" s="60">
        <v>5719744949</v>
      </c>
      <c r="O19" s="60">
        <v>5202321417</v>
      </c>
      <c r="P19" s="60">
        <v>5205238321</v>
      </c>
      <c r="Q19" s="60">
        <v>5191410244</v>
      </c>
      <c r="R19" s="60">
        <v>5191410244</v>
      </c>
      <c r="S19" s="60"/>
      <c r="T19" s="60"/>
      <c r="U19" s="60"/>
      <c r="V19" s="60"/>
      <c r="W19" s="60">
        <v>5191410244</v>
      </c>
      <c r="X19" s="60">
        <v>3967401433</v>
      </c>
      <c r="Y19" s="60">
        <v>1224008811</v>
      </c>
      <c r="Z19" s="140">
        <v>30.85</v>
      </c>
      <c r="AA19" s="62">
        <v>5289868577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3616652</v>
      </c>
      <c r="D21" s="155"/>
      <c r="E21" s="59">
        <v>3586045</v>
      </c>
      <c r="F21" s="60">
        <v>3586045</v>
      </c>
      <c r="G21" s="60">
        <v>282990</v>
      </c>
      <c r="H21" s="60">
        <v>282990</v>
      </c>
      <c r="I21" s="60">
        <v>896511</v>
      </c>
      <c r="J21" s="60">
        <v>896511</v>
      </c>
      <c r="K21" s="60">
        <v>896511</v>
      </c>
      <c r="L21" s="60">
        <v>896511</v>
      </c>
      <c r="M21" s="60">
        <v>896511</v>
      </c>
      <c r="N21" s="60">
        <v>896511</v>
      </c>
      <c r="O21" s="60">
        <v>3616652</v>
      </c>
      <c r="P21" s="60">
        <v>3616652</v>
      </c>
      <c r="Q21" s="60">
        <v>3616652</v>
      </c>
      <c r="R21" s="60">
        <v>3616652</v>
      </c>
      <c r="S21" s="60"/>
      <c r="T21" s="60"/>
      <c r="U21" s="60"/>
      <c r="V21" s="60"/>
      <c r="W21" s="60">
        <v>3616652</v>
      </c>
      <c r="X21" s="60">
        <v>2689534</v>
      </c>
      <c r="Y21" s="60">
        <v>927118</v>
      </c>
      <c r="Z21" s="140">
        <v>34.47</v>
      </c>
      <c r="AA21" s="62">
        <v>3586045</v>
      </c>
    </row>
    <row r="22" spans="1:27" ht="13.5">
      <c r="A22" s="249" t="s">
        <v>157</v>
      </c>
      <c r="B22" s="182"/>
      <c r="C22" s="155">
        <v>1026095</v>
      </c>
      <c r="D22" s="155"/>
      <c r="E22" s="59">
        <v>4457124</v>
      </c>
      <c r="F22" s="60">
        <v>4457124</v>
      </c>
      <c r="G22" s="60">
        <v>240772</v>
      </c>
      <c r="H22" s="60">
        <v>240772</v>
      </c>
      <c r="I22" s="60"/>
      <c r="J22" s="60"/>
      <c r="K22" s="60"/>
      <c r="L22" s="60"/>
      <c r="M22" s="60"/>
      <c r="N22" s="60"/>
      <c r="O22" s="60">
        <v>1026095</v>
      </c>
      <c r="P22" s="60">
        <v>1026095</v>
      </c>
      <c r="Q22" s="60">
        <v>856266</v>
      </c>
      <c r="R22" s="60">
        <v>856266</v>
      </c>
      <c r="S22" s="60"/>
      <c r="T22" s="60"/>
      <c r="U22" s="60"/>
      <c r="V22" s="60"/>
      <c r="W22" s="60">
        <v>856266</v>
      </c>
      <c r="X22" s="60">
        <v>3342843</v>
      </c>
      <c r="Y22" s="60">
        <v>-2486577</v>
      </c>
      <c r="Z22" s="140">
        <v>-74.39</v>
      </c>
      <c r="AA22" s="62">
        <v>4457124</v>
      </c>
    </row>
    <row r="23" spans="1:27" ht="13.5">
      <c r="A23" s="249" t="s">
        <v>158</v>
      </c>
      <c r="B23" s="182"/>
      <c r="C23" s="155">
        <v>619685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5795063920</v>
      </c>
      <c r="D24" s="168">
        <f>SUM(D15:D23)</f>
        <v>0</v>
      </c>
      <c r="E24" s="76">
        <f t="shared" si="1"/>
        <v>5942623786</v>
      </c>
      <c r="F24" s="77">
        <f t="shared" si="1"/>
        <v>5952547138</v>
      </c>
      <c r="G24" s="77">
        <f t="shared" si="1"/>
        <v>471447350</v>
      </c>
      <c r="H24" s="77">
        <f t="shared" si="1"/>
        <v>496714075</v>
      </c>
      <c r="I24" s="77">
        <f t="shared" si="1"/>
        <v>5832171081</v>
      </c>
      <c r="J24" s="77">
        <f t="shared" si="1"/>
        <v>5832171081</v>
      </c>
      <c r="K24" s="77">
        <f t="shared" si="1"/>
        <v>5832171135</v>
      </c>
      <c r="L24" s="77">
        <f t="shared" si="1"/>
        <v>5774719930</v>
      </c>
      <c r="M24" s="77">
        <f t="shared" si="1"/>
        <v>5770527798</v>
      </c>
      <c r="N24" s="77">
        <f t="shared" si="1"/>
        <v>5770527798</v>
      </c>
      <c r="O24" s="77">
        <f t="shared" si="1"/>
        <v>5770226134</v>
      </c>
      <c r="P24" s="77">
        <f t="shared" si="1"/>
        <v>5773663385</v>
      </c>
      <c r="Q24" s="77">
        <f t="shared" si="1"/>
        <v>5760809426</v>
      </c>
      <c r="R24" s="77">
        <f t="shared" si="1"/>
        <v>5760809426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5760809426</v>
      </c>
      <c r="X24" s="77">
        <f t="shared" si="1"/>
        <v>4464410354</v>
      </c>
      <c r="Y24" s="77">
        <f t="shared" si="1"/>
        <v>1296399072</v>
      </c>
      <c r="Z24" s="212">
        <f>+IF(X24&lt;&gt;0,+(Y24/X24)*100,0)</f>
        <v>29.03852847752803</v>
      </c>
      <c r="AA24" s="79">
        <f>SUM(AA15:AA23)</f>
        <v>5952547138</v>
      </c>
    </row>
    <row r="25" spans="1:27" ht="13.5">
      <c r="A25" s="250" t="s">
        <v>159</v>
      </c>
      <c r="B25" s="251"/>
      <c r="C25" s="168">
        <f aca="true" t="shared" si="2" ref="C25:Y25">+C12+C24</f>
        <v>6335986892</v>
      </c>
      <c r="D25" s="168">
        <f>+D12+D24</f>
        <v>0</v>
      </c>
      <c r="E25" s="72">
        <f t="shared" si="2"/>
        <v>6346968941</v>
      </c>
      <c r="F25" s="73">
        <f t="shared" si="2"/>
        <v>6361435926</v>
      </c>
      <c r="G25" s="73">
        <f t="shared" si="2"/>
        <v>695000435</v>
      </c>
      <c r="H25" s="73">
        <f t="shared" si="2"/>
        <v>728802196</v>
      </c>
      <c r="I25" s="73">
        <f t="shared" si="2"/>
        <v>5943118427</v>
      </c>
      <c r="J25" s="73">
        <f t="shared" si="2"/>
        <v>5943118427</v>
      </c>
      <c r="K25" s="73">
        <f t="shared" si="2"/>
        <v>5961451165</v>
      </c>
      <c r="L25" s="73">
        <f t="shared" si="2"/>
        <v>5922665760</v>
      </c>
      <c r="M25" s="73">
        <f t="shared" si="2"/>
        <v>5938212415</v>
      </c>
      <c r="N25" s="73">
        <f t="shared" si="2"/>
        <v>5938212415</v>
      </c>
      <c r="O25" s="73">
        <f t="shared" si="2"/>
        <v>6227567851</v>
      </c>
      <c r="P25" s="73">
        <f t="shared" si="2"/>
        <v>6268545219</v>
      </c>
      <c r="Q25" s="73">
        <f t="shared" si="2"/>
        <v>6396841359</v>
      </c>
      <c r="R25" s="73">
        <f t="shared" si="2"/>
        <v>6396841359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6396841359</v>
      </c>
      <c r="X25" s="73">
        <f t="shared" si="2"/>
        <v>4771076947</v>
      </c>
      <c r="Y25" s="73">
        <f t="shared" si="2"/>
        <v>1625764412</v>
      </c>
      <c r="Z25" s="170">
        <f>+IF(X25&lt;&gt;0,+(Y25/X25)*100,0)</f>
        <v>34.07541798340231</v>
      </c>
      <c r="AA25" s="74">
        <f>+AA12+AA24</f>
        <v>6361435926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>
        <v>-6048307</v>
      </c>
      <c r="J29" s="60">
        <v>-6048307</v>
      </c>
      <c r="K29" s="60">
        <v>-3777034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21945264</v>
      </c>
      <c r="D30" s="155"/>
      <c r="E30" s="59">
        <v>32593572</v>
      </c>
      <c r="F30" s="60">
        <v>32593572</v>
      </c>
      <c r="G30" s="60">
        <v>1156175</v>
      </c>
      <c r="H30" s="60">
        <v>2716131</v>
      </c>
      <c r="I30" s="60"/>
      <c r="J30" s="60"/>
      <c r="K30" s="60"/>
      <c r="L30" s="60"/>
      <c r="M30" s="60"/>
      <c r="N30" s="60"/>
      <c r="O30" s="60">
        <v>11982095</v>
      </c>
      <c r="P30" s="60">
        <v>15200199</v>
      </c>
      <c r="Q30" s="60">
        <v>5660337</v>
      </c>
      <c r="R30" s="60">
        <v>5660337</v>
      </c>
      <c r="S30" s="60"/>
      <c r="T30" s="60"/>
      <c r="U30" s="60"/>
      <c r="V30" s="60"/>
      <c r="W30" s="60">
        <v>5660337</v>
      </c>
      <c r="X30" s="60">
        <v>24445179</v>
      </c>
      <c r="Y30" s="60">
        <v>-18784842</v>
      </c>
      <c r="Z30" s="140">
        <v>-76.84</v>
      </c>
      <c r="AA30" s="62">
        <v>32593572</v>
      </c>
    </row>
    <row r="31" spans="1:27" ht="13.5">
      <c r="A31" s="249" t="s">
        <v>163</v>
      </c>
      <c r="B31" s="182"/>
      <c r="C31" s="155">
        <v>39458450</v>
      </c>
      <c r="D31" s="155"/>
      <c r="E31" s="59">
        <v>38013296</v>
      </c>
      <c r="F31" s="60">
        <v>38013296</v>
      </c>
      <c r="G31" s="60">
        <v>281560</v>
      </c>
      <c r="H31" s="60">
        <v>3167775</v>
      </c>
      <c r="I31" s="60">
        <v>3268708</v>
      </c>
      <c r="J31" s="60">
        <v>3268708</v>
      </c>
      <c r="K31" s="60">
        <v>3268708</v>
      </c>
      <c r="L31" s="60">
        <v>3851878</v>
      </c>
      <c r="M31" s="60">
        <v>3802930</v>
      </c>
      <c r="N31" s="60">
        <v>3802930</v>
      </c>
      <c r="O31" s="60">
        <v>3802930</v>
      </c>
      <c r="P31" s="60">
        <v>44782917</v>
      </c>
      <c r="Q31" s="60">
        <v>44313144</v>
      </c>
      <c r="R31" s="60">
        <v>44313144</v>
      </c>
      <c r="S31" s="60"/>
      <c r="T31" s="60"/>
      <c r="U31" s="60"/>
      <c r="V31" s="60"/>
      <c r="W31" s="60">
        <v>44313144</v>
      </c>
      <c r="X31" s="60">
        <v>28509972</v>
      </c>
      <c r="Y31" s="60">
        <v>15803172</v>
      </c>
      <c r="Z31" s="140">
        <v>55.43</v>
      </c>
      <c r="AA31" s="62">
        <v>38013296</v>
      </c>
    </row>
    <row r="32" spans="1:27" ht="13.5">
      <c r="A32" s="249" t="s">
        <v>164</v>
      </c>
      <c r="B32" s="182"/>
      <c r="C32" s="155">
        <v>500448331</v>
      </c>
      <c r="D32" s="155"/>
      <c r="E32" s="59">
        <v>457206899</v>
      </c>
      <c r="F32" s="60">
        <v>457206899</v>
      </c>
      <c r="G32" s="60">
        <v>25603018</v>
      </c>
      <c r="H32" s="60">
        <v>38100575</v>
      </c>
      <c r="I32" s="60"/>
      <c r="J32" s="60"/>
      <c r="K32" s="60"/>
      <c r="L32" s="60"/>
      <c r="M32" s="60"/>
      <c r="N32" s="60"/>
      <c r="O32" s="60"/>
      <c r="P32" s="60">
        <v>238828169</v>
      </c>
      <c r="Q32" s="60">
        <v>312078805</v>
      </c>
      <c r="R32" s="60">
        <v>312078805</v>
      </c>
      <c r="S32" s="60"/>
      <c r="T32" s="60"/>
      <c r="U32" s="60"/>
      <c r="V32" s="60"/>
      <c r="W32" s="60">
        <v>312078805</v>
      </c>
      <c r="X32" s="60">
        <v>342905174</v>
      </c>
      <c r="Y32" s="60">
        <v>-30826369</v>
      </c>
      <c r="Z32" s="140">
        <v>-8.99</v>
      </c>
      <c r="AA32" s="62">
        <v>457206899</v>
      </c>
    </row>
    <row r="33" spans="1:27" ht="13.5">
      <c r="A33" s="249" t="s">
        <v>165</v>
      </c>
      <c r="B33" s="182"/>
      <c r="C33" s="155">
        <v>15654533</v>
      </c>
      <c r="D33" s="155"/>
      <c r="E33" s="59">
        <v>23206203</v>
      </c>
      <c r="F33" s="60">
        <v>23206203</v>
      </c>
      <c r="G33" s="60">
        <v>4797224</v>
      </c>
      <c r="H33" s="60">
        <v>4797224</v>
      </c>
      <c r="I33" s="60"/>
      <c r="J33" s="60"/>
      <c r="K33" s="60"/>
      <c r="L33" s="60"/>
      <c r="M33" s="60"/>
      <c r="N33" s="60"/>
      <c r="O33" s="60">
        <v>15654533</v>
      </c>
      <c r="P33" s="60">
        <v>15654533</v>
      </c>
      <c r="Q33" s="60">
        <v>17478003</v>
      </c>
      <c r="R33" s="60">
        <v>17478003</v>
      </c>
      <c r="S33" s="60"/>
      <c r="T33" s="60"/>
      <c r="U33" s="60"/>
      <c r="V33" s="60"/>
      <c r="W33" s="60">
        <v>17478003</v>
      </c>
      <c r="X33" s="60">
        <v>17404652</v>
      </c>
      <c r="Y33" s="60">
        <v>73351</v>
      </c>
      <c r="Z33" s="140">
        <v>0.42</v>
      </c>
      <c r="AA33" s="62">
        <v>23206203</v>
      </c>
    </row>
    <row r="34" spans="1:27" ht="13.5">
      <c r="A34" s="250" t="s">
        <v>58</v>
      </c>
      <c r="B34" s="251"/>
      <c r="C34" s="168">
        <f aca="true" t="shared" si="3" ref="C34:Y34">SUM(C29:C33)</f>
        <v>577506578</v>
      </c>
      <c r="D34" s="168">
        <f>SUM(D29:D33)</f>
        <v>0</v>
      </c>
      <c r="E34" s="72">
        <f t="shared" si="3"/>
        <v>551019970</v>
      </c>
      <c r="F34" s="73">
        <f t="shared" si="3"/>
        <v>551019970</v>
      </c>
      <c r="G34" s="73">
        <f t="shared" si="3"/>
        <v>31837977</v>
      </c>
      <c r="H34" s="73">
        <f t="shared" si="3"/>
        <v>48781705</v>
      </c>
      <c r="I34" s="73">
        <f t="shared" si="3"/>
        <v>-2779599</v>
      </c>
      <c r="J34" s="73">
        <f t="shared" si="3"/>
        <v>-2779599</v>
      </c>
      <c r="K34" s="73">
        <f t="shared" si="3"/>
        <v>-508326</v>
      </c>
      <c r="L34" s="73">
        <f t="shared" si="3"/>
        <v>3851878</v>
      </c>
      <c r="M34" s="73">
        <f t="shared" si="3"/>
        <v>3802930</v>
      </c>
      <c r="N34" s="73">
        <f t="shared" si="3"/>
        <v>3802930</v>
      </c>
      <c r="O34" s="73">
        <f t="shared" si="3"/>
        <v>31439558</v>
      </c>
      <c r="P34" s="73">
        <f t="shared" si="3"/>
        <v>314465818</v>
      </c>
      <c r="Q34" s="73">
        <f t="shared" si="3"/>
        <v>379530289</v>
      </c>
      <c r="R34" s="73">
        <f t="shared" si="3"/>
        <v>379530289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379530289</v>
      </c>
      <c r="X34" s="73">
        <f t="shared" si="3"/>
        <v>413264977</v>
      </c>
      <c r="Y34" s="73">
        <f t="shared" si="3"/>
        <v>-33734688</v>
      </c>
      <c r="Z34" s="170">
        <f>+IF(X34&lt;&gt;0,+(Y34/X34)*100,0)</f>
        <v>-8.162968041688178</v>
      </c>
      <c r="AA34" s="74">
        <f>SUM(AA29:AA33)</f>
        <v>551019970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350225337</v>
      </c>
      <c r="D37" s="155"/>
      <c r="E37" s="59">
        <v>356297332</v>
      </c>
      <c r="F37" s="60">
        <v>328615739</v>
      </c>
      <c r="G37" s="60">
        <v>28381749</v>
      </c>
      <c r="H37" s="60">
        <v>29691444</v>
      </c>
      <c r="I37" s="60">
        <v>339149105</v>
      </c>
      <c r="J37" s="60">
        <v>339149105</v>
      </c>
      <c r="K37" s="60">
        <v>357537909</v>
      </c>
      <c r="L37" s="60">
        <v>356945914</v>
      </c>
      <c r="M37" s="60">
        <v>355110882</v>
      </c>
      <c r="N37" s="60">
        <v>355110882</v>
      </c>
      <c r="O37" s="60">
        <v>343772804</v>
      </c>
      <c r="P37" s="60">
        <v>340554700</v>
      </c>
      <c r="Q37" s="60">
        <v>345913563</v>
      </c>
      <c r="R37" s="60">
        <v>345913563</v>
      </c>
      <c r="S37" s="60"/>
      <c r="T37" s="60"/>
      <c r="U37" s="60"/>
      <c r="V37" s="60"/>
      <c r="W37" s="60">
        <v>345913563</v>
      </c>
      <c r="X37" s="60">
        <v>246461804</v>
      </c>
      <c r="Y37" s="60">
        <v>99451759</v>
      </c>
      <c r="Z37" s="140">
        <v>40.35</v>
      </c>
      <c r="AA37" s="62">
        <v>328615739</v>
      </c>
    </row>
    <row r="38" spans="1:27" ht="13.5">
      <c r="A38" s="249" t="s">
        <v>165</v>
      </c>
      <c r="B38" s="182"/>
      <c r="C38" s="155">
        <v>174560533</v>
      </c>
      <c r="D38" s="155"/>
      <c r="E38" s="59">
        <v>155778608</v>
      </c>
      <c r="F38" s="60">
        <v>155778608</v>
      </c>
      <c r="G38" s="60">
        <v>12629320</v>
      </c>
      <c r="H38" s="60">
        <v>12981551</v>
      </c>
      <c r="I38" s="60"/>
      <c r="J38" s="60"/>
      <c r="K38" s="60"/>
      <c r="L38" s="60"/>
      <c r="M38" s="60"/>
      <c r="N38" s="60"/>
      <c r="O38" s="60">
        <v>180088536</v>
      </c>
      <c r="P38" s="60">
        <v>180088536</v>
      </c>
      <c r="Q38" s="60">
        <v>180088536</v>
      </c>
      <c r="R38" s="60">
        <v>180088536</v>
      </c>
      <c r="S38" s="60"/>
      <c r="T38" s="60"/>
      <c r="U38" s="60"/>
      <c r="V38" s="60"/>
      <c r="W38" s="60">
        <v>180088536</v>
      </c>
      <c r="X38" s="60">
        <v>116833956</v>
      </c>
      <c r="Y38" s="60">
        <v>63254580</v>
      </c>
      <c r="Z38" s="140">
        <v>54.14</v>
      </c>
      <c r="AA38" s="62">
        <v>155778608</v>
      </c>
    </row>
    <row r="39" spans="1:27" ht="13.5">
      <c r="A39" s="250" t="s">
        <v>59</v>
      </c>
      <c r="B39" s="253"/>
      <c r="C39" s="168">
        <f aca="true" t="shared" si="4" ref="C39:Y39">SUM(C37:C38)</f>
        <v>524785870</v>
      </c>
      <c r="D39" s="168">
        <f>SUM(D37:D38)</f>
        <v>0</v>
      </c>
      <c r="E39" s="76">
        <f t="shared" si="4"/>
        <v>512075940</v>
      </c>
      <c r="F39" s="77">
        <f t="shared" si="4"/>
        <v>484394347</v>
      </c>
      <c r="G39" s="77">
        <f t="shared" si="4"/>
        <v>41011069</v>
      </c>
      <c r="H39" s="77">
        <f t="shared" si="4"/>
        <v>42672995</v>
      </c>
      <c r="I39" s="77">
        <f t="shared" si="4"/>
        <v>339149105</v>
      </c>
      <c r="J39" s="77">
        <f t="shared" si="4"/>
        <v>339149105</v>
      </c>
      <c r="K39" s="77">
        <f t="shared" si="4"/>
        <v>357537909</v>
      </c>
      <c r="L39" s="77">
        <f t="shared" si="4"/>
        <v>356945914</v>
      </c>
      <c r="M39" s="77">
        <f t="shared" si="4"/>
        <v>355110882</v>
      </c>
      <c r="N39" s="77">
        <f t="shared" si="4"/>
        <v>355110882</v>
      </c>
      <c r="O39" s="77">
        <f t="shared" si="4"/>
        <v>523861340</v>
      </c>
      <c r="P39" s="77">
        <f t="shared" si="4"/>
        <v>520643236</v>
      </c>
      <c r="Q39" s="77">
        <f t="shared" si="4"/>
        <v>526002099</v>
      </c>
      <c r="R39" s="77">
        <f t="shared" si="4"/>
        <v>526002099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526002099</v>
      </c>
      <c r="X39" s="77">
        <f t="shared" si="4"/>
        <v>363295760</v>
      </c>
      <c r="Y39" s="77">
        <f t="shared" si="4"/>
        <v>162706339</v>
      </c>
      <c r="Z39" s="212">
        <f>+IF(X39&lt;&gt;0,+(Y39/X39)*100,0)</f>
        <v>44.78619266021712</v>
      </c>
      <c r="AA39" s="79">
        <f>SUM(AA37:AA38)</f>
        <v>484394347</v>
      </c>
    </row>
    <row r="40" spans="1:27" ht="13.5">
      <c r="A40" s="250" t="s">
        <v>167</v>
      </c>
      <c r="B40" s="251"/>
      <c r="C40" s="168">
        <f aca="true" t="shared" si="5" ref="C40:Y40">+C34+C39</f>
        <v>1102292448</v>
      </c>
      <c r="D40" s="168">
        <f>+D34+D39</f>
        <v>0</v>
      </c>
      <c r="E40" s="72">
        <f t="shared" si="5"/>
        <v>1063095910</v>
      </c>
      <c r="F40" s="73">
        <f t="shared" si="5"/>
        <v>1035414317</v>
      </c>
      <c r="G40" s="73">
        <f t="shared" si="5"/>
        <v>72849046</v>
      </c>
      <c r="H40" s="73">
        <f t="shared" si="5"/>
        <v>91454700</v>
      </c>
      <c r="I40" s="73">
        <f t="shared" si="5"/>
        <v>336369506</v>
      </c>
      <c r="J40" s="73">
        <f t="shared" si="5"/>
        <v>336369506</v>
      </c>
      <c r="K40" s="73">
        <f t="shared" si="5"/>
        <v>357029583</v>
      </c>
      <c r="L40" s="73">
        <f t="shared" si="5"/>
        <v>360797792</v>
      </c>
      <c r="M40" s="73">
        <f t="shared" si="5"/>
        <v>358913812</v>
      </c>
      <c r="N40" s="73">
        <f t="shared" si="5"/>
        <v>358913812</v>
      </c>
      <c r="O40" s="73">
        <f t="shared" si="5"/>
        <v>555300898</v>
      </c>
      <c r="P40" s="73">
        <f t="shared" si="5"/>
        <v>835109054</v>
      </c>
      <c r="Q40" s="73">
        <f t="shared" si="5"/>
        <v>905532388</v>
      </c>
      <c r="R40" s="73">
        <f t="shared" si="5"/>
        <v>905532388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905532388</v>
      </c>
      <c r="X40" s="73">
        <f t="shared" si="5"/>
        <v>776560737</v>
      </c>
      <c r="Y40" s="73">
        <f t="shared" si="5"/>
        <v>128971651</v>
      </c>
      <c r="Z40" s="170">
        <f>+IF(X40&lt;&gt;0,+(Y40/X40)*100,0)</f>
        <v>16.608057149301896</v>
      </c>
      <c r="AA40" s="74">
        <f>+AA34+AA39</f>
        <v>1035414317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5233694444</v>
      </c>
      <c r="D42" s="257">
        <f>+D25-D40</f>
        <v>0</v>
      </c>
      <c r="E42" s="258">
        <f t="shared" si="6"/>
        <v>5283873031</v>
      </c>
      <c r="F42" s="259">
        <f t="shared" si="6"/>
        <v>5326021609</v>
      </c>
      <c r="G42" s="259">
        <f t="shared" si="6"/>
        <v>622151389</v>
      </c>
      <c r="H42" s="259">
        <f t="shared" si="6"/>
        <v>637347496</v>
      </c>
      <c r="I42" s="259">
        <f t="shared" si="6"/>
        <v>5606748921</v>
      </c>
      <c r="J42" s="259">
        <f t="shared" si="6"/>
        <v>5606748921</v>
      </c>
      <c r="K42" s="259">
        <f t="shared" si="6"/>
        <v>5604421582</v>
      </c>
      <c r="L42" s="259">
        <f t="shared" si="6"/>
        <v>5561867968</v>
      </c>
      <c r="M42" s="259">
        <f t="shared" si="6"/>
        <v>5579298603</v>
      </c>
      <c r="N42" s="259">
        <f t="shared" si="6"/>
        <v>5579298603</v>
      </c>
      <c r="O42" s="259">
        <f t="shared" si="6"/>
        <v>5672266953</v>
      </c>
      <c r="P42" s="259">
        <f t="shared" si="6"/>
        <v>5433436165</v>
      </c>
      <c r="Q42" s="259">
        <f t="shared" si="6"/>
        <v>5491308971</v>
      </c>
      <c r="R42" s="259">
        <f t="shared" si="6"/>
        <v>5491308971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5491308971</v>
      </c>
      <c r="X42" s="259">
        <f t="shared" si="6"/>
        <v>3994516210</v>
      </c>
      <c r="Y42" s="259">
        <f t="shared" si="6"/>
        <v>1496792761</v>
      </c>
      <c r="Z42" s="260">
        <f>+IF(X42&lt;&gt;0,+(Y42/X42)*100,0)</f>
        <v>37.47119005933387</v>
      </c>
      <c r="AA42" s="261">
        <f>+AA25-AA40</f>
        <v>5326021609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5233694444</v>
      </c>
      <c r="D45" s="155"/>
      <c r="E45" s="59">
        <v>5283873030</v>
      </c>
      <c r="F45" s="60">
        <v>5326021608</v>
      </c>
      <c r="G45" s="60">
        <v>622151387</v>
      </c>
      <c r="H45" s="60">
        <v>637347498</v>
      </c>
      <c r="I45" s="60">
        <v>5606748921</v>
      </c>
      <c r="J45" s="60">
        <v>5606748921</v>
      </c>
      <c r="K45" s="60">
        <v>5604421583</v>
      </c>
      <c r="L45" s="60">
        <v>5561867969</v>
      </c>
      <c r="M45" s="60">
        <v>5579298604</v>
      </c>
      <c r="N45" s="60">
        <v>5579298604</v>
      </c>
      <c r="O45" s="60">
        <v>5672266953</v>
      </c>
      <c r="P45" s="60">
        <v>5433436165</v>
      </c>
      <c r="Q45" s="60">
        <v>5491308971</v>
      </c>
      <c r="R45" s="60">
        <v>5491308971</v>
      </c>
      <c r="S45" s="60"/>
      <c r="T45" s="60"/>
      <c r="U45" s="60"/>
      <c r="V45" s="60"/>
      <c r="W45" s="60">
        <v>5491308971</v>
      </c>
      <c r="X45" s="60">
        <v>3994516206</v>
      </c>
      <c r="Y45" s="60">
        <v>1496792765</v>
      </c>
      <c r="Z45" s="139">
        <v>37.47</v>
      </c>
      <c r="AA45" s="62">
        <v>5326021608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5233694444</v>
      </c>
      <c r="D48" s="217">
        <f>SUM(D45:D47)</f>
        <v>0</v>
      </c>
      <c r="E48" s="264">
        <f t="shared" si="7"/>
        <v>5283873030</v>
      </c>
      <c r="F48" s="219">
        <f t="shared" si="7"/>
        <v>5326021608</v>
      </c>
      <c r="G48" s="219">
        <f t="shared" si="7"/>
        <v>622151387</v>
      </c>
      <c r="H48" s="219">
        <f t="shared" si="7"/>
        <v>637347498</v>
      </c>
      <c r="I48" s="219">
        <f t="shared" si="7"/>
        <v>5606748921</v>
      </c>
      <c r="J48" s="219">
        <f t="shared" si="7"/>
        <v>5606748921</v>
      </c>
      <c r="K48" s="219">
        <f t="shared" si="7"/>
        <v>5604421583</v>
      </c>
      <c r="L48" s="219">
        <f t="shared" si="7"/>
        <v>5561867969</v>
      </c>
      <c r="M48" s="219">
        <f t="shared" si="7"/>
        <v>5579298604</v>
      </c>
      <c r="N48" s="219">
        <f t="shared" si="7"/>
        <v>5579298604</v>
      </c>
      <c r="O48" s="219">
        <f t="shared" si="7"/>
        <v>5672266953</v>
      </c>
      <c r="P48" s="219">
        <f t="shared" si="7"/>
        <v>5433436165</v>
      </c>
      <c r="Q48" s="219">
        <f t="shared" si="7"/>
        <v>5491308971</v>
      </c>
      <c r="R48" s="219">
        <f t="shared" si="7"/>
        <v>5491308971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5491308971</v>
      </c>
      <c r="X48" s="219">
        <f t="shared" si="7"/>
        <v>3994516206</v>
      </c>
      <c r="Y48" s="219">
        <f t="shared" si="7"/>
        <v>1496792765</v>
      </c>
      <c r="Z48" s="265">
        <f>+IF(X48&lt;&gt;0,+(Y48/X48)*100,0)</f>
        <v>37.47119019699378</v>
      </c>
      <c r="AA48" s="232">
        <f>SUM(AA45:AA47)</f>
        <v>5326021608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1510431129</v>
      </c>
      <c r="D6" s="155"/>
      <c r="E6" s="59">
        <v>1811348149</v>
      </c>
      <c r="F6" s="60">
        <v>1833483931</v>
      </c>
      <c r="G6" s="60">
        <v>158054558</v>
      </c>
      <c r="H6" s="60">
        <v>146947219</v>
      </c>
      <c r="I6" s="60">
        <v>131565630</v>
      </c>
      <c r="J6" s="60">
        <v>436567407</v>
      </c>
      <c r="K6" s="60">
        <v>168767532</v>
      </c>
      <c r="L6" s="60">
        <v>148321974</v>
      </c>
      <c r="M6" s="60">
        <v>133732982</v>
      </c>
      <c r="N6" s="60">
        <v>450822488</v>
      </c>
      <c r="O6" s="60">
        <v>132821153</v>
      </c>
      <c r="P6" s="60">
        <v>141932764</v>
      </c>
      <c r="Q6" s="60">
        <v>174750271</v>
      </c>
      <c r="R6" s="60">
        <v>449504188</v>
      </c>
      <c r="S6" s="60"/>
      <c r="T6" s="60"/>
      <c r="U6" s="60"/>
      <c r="V6" s="60"/>
      <c r="W6" s="60">
        <v>1336894083</v>
      </c>
      <c r="X6" s="60">
        <v>1280114337</v>
      </c>
      <c r="Y6" s="60">
        <v>56779746</v>
      </c>
      <c r="Z6" s="140">
        <v>4.44</v>
      </c>
      <c r="AA6" s="62">
        <v>1833483931</v>
      </c>
    </row>
    <row r="7" spans="1:27" ht="13.5">
      <c r="A7" s="249" t="s">
        <v>178</v>
      </c>
      <c r="B7" s="182"/>
      <c r="C7" s="155">
        <v>224377340</v>
      </c>
      <c r="D7" s="155"/>
      <c r="E7" s="59">
        <v>234461335</v>
      </c>
      <c r="F7" s="60">
        <v>239876258</v>
      </c>
      <c r="G7" s="60">
        <v>93921000</v>
      </c>
      <c r="H7" s="60">
        <v>1954631</v>
      </c>
      <c r="I7" s="60">
        <v>3625000</v>
      </c>
      <c r="J7" s="60">
        <v>99500631</v>
      </c>
      <c r="K7" s="60"/>
      <c r="L7" s="60">
        <v>74097000</v>
      </c>
      <c r="M7" s="60">
        <v>2767978</v>
      </c>
      <c r="N7" s="60">
        <v>76864978</v>
      </c>
      <c r="O7" s="60"/>
      <c r="P7" s="60">
        <v>568000</v>
      </c>
      <c r="Q7" s="60">
        <v>55573000</v>
      </c>
      <c r="R7" s="60">
        <v>56141000</v>
      </c>
      <c r="S7" s="60"/>
      <c r="T7" s="60"/>
      <c r="U7" s="60"/>
      <c r="V7" s="60"/>
      <c r="W7" s="60">
        <v>232506609</v>
      </c>
      <c r="X7" s="60">
        <v>231938609</v>
      </c>
      <c r="Y7" s="60">
        <v>568000</v>
      </c>
      <c r="Z7" s="140">
        <v>0.24</v>
      </c>
      <c r="AA7" s="62">
        <v>239876258</v>
      </c>
    </row>
    <row r="8" spans="1:27" ht="13.5">
      <c r="A8" s="249" t="s">
        <v>179</v>
      </c>
      <c r="B8" s="182"/>
      <c r="C8" s="155">
        <v>120383059</v>
      </c>
      <c r="D8" s="155"/>
      <c r="E8" s="59">
        <v>106717963</v>
      </c>
      <c r="F8" s="60">
        <v>110104379</v>
      </c>
      <c r="G8" s="60">
        <v>14115000</v>
      </c>
      <c r="H8" s="60"/>
      <c r="I8" s="60">
        <v>500000</v>
      </c>
      <c r="J8" s="60">
        <v>14615000</v>
      </c>
      <c r="K8" s="60">
        <v>38438000</v>
      </c>
      <c r="L8" s="60"/>
      <c r="M8" s="60">
        <v>2639000</v>
      </c>
      <c r="N8" s="60">
        <v>41077000</v>
      </c>
      <c r="O8" s="60"/>
      <c r="P8" s="60">
        <v>12000000</v>
      </c>
      <c r="Q8" s="60">
        <v>41543000</v>
      </c>
      <c r="R8" s="60">
        <v>53543000</v>
      </c>
      <c r="S8" s="60"/>
      <c r="T8" s="60"/>
      <c r="U8" s="60"/>
      <c r="V8" s="60"/>
      <c r="W8" s="60">
        <v>109235000</v>
      </c>
      <c r="X8" s="60">
        <v>109235000</v>
      </c>
      <c r="Y8" s="60"/>
      <c r="Z8" s="140"/>
      <c r="AA8" s="62">
        <v>110104379</v>
      </c>
    </row>
    <row r="9" spans="1:27" ht="13.5">
      <c r="A9" s="249" t="s">
        <v>180</v>
      </c>
      <c r="B9" s="182"/>
      <c r="C9" s="155">
        <v>23947021</v>
      </c>
      <c r="D9" s="155"/>
      <c r="E9" s="59">
        <v>10231884</v>
      </c>
      <c r="F9" s="60">
        <v>15771543</v>
      </c>
      <c r="G9" s="60">
        <v>1311649</v>
      </c>
      <c r="H9" s="60">
        <v>1475778</v>
      </c>
      <c r="I9" s="60">
        <v>1529263</v>
      </c>
      <c r="J9" s="60">
        <v>4316690</v>
      </c>
      <c r="K9" s="60">
        <v>741569</v>
      </c>
      <c r="L9" s="60">
        <v>1668217</v>
      </c>
      <c r="M9" s="60">
        <v>1210058</v>
      </c>
      <c r="N9" s="60">
        <v>3619844</v>
      </c>
      <c r="O9" s="60">
        <v>1233864</v>
      </c>
      <c r="P9" s="60">
        <v>1497752</v>
      </c>
      <c r="Q9" s="60">
        <v>7535536</v>
      </c>
      <c r="R9" s="60">
        <v>10267152</v>
      </c>
      <c r="S9" s="60"/>
      <c r="T9" s="60"/>
      <c r="U9" s="60"/>
      <c r="V9" s="60"/>
      <c r="W9" s="60">
        <v>18203686</v>
      </c>
      <c r="X9" s="60">
        <v>10727551</v>
      </c>
      <c r="Y9" s="60">
        <v>7476135</v>
      </c>
      <c r="Z9" s="140">
        <v>69.69</v>
      </c>
      <c r="AA9" s="62">
        <v>15771543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-1616378537</v>
      </c>
      <c r="D12" s="155"/>
      <c r="E12" s="59">
        <v>-1886242124</v>
      </c>
      <c r="F12" s="60">
        <v>-1885242818</v>
      </c>
      <c r="G12" s="60">
        <v>-210878583</v>
      </c>
      <c r="H12" s="60">
        <v>-113466082</v>
      </c>
      <c r="I12" s="60">
        <v>-126480840</v>
      </c>
      <c r="J12" s="60">
        <v>-450825505</v>
      </c>
      <c r="K12" s="60">
        <v>-155893748</v>
      </c>
      <c r="L12" s="60">
        <v>-182798691</v>
      </c>
      <c r="M12" s="60">
        <v>-155929781</v>
      </c>
      <c r="N12" s="60">
        <v>-494622220</v>
      </c>
      <c r="O12" s="60">
        <v>-122512867</v>
      </c>
      <c r="P12" s="60">
        <v>-113130985</v>
      </c>
      <c r="Q12" s="60">
        <v>-177564641</v>
      </c>
      <c r="R12" s="60">
        <v>-413208493</v>
      </c>
      <c r="S12" s="60"/>
      <c r="T12" s="60"/>
      <c r="U12" s="60"/>
      <c r="V12" s="60"/>
      <c r="W12" s="60">
        <v>-1358656218</v>
      </c>
      <c r="X12" s="60">
        <v>-1358280509</v>
      </c>
      <c r="Y12" s="60">
        <v>-375709</v>
      </c>
      <c r="Z12" s="140">
        <v>0.03</v>
      </c>
      <c r="AA12" s="62">
        <v>-1885242818</v>
      </c>
    </row>
    <row r="13" spans="1:27" ht="13.5">
      <c r="A13" s="249" t="s">
        <v>40</v>
      </c>
      <c r="B13" s="182"/>
      <c r="C13" s="155">
        <v>-45072267</v>
      </c>
      <c r="D13" s="155"/>
      <c r="E13" s="59">
        <v>-39487591</v>
      </c>
      <c r="F13" s="60">
        <v>-40252219</v>
      </c>
      <c r="G13" s="60">
        <v>-2742695</v>
      </c>
      <c r="H13" s="60">
        <v>-2159746</v>
      </c>
      <c r="I13" s="60">
        <v>-8990621</v>
      </c>
      <c r="J13" s="60">
        <v>-13893062</v>
      </c>
      <c r="K13" s="60">
        <v>-2007889</v>
      </c>
      <c r="L13" s="60">
        <v>-1339395</v>
      </c>
      <c r="M13" s="60">
        <v>-3316706</v>
      </c>
      <c r="N13" s="60">
        <v>-6663990</v>
      </c>
      <c r="O13" s="60">
        <v>-1980981</v>
      </c>
      <c r="P13" s="60">
        <v>-2420199</v>
      </c>
      <c r="Q13" s="60">
        <v>-8273331</v>
      </c>
      <c r="R13" s="60">
        <v>-12674511</v>
      </c>
      <c r="S13" s="60"/>
      <c r="T13" s="60"/>
      <c r="U13" s="60"/>
      <c r="V13" s="60"/>
      <c r="W13" s="60">
        <v>-33231563</v>
      </c>
      <c r="X13" s="60">
        <v>-33231563</v>
      </c>
      <c r="Y13" s="60"/>
      <c r="Z13" s="140"/>
      <c r="AA13" s="62">
        <v>-40252219</v>
      </c>
    </row>
    <row r="14" spans="1:27" ht="13.5">
      <c r="A14" s="249" t="s">
        <v>42</v>
      </c>
      <c r="B14" s="182"/>
      <c r="C14" s="155">
        <v>-32509879</v>
      </c>
      <c r="D14" s="155"/>
      <c r="E14" s="59">
        <v>-37052689</v>
      </c>
      <c r="F14" s="60">
        <v>-38294089</v>
      </c>
      <c r="G14" s="60">
        <v>-1539699</v>
      </c>
      <c r="H14" s="60">
        <v>-2966266</v>
      </c>
      <c r="I14" s="60">
        <v>-2568337</v>
      </c>
      <c r="J14" s="60">
        <v>-7074302</v>
      </c>
      <c r="K14" s="60">
        <v>-2474160</v>
      </c>
      <c r="L14" s="60">
        <v>-2613794</v>
      </c>
      <c r="M14" s="60">
        <v>-1436576</v>
      </c>
      <c r="N14" s="60">
        <v>-6524530</v>
      </c>
      <c r="O14" s="60">
        <v>-866875</v>
      </c>
      <c r="P14" s="60">
        <v>-1214119</v>
      </c>
      <c r="Q14" s="60">
        <v>-1904718</v>
      </c>
      <c r="R14" s="60">
        <v>-3985712</v>
      </c>
      <c r="S14" s="60"/>
      <c r="T14" s="60"/>
      <c r="U14" s="60"/>
      <c r="V14" s="60"/>
      <c r="W14" s="60">
        <v>-17584544</v>
      </c>
      <c r="X14" s="60">
        <v>-20089097</v>
      </c>
      <c r="Y14" s="60">
        <v>2504553</v>
      </c>
      <c r="Z14" s="140">
        <v>-12.47</v>
      </c>
      <c r="AA14" s="62">
        <v>-38294089</v>
      </c>
    </row>
    <row r="15" spans="1:27" ht="13.5">
      <c r="A15" s="250" t="s">
        <v>184</v>
      </c>
      <c r="B15" s="251"/>
      <c r="C15" s="168">
        <f aca="true" t="shared" si="0" ref="C15:Y15">SUM(C6:C14)</f>
        <v>185177866</v>
      </c>
      <c r="D15" s="168">
        <f>SUM(D6:D14)</f>
        <v>0</v>
      </c>
      <c r="E15" s="72">
        <f t="shared" si="0"/>
        <v>199976927</v>
      </c>
      <c r="F15" s="73">
        <f t="shared" si="0"/>
        <v>235446985</v>
      </c>
      <c r="G15" s="73">
        <f t="shared" si="0"/>
        <v>52241230</v>
      </c>
      <c r="H15" s="73">
        <f t="shared" si="0"/>
        <v>31785534</v>
      </c>
      <c r="I15" s="73">
        <f t="shared" si="0"/>
        <v>-819905</v>
      </c>
      <c r="J15" s="73">
        <f t="shared" si="0"/>
        <v>83206859</v>
      </c>
      <c r="K15" s="73">
        <f t="shared" si="0"/>
        <v>47571304</v>
      </c>
      <c r="L15" s="73">
        <f t="shared" si="0"/>
        <v>37335311</v>
      </c>
      <c r="M15" s="73">
        <f t="shared" si="0"/>
        <v>-20333045</v>
      </c>
      <c r="N15" s="73">
        <f t="shared" si="0"/>
        <v>64573570</v>
      </c>
      <c r="O15" s="73">
        <f t="shared" si="0"/>
        <v>8694294</v>
      </c>
      <c r="P15" s="73">
        <f t="shared" si="0"/>
        <v>39233213</v>
      </c>
      <c r="Q15" s="73">
        <f t="shared" si="0"/>
        <v>91659117</v>
      </c>
      <c r="R15" s="73">
        <f t="shared" si="0"/>
        <v>139586624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287367053</v>
      </c>
      <c r="X15" s="73">
        <f t="shared" si="0"/>
        <v>220414328</v>
      </c>
      <c r="Y15" s="73">
        <f t="shared" si="0"/>
        <v>66952725</v>
      </c>
      <c r="Z15" s="170">
        <f>+IF(X15&lt;&gt;0,+(Y15/X15)*100,0)</f>
        <v>30.375849704289642</v>
      </c>
      <c r="AA15" s="74">
        <f>SUM(AA6:AA14)</f>
        <v>235446985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7540982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-318607625</v>
      </c>
      <c r="D24" s="155"/>
      <c r="E24" s="59">
        <v>-220581032</v>
      </c>
      <c r="F24" s="60">
        <v>-253812489</v>
      </c>
      <c r="G24" s="60">
        <v>-31639724</v>
      </c>
      <c r="H24" s="60">
        <v>-23051230</v>
      </c>
      <c r="I24" s="60">
        <v>-9684659</v>
      </c>
      <c r="J24" s="60">
        <v>-64375613</v>
      </c>
      <c r="K24" s="60">
        <v>-29381049</v>
      </c>
      <c r="L24" s="60">
        <v>-14300483</v>
      </c>
      <c r="M24" s="60">
        <v>-18633148</v>
      </c>
      <c r="N24" s="60">
        <v>-62314680</v>
      </c>
      <c r="O24" s="60">
        <v>-38061583</v>
      </c>
      <c r="P24" s="60">
        <v>-4425868</v>
      </c>
      <c r="Q24" s="60">
        <v>-12813580</v>
      </c>
      <c r="R24" s="60">
        <v>-55301031</v>
      </c>
      <c r="S24" s="60"/>
      <c r="T24" s="60"/>
      <c r="U24" s="60"/>
      <c r="V24" s="60"/>
      <c r="W24" s="60">
        <v>-181991324</v>
      </c>
      <c r="X24" s="60">
        <v>-188465126</v>
      </c>
      <c r="Y24" s="60">
        <v>6473802</v>
      </c>
      <c r="Z24" s="140">
        <v>-3.44</v>
      </c>
      <c r="AA24" s="62">
        <v>-253812489</v>
      </c>
    </row>
    <row r="25" spans="1:27" ht="13.5">
      <c r="A25" s="250" t="s">
        <v>191</v>
      </c>
      <c r="B25" s="251"/>
      <c r="C25" s="168">
        <f aca="true" t="shared" si="1" ref="C25:Y25">SUM(C19:C24)</f>
        <v>-311066643</v>
      </c>
      <c r="D25" s="168">
        <f>SUM(D19:D24)</f>
        <v>0</v>
      </c>
      <c r="E25" s="72">
        <f t="shared" si="1"/>
        <v>-220581032</v>
      </c>
      <c r="F25" s="73">
        <f t="shared" si="1"/>
        <v>-253812489</v>
      </c>
      <c r="G25" s="73">
        <f t="shared" si="1"/>
        <v>-31639724</v>
      </c>
      <c r="H25" s="73">
        <f t="shared" si="1"/>
        <v>-23051230</v>
      </c>
      <c r="I25" s="73">
        <f t="shared" si="1"/>
        <v>-9684659</v>
      </c>
      <c r="J25" s="73">
        <f t="shared" si="1"/>
        <v>-64375613</v>
      </c>
      <c r="K25" s="73">
        <f t="shared" si="1"/>
        <v>-29381049</v>
      </c>
      <c r="L25" s="73">
        <f t="shared" si="1"/>
        <v>-14300483</v>
      </c>
      <c r="M25" s="73">
        <f t="shared" si="1"/>
        <v>-18633148</v>
      </c>
      <c r="N25" s="73">
        <f t="shared" si="1"/>
        <v>-62314680</v>
      </c>
      <c r="O25" s="73">
        <f t="shared" si="1"/>
        <v>-38061583</v>
      </c>
      <c r="P25" s="73">
        <f t="shared" si="1"/>
        <v>-4425868</v>
      </c>
      <c r="Q25" s="73">
        <f t="shared" si="1"/>
        <v>-12813580</v>
      </c>
      <c r="R25" s="73">
        <f t="shared" si="1"/>
        <v>-55301031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-181991324</v>
      </c>
      <c r="X25" s="73">
        <f t="shared" si="1"/>
        <v>-188465126</v>
      </c>
      <c r="Y25" s="73">
        <f t="shared" si="1"/>
        <v>6473802</v>
      </c>
      <c r="Z25" s="170">
        <f>+IF(X25&lt;&gt;0,+(Y25/X25)*100,0)</f>
        <v>-3.4350132236135824</v>
      </c>
      <c r="AA25" s="74">
        <f>SUM(AA19:AA24)</f>
        <v>-253812489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190994208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727193</v>
      </c>
      <c r="D31" s="155"/>
      <c r="E31" s="59">
        <v>-1381704</v>
      </c>
      <c r="F31" s="60">
        <v>493</v>
      </c>
      <c r="G31" s="60">
        <v>-230895</v>
      </c>
      <c r="H31" s="159">
        <v>231388</v>
      </c>
      <c r="I31" s="159"/>
      <c r="J31" s="159">
        <v>493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493</v>
      </c>
      <c r="X31" s="159">
        <v>493</v>
      </c>
      <c r="Y31" s="60"/>
      <c r="Z31" s="140"/>
      <c r="AA31" s="62">
        <v>493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-19444639</v>
      </c>
      <c r="D33" s="155"/>
      <c r="E33" s="59">
        <v>-21945264</v>
      </c>
      <c r="F33" s="60">
        <v>-21945263</v>
      </c>
      <c r="G33" s="60">
        <v>-1662204</v>
      </c>
      <c r="H33" s="60">
        <v>-2363764</v>
      </c>
      <c r="I33" s="60">
        <v>-1522261</v>
      </c>
      <c r="J33" s="60">
        <v>-5548229</v>
      </c>
      <c r="K33" s="60">
        <v>-1038298</v>
      </c>
      <c r="L33" s="60">
        <v>-591995</v>
      </c>
      <c r="M33" s="60">
        <v>-3680314</v>
      </c>
      <c r="N33" s="60">
        <v>-5310607</v>
      </c>
      <c r="O33" s="60">
        <v>-1065200</v>
      </c>
      <c r="P33" s="60">
        <v>-3218104</v>
      </c>
      <c r="Q33" s="60">
        <v>-1084727</v>
      </c>
      <c r="R33" s="60">
        <v>-5368031</v>
      </c>
      <c r="S33" s="60"/>
      <c r="T33" s="60"/>
      <c r="U33" s="60"/>
      <c r="V33" s="60"/>
      <c r="W33" s="60">
        <v>-16226867</v>
      </c>
      <c r="X33" s="60">
        <v>-16226867</v>
      </c>
      <c r="Y33" s="60"/>
      <c r="Z33" s="140"/>
      <c r="AA33" s="62">
        <v>-21945263</v>
      </c>
    </row>
    <row r="34" spans="1:27" ht="13.5">
      <c r="A34" s="250" t="s">
        <v>197</v>
      </c>
      <c r="B34" s="251"/>
      <c r="C34" s="168">
        <f aca="true" t="shared" si="2" ref="C34:Y34">SUM(C29:C33)</f>
        <v>172276762</v>
      </c>
      <c r="D34" s="168">
        <f>SUM(D29:D33)</f>
        <v>0</v>
      </c>
      <c r="E34" s="72">
        <f t="shared" si="2"/>
        <v>-23326968</v>
      </c>
      <c r="F34" s="73">
        <f t="shared" si="2"/>
        <v>-21944770</v>
      </c>
      <c r="G34" s="73">
        <f t="shared" si="2"/>
        <v>-1893099</v>
      </c>
      <c r="H34" s="73">
        <f t="shared" si="2"/>
        <v>-2132376</v>
      </c>
      <c r="I34" s="73">
        <f t="shared" si="2"/>
        <v>-1522261</v>
      </c>
      <c r="J34" s="73">
        <f t="shared" si="2"/>
        <v>-5547736</v>
      </c>
      <c r="K34" s="73">
        <f t="shared" si="2"/>
        <v>-1038298</v>
      </c>
      <c r="L34" s="73">
        <f t="shared" si="2"/>
        <v>-591995</v>
      </c>
      <c r="M34" s="73">
        <f t="shared" si="2"/>
        <v>-3680314</v>
      </c>
      <c r="N34" s="73">
        <f t="shared" si="2"/>
        <v>-5310607</v>
      </c>
      <c r="O34" s="73">
        <f t="shared" si="2"/>
        <v>-1065200</v>
      </c>
      <c r="P34" s="73">
        <f t="shared" si="2"/>
        <v>-3218104</v>
      </c>
      <c r="Q34" s="73">
        <f t="shared" si="2"/>
        <v>-1084727</v>
      </c>
      <c r="R34" s="73">
        <f t="shared" si="2"/>
        <v>-5368031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-16226374</v>
      </c>
      <c r="X34" s="73">
        <f t="shared" si="2"/>
        <v>-16226374</v>
      </c>
      <c r="Y34" s="73">
        <f t="shared" si="2"/>
        <v>0</v>
      </c>
      <c r="Z34" s="170">
        <f>+IF(X34&lt;&gt;0,+(Y34/X34)*100,0)</f>
        <v>0</v>
      </c>
      <c r="AA34" s="74">
        <f>SUM(AA29:AA33)</f>
        <v>-21944770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46387985</v>
      </c>
      <c r="D36" s="153">
        <f>+D15+D25+D34</f>
        <v>0</v>
      </c>
      <c r="E36" s="99">
        <f t="shared" si="3"/>
        <v>-43931073</v>
      </c>
      <c r="F36" s="100">
        <f t="shared" si="3"/>
        <v>-40310274</v>
      </c>
      <c r="G36" s="100">
        <f t="shared" si="3"/>
        <v>18708407</v>
      </c>
      <c r="H36" s="100">
        <f t="shared" si="3"/>
        <v>6601928</v>
      </c>
      <c r="I36" s="100">
        <f t="shared" si="3"/>
        <v>-12026825</v>
      </c>
      <c r="J36" s="100">
        <f t="shared" si="3"/>
        <v>13283510</v>
      </c>
      <c r="K36" s="100">
        <f t="shared" si="3"/>
        <v>17151957</v>
      </c>
      <c r="L36" s="100">
        <f t="shared" si="3"/>
        <v>22442833</v>
      </c>
      <c r="M36" s="100">
        <f t="shared" si="3"/>
        <v>-42646507</v>
      </c>
      <c r="N36" s="100">
        <f t="shared" si="3"/>
        <v>-3051717</v>
      </c>
      <c r="O36" s="100">
        <f t="shared" si="3"/>
        <v>-30432489</v>
      </c>
      <c r="P36" s="100">
        <f t="shared" si="3"/>
        <v>31589241</v>
      </c>
      <c r="Q36" s="100">
        <f t="shared" si="3"/>
        <v>77760810</v>
      </c>
      <c r="R36" s="100">
        <f t="shared" si="3"/>
        <v>78917562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89149355</v>
      </c>
      <c r="X36" s="100">
        <f t="shared" si="3"/>
        <v>15722828</v>
      </c>
      <c r="Y36" s="100">
        <f t="shared" si="3"/>
        <v>73426527</v>
      </c>
      <c r="Z36" s="137">
        <f>+IF(X36&lt;&gt;0,+(Y36/X36)*100,0)</f>
        <v>467.0058528910957</v>
      </c>
      <c r="AA36" s="102">
        <f>+AA15+AA25+AA34</f>
        <v>-40310274</v>
      </c>
    </row>
    <row r="37" spans="1:27" ht="13.5">
      <c r="A37" s="249" t="s">
        <v>199</v>
      </c>
      <c r="B37" s="182"/>
      <c r="C37" s="153">
        <v>43775288</v>
      </c>
      <c r="D37" s="153"/>
      <c r="E37" s="99">
        <v>66654456</v>
      </c>
      <c r="F37" s="100">
        <v>67577281</v>
      </c>
      <c r="G37" s="100">
        <v>67577281</v>
      </c>
      <c r="H37" s="100">
        <v>86285688</v>
      </c>
      <c r="I37" s="100">
        <v>92887616</v>
      </c>
      <c r="J37" s="100">
        <v>67577281</v>
      </c>
      <c r="K37" s="100">
        <v>80860791</v>
      </c>
      <c r="L37" s="100">
        <v>98012748</v>
      </c>
      <c r="M37" s="100">
        <v>120455581</v>
      </c>
      <c r="N37" s="100">
        <v>80860791</v>
      </c>
      <c r="O37" s="100">
        <v>77809074</v>
      </c>
      <c r="P37" s="100">
        <v>47376585</v>
      </c>
      <c r="Q37" s="100">
        <v>78965826</v>
      </c>
      <c r="R37" s="100">
        <v>77809074</v>
      </c>
      <c r="S37" s="100"/>
      <c r="T37" s="100"/>
      <c r="U37" s="100"/>
      <c r="V37" s="100"/>
      <c r="W37" s="100">
        <v>67577281</v>
      </c>
      <c r="X37" s="100">
        <v>67577281</v>
      </c>
      <c r="Y37" s="100"/>
      <c r="Z37" s="137"/>
      <c r="AA37" s="102">
        <v>67577281</v>
      </c>
    </row>
    <row r="38" spans="1:27" ht="13.5">
      <c r="A38" s="269" t="s">
        <v>200</v>
      </c>
      <c r="B38" s="256"/>
      <c r="C38" s="257">
        <v>90163273</v>
      </c>
      <c r="D38" s="257"/>
      <c r="E38" s="258">
        <v>22723382</v>
      </c>
      <c r="F38" s="259">
        <v>27267009</v>
      </c>
      <c r="G38" s="259">
        <v>86285688</v>
      </c>
      <c r="H38" s="259">
        <v>92887616</v>
      </c>
      <c r="I38" s="259">
        <v>80860791</v>
      </c>
      <c r="J38" s="259">
        <v>80860791</v>
      </c>
      <c r="K38" s="259">
        <v>98012748</v>
      </c>
      <c r="L38" s="259">
        <v>120455581</v>
      </c>
      <c r="M38" s="259">
        <v>77809074</v>
      </c>
      <c r="N38" s="259">
        <v>77809074</v>
      </c>
      <c r="O38" s="259">
        <v>47376585</v>
      </c>
      <c r="P38" s="259">
        <v>78965826</v>
      </c>
      <c r="Q38" s="259">
        <v>156726636</v>
      </c>
      <c r="R38" s="259">
        <v>156726636</v>
      </c>
      <c r="S38" s="259"/>
      <c r="T38" s="259"/>
      <c r="U38" s="259"/>
      <c r="V38" s="259"/>
      <c r="W38" s="259">
        <v>156726636</v>
      </c>
      <c r="X38" s="259">
        <v>83300111</v>
      </c>
      <c r="Y38" s="259">
        <v>73426525</v>
      </c>
      <c r="Z38" s="260">
        <v>88.15</v>
      </c>
      <c r="AA38" s="261">
        <v>27267009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190714399</v>
      </c>
      <c r="D5" s="200">
        <f t="shared" si="0"/>
        <v>0</v>
      </c>
      <c r="E5" s="106">
        <f t="shared" si="0"/>
        <v>82517132</v>
      </c>
      <c r="F5" s="106">
        <f t="shared" si="0"/>
        <v>118511745</v>
      </c>
      <c r="G5" s="106">
        <f t="shared" si="0"/>
        <v>0</v>
      </c>
      <c r="H5" s="106">
        <f t="shared" si="0"/>
        <v>58415</v>
      </c>
      <c r="I5" s="106">
        <f t="shared" si="0"/>
        <v>2100574</v>
      </c>
      <c r="J5" s="106">
        <f t="shared" si="0"/>
        <v>2158989</v>
      </c>
      <c r="K5" s="106">
        <f t="shared" si="0"/>
        <v>14847360</v>
      </c>
      <c r="L5" s="106">
        <f t="shared" si="0"/>
        <v>7859839</v>
      </c>
      <c r="M5" s="106">
        <f t="shared" si="0"/>
        <v>186199</v>
      </c>
      <c r="N5" s="106">
        <f t="shared" si="0"/>
        <v>22893398</v>
      </c>
      <c r="O5" s="106">
        <f t="shared" si="0"/>
        <v>19045097</v>
      </c>
      <c r="P5" s="106">
        <f t="shared" si="0"/>
        <v>4084058</v>
      </c>
      <c r="Q5" s="106">
        <f t="shared" si="0"/>
        <v>4316231</v>
      </c>
      <c r="R5" s="106">
        <f t="shared" si="0"/>
        <v>27445386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52497773</v>
      </c>
      <c r="X5" s="106">
        <f t="shared" si="0"/>
        <v>88883809</v>
      </c>
      <c r="Y5" s="106">
        <f t="shared" si="0"/>
        <v>-36386036</v>
      </c>
      <c r="Z5" s="201">
        <f>+IF(X5&lt;&gt;0,+(Y5/X5)*100,0)</f>
        <v>-40.936629977232414</v>
      </c>
      <c r="AA5" s="199">
        <f>SUM(AA11:AA18)</f>
        <v>118511745</v>
      </c>
    </row>
    <row r="6" spans="1:27" ht="13.5">
      <c r="A6" s="291" t="s">
        <v>204</v>
      </c>
      <c r="B6" s="142"/>
      <c r="C6" s="62">
        <v>8535613</v>
      </c>
      <c r="D6" s="156"/>
      <c r="E6" s="60">
        <v>10000000</v>
      </c>
      <c r="F6" s="60">
        <v>2350000</v>
      </c>
      <c r="G6" s="60"/>
      <c r="H6" s="60"/>
      <c r="I6" s="60">
        <v>13839</v>
      </c>
      <c r="J6" s="60">
        <v>13839</v>
      </c>
      <c r="K6" s="60"/>
      <c r="L6" s="60"/>
      <c r="M6" s="60">
        <v>113840</v>
      </c>
      <c r="N6" s="60">
        <v>113840</v>
      </c>
      <c r="O6" s="60"/>
      <c r="P6" s="60">
        <v>15359</v>
      </c>
      <c r="Q6" s="60"/>
      <c r="R6" s="60">
        <v>15359</v>
      </c>
      <c r="S6" s="60"/>
      <c r="T6" s="60"/>
      <c r="U6" s="60"/>
      <c r="V6" s="60"/>
      <c r="W6" s="60">
        <v>143038</v>
      </c>
      <c r="X6" s="60">
        <v>1762500</v>
      </c>
      <c r="Y6" s="60">
        <v>-1619462</v>
      </c>
      <c r="Z6" s="140">
        <v>-91.88</v>
      </c>
      <c r="AA6" s="155">
        <v>2350000</v>
      </c>
    </row>
    <row r="7" spans="1:27" ht="13.5">
      <c r="A7" s="291" t="s">
        <v>205</v>
      </c>
      <c r="B7" s="142"/>
      <c r="C7" s="62">
        <v>96007049</v>
      </c>
      <c r="D7" s="156"/>
      <c r="E7" s="60">
        <v>5500000</v>
      </c>
      <c r="F7" s="60">
        <v>59117892</v>
      </c>
      <c r="G7" s="60"/>
      <c r="H7" s="60"/>
      <c r="I7" s="60">
        <v>9290</v>
      </c>
      <c r="J7" s="60">
        <v>9290</v>
      </c>
      <c r="K7" s="60">
        <v>13732988</v>
      </c>
      <c r="L7" s="60">
        <v>4162886</v>
      </c>
      <c r="M7" s="60"/>
      <c r="N7" s="60">
        <v>17895874</v>
      </c>
      <c r="O7" s="60">
        <v>16845989</v>
      </c>
      <c r="P7" s="60">
        <v>2857701</v>
      </c>
      <c r="Q7" s="60">
        <v>2273405</v>
      </c>
      <c r="R7" s="60">
        <v>21977095</v>
      </c>
      <c r="S7" s="60"/>
      <c r="T7" s="60"/>
      <c r="U7" s="60"/>
      <c r="V7" s="60"/>
      <c r="W7" s="60">
        <v>39882259</v>
      </c>
      <c r="X7" s="60">
        <v>44338419</v>
      </c>
      <c r="Y7" s="60">
        <v>-4456160</v>
      </c>
      <c r="Z7" s="140">
        <v>-10.05</v>
      </c>
      <c r="AA7" s="155">
        <v>59117892</v>
      </c>
    </row>
    <row r="8" spans="1:27" ht="13.5">
      <c r="A8" s="291" t="s">
        <v>206</v>
      </c>
      <c r="B8" s="142"/>
      <c r="C8" s="62">
        <v>14042248</v>
      </c>
      <c r="D8" s="156"/>
      <c r="E8" s="60">
        <v>29263223</v>
      </c>
      <c r="F8" s="60">
        <v>19779803</v>
      </c>
      <c r="G8" s="60"/>
      <c r="H8" s="60"/>
      <c r="I8" s="60">
        <v>1382760</v>
      </c>
      <c r="J8" s="60">
        <v>1382760</v>
      </c>
      <c r="K8" s="60">
        <v>337408</v>
      </c>
      <c r="L8" s="60">
        <v>2035690</v>
      </c>
      <c r="M8" s="60"/>
      <c r="N8" s="60">
        <v>2373098</v>
      </c>
      <c r="O8" s="60">
        <v>15056</v>
      </c>
      <c r="P8" s="60">
        <v>-337408</v>
      </c>
      <c r="Q8" s="60">
        <v>1805263</v>
      </c>
      <c r="R8" s="60">
        <v>1482911</v>
      </c>
      <c r="S8" s="60"/>
      <c r="T8" s="60"/>
      <c r="U8" s="60"/>
      <c r="V8" s="60"/>
      <c r="W8" s="60">
        <v>5238769</v>
      </c>
      <c r="X8" s="60">
        <v>14834852</v>
      </c>
      <c r="Y8" s="60">
        <v>-9596083</v>
      </c>
      <c r="Z8" s="140">
        <v>-64.69</v>
      </c>
      <c r="AA8" s="155">
        <v>19779803</v>
      </c>
    </row>
    <row r="9" spans="1:27" ht="13.5">
      <c r="A9" s="291" t="s">
        <v>207</v>
      </c>
      <c r="B9" s="142"/>
      <c r="C9" s="62">
        <v>6058233</v>
      </c>
      <c r="D9" s="156"/>
      <c r="E9" s="60">
        <v>10500000</v>
      </c>
      <c r="F9" s="60">
        <v>3961111</v>
      </c>
      <c r="G9" s="60"/>
      <c r="H9" s="60"/>
      <c r="I9" s="60">
        <v>555319</v>
      </c>
      <c r="J9" s="60">
        <v>555319</v>
      </c>
      <c r="K9" s="60"/>
      <c r="L9" s="60">
        <v>1066492</v>
      </c>
      <c r="M9" s="60"/>
      <c r="N9" s="60">
        <v>1066492</v>
      </c>
      <c r="O9" s="60">
        <v>2089300</v>
      </c>
      <c r="P9" s="60"/>
      <c r="Q9" s="60"/>
      <c r="R9" s="60">
        <v>2089300</v>
      </c>
      <c r="S9" s="60"/>
      <c r="T9" s="60"/>
      <c r="U9" s="60"/>
      <c r="V9" s="60"/>
      <c r="W9" s="60">
        <v>3711111</v>
      </c>
      <c r="X9" s="60">
        <v>2970833</v>
      </c>
      <c r="Y9" s="60">
        <v>740278</v>
      </c>
      <c r="Z9" s="140">
        <v>24.92</v>
      </c>
      <c r="AA9" s="155">
        <v>3961111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124643143</v>
      </c>
      <c r="D11" s="294">
        <f t="shared" si="1"/>
        <v>0</v>
      </c>
      <c r="E11" s="295">
        <f t="shared" si="1"/>
        <v>55263223</v>
      </c>
      <c r="F11" s="295">
        <f t="shared" si="1"/>
        <v>85208806</v>
      </c>
      <c r="G11" s="295">
        <f t="shared" si="1"/>
        <v>0</v>
      </c>
      <c r="H11" s="295">
        <f t="shared" si="1"/>
        <v>0</v>
      </c>
      <c r="I11" s="295">
        <f t="shared" si="1"/>
        <v>1961208</v>
      </c>
      <c r="J11" s="295">
        <f t="shared" si="1"/>
        <v>1961208</v>
      </c>
      <c r="K11" s="295">
        <f t="shared" si="1"/>
        <v>14070396</v>
      </c>
      <c r="L11" s="295">
        <f t="shared" si="1"/>
        <v>7265068</v>
      </c>
      <c r="M11" s="295">
        <f t="shared" si="1"/>
        <v>113840</v>
      </c>
      <c r="N11" s="295">
        <f t="shared" si="1"/>
        <v>21449304</v>
      </c>
      <c r="O11" s="295">
        <f t="shared" si="1"/>
        <v>18950345</v>
      </c>
      <c r="P11" s="295">
        <f t="shared" si="1"/>
        <v>2535652</v>
      </c>
      <c r="Q11" s="295">
        <f t="shared" si="1"/>
        <v>4078668</v>
      </c>
      <c r="R11" s="295">
        <f t="shared" si="1"/>
        <v>25564665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48975177</v>
      </c>
      <c r="X11" s="295">
        <f t="shared" si="1"/>
        <v>63906604</v>
      </c>
      <c r="Y11" s="295">
        <f t="shared" si="1"/>
        <v>-14931427</v>
      </c>
      <c r="Z11" s="296">
        <f>+IF(X11&lt;&gt;0,+(Y11/X11)*100,0)</f>
        <v>-23.36445072249497</v>
      </c>
      <c r="AA11" s="297">
        <f>SUM(AA6:AA10)</f>
        <v>85208806</v>
      </c>
    </row>
    <row r="12" spans="1:27" ht="13.5">
      <c r="A12" s="298" t="s">
        <v>210</v>
      </c>
      <c r="B12" s="136"/>
      <c r="C12" s="62">
        <v>31105827</v>
      </c>
      <c r="D12" s="156"/>
      <c r="E12" s="60">
        <v>11303909</v>
      </c>
      <c r="F12" s="60">
        <v>12374346</v>
      </c>
      <c r="G12" s="60"/>
      <c r="H12" s="60"/>
      <c r="I12" s="60">
        <v>139366</v>
      </c>
      <c r="J12" s="60">
        <v>139366</v>
      </c>
      <c r="K12" s="60">
        <v>771817</v>
      </c>
      <c r="L12" s="60">
        <v>70536</v>
      </c>
      <c r="M12" s="60">
        <v>72359</v>
      </c>
      <c r="N12" s="60">
        <v>914712</v>
      </c>
      <c r="O12" s="60">
        <v>20421</v>
      </c>
      <c r="P12" s="60">
        <v>866911</v>
      </c>
      <c r="Q12" s="60">
        <v>74347</v>
      </c>
      <c r="R12" s="60">
        <v>961679</v>
      </c>
      <c r="S12" s="60"/>
      <c r="T12" s="60"/>
      <c r="U12" s="60"/>
      <c r="V12" s="60"/>
      <c r="W12" s="60">
        <v>2015757</v>
      </c>
      <c r="X12" s="60">
        <v>9280760</v>
      </c>
      <c r="Y12" s="60">
        <v>-7265003</v>
      </c>
      <c r="Z12" s="140">
        <v>-78.28</v>
      </c>
      <c r="AA12" s="155">
        <v>12374346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34965429</v>
      </c>
      <c r="D15" s="156"/>
      <c r="E15" s="60">
        <v>13850000</v>
      </c>
      <c r="F15" s="60">
        <v>17881893</v>
      </c>
      <c r="G15" s="60"/>
      <c r="H15" s="60">
        <v>58415</v>
      </c>
      <c r="I15" s="60"/>
      <c r="J15" s="60">
        <v>58415</v>
      </c>
      <c r="K15" s="60">
        <v>5147</v>
      </c>
      <c r="L15" s="60">
        <v>222847</v>
      </c>
      <c r="M15" s="60"/>
      <c r="N15" s="60">
        <v>227994</v>
      </c>
      <c r="O15" s="60">
        <v>74331</v>
      </c>
      <c r="P15" s="60">
        <v>681495</v>
      </c>
      <c r="Q15" s="60">
        <v>163216</v>
      </c>
      <c r="R15" s="60">
        <v>919042</v>
      </c>
      <c r="S15" s="60"/>
      <c r="T15" s="60"/>
      <c r="U15" s="60"/>
      <c r="V15" s="60"/>
      <c r="W15" s="60">
        <v>1205451</v>
      </c>
      <c r="X15" s="60">
        <v>13411420</v>
      </c>
      <c r="Y15" s="60">
        <v>-12205969</v>
      </c>
      <c r="Z15" s="140">
        <v>-91.01</v>
      </c>
      <c r="AA15" s="155">
        <v>17881893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2100000</v>
      </c>
      <c r="F18" s="82">
        <v>3046700</v>
      </c>
      <c r="G18" s="82"/>
      <c r="H18" s="82"/>
      <c r="I18" s="82"/>
      <c r="J18" s="82"/>
      <c r="K18" s="82"/>
      <c r="L18" s="82">
        <v>301388</v>
      </c>
      <c r="M18" s="82"/>
      <c r="N18" s="82">
        <v>301388</v>
      </c>
      <c r="O18" s="82"/>
      <c r="P18" s="82"/>
      <c r="Q18" s="82"/>
      <c r="R18" s="82"/>
      <c r="S18" s="82"/>
      <c r="T18" s="82"/>
      <c r="U18" s="82"/>
      <c r="V18" s="82"/>
      <c r="W18" s="82">
        <v>301388</v>
      </c>
      <c r="X18" s="82">
        <v>2285025</v>
      </c>
      <c r="Y18" s="82">
        <v>-1983637</v>
      </c>
      <c r="Z18" s="270">
        <v>-86.81</v>
      </c>
      <c r="AA18" s="278">
        <v>3046700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140818736</v>
      </c>
      <c r="D20" s="154">
        <f t="shared" si="2"/>
        <v>0</v>
      </c>
      <c r="E20" s="100">
        <f t="shared" si="2"/>
        <v>138064704</v>
      </c>
      <c r="F20" s="100">
        <f t="shared" si="2"/>
        <v>135300743</v>
      </c>
      <c r="G20" s="100">
        <f t="shared" si="2"/>
        <v>0</v>
      </c>
      <c r="H20" s="100">
        <f t="shared" si="2"/>
        <v>9499806</v>
      </c>
      <c r="I20" s="100">
        <f t="shared" si="2"/>
        <v>12647757</v>
      </c>
      <c r="J20" s="100">
        <f t="shared" si="2"/>
        <v>22147563</v>
      </c>
      <c r="K20" s="100">
        <f t="shared" si="2"/>
        <v>9291282</v>
      </c>
      <c r="L20" s="100">
        <f t="shared" si="2"/>
        <v>19965206</v>
      </c>
      <c r="M20" s="100">
        <f t="shared" si="2"/>
        <v>14969380</v>
      </c>
      <c r="N20" s="100">
        <f t="shared" si="2"/>
        <v>44225868</v>
      </c>
      <c r="O20" s="100">
        <f t="shared" si="2"/>
        <v>8041995</v>
      </c>
      <c r="P20" s="100">
        <f t="shared" si="2"/>
        <v>9546461</v>
      </c>
      <c r="Q20" s="100">
        <f t="shared" si="2"/>
        <v>7590124</v>
      </c>
      <c r="R20" s="100">
        <f t="shared" si="2"/>
        <v>25178580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91552011</v>
      </c>
      <c r="X20" s="100">
        <f t="shared" si="2"/>
        <v>101475558</v>
      </c>
      <c r="Y20" s="100">
        <f t="shared" si="2"/>
        <v>-9923547</v>
      </c>
      <c r="Z20" s="137">
        <f>+IF(X20&lt;&gt;0,+(Y20/X20)*100,0)</f>
        <v>-9.77924851617963</v>
      </c>
      <c r="AA20" s="153">
        <f>SUM(AA26:AA33)</f>
        <v>135300743</v>
      </c>
    </row>
    <row r="21" spans="1:27" ht="13.5">
      <c r="A21" s="291" t="s">
        <v>204</v>
      </c>
      <c r="B21" s="142"/>
      <c r="C21" s="62">
        <v>40475863</v>
      </c>
      <c r="D21" s="156"/>
      <c r="E21" s="60">
        <v>56762236</v>
      </c>
      <c r="F21" s="60">
        <v>53186379</v>
      </c>
      <c r="G21" s="60"/>
      <c r="H21" s="60">
        <v>1799020</v>
      </c>
      <c r="I21" s="60">
        <v>10369250</v>
      </c>
      <c r="J21" s="60">
        <v>12168270</v>
      </c>
      <c r="K21" s="60">
        <v>3207678</v>
      </c>
      <c r="L21" s="60">
        <v>5524087</v>
      </c>
      <c r="M21" s="60">
        <v>11217321</v>
      </c>
      <c r="N21" s="60">
        <v>19949086</v>
      </c>
      <c r="O21" s="60">
        <v>1610389</v>
      </c>
      <c r="P21" s="60">
        <v>4609111</v>
      </c>
      <c r="Q21" s="60">
        <v>1180320</v>
      </c>
      <c r="R21" s="60">
        <v>7399820</v>
      </c>
      <c r="S21" s="60"/>
      <c r="T21" s="60"/>
      <c r="U21" s="60"/>
      <c r="V21" s="60"/>
      <c r="W21" s="60">
        <v>39517176</v>
      </c>
      <c r="X21" s="60">
        <v>39889784</v>
      </c>
      <c r="Y21" s="60">
        <v>-372608</v>
      </c>
      <c r="Z21" s="140">
        <v>-0.93</v>
      </c>
      <c r="AA21" s="155">
        <v>53186379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>
        <v>90799</v>
      </c>
      <c r="M22" s="60">
        <v>360173</v>
      </c>
      <c r="N22" s="60">
        <v>450972</v>
      </c>
      <c r="O22" s="60"/>
      <c r="P22" s="60"/>
      <c r="Q22" s="60"/>
      <c r="R22" s="60"/>
      <c r="S22" s="60"/>
      <c r="T22" s="60"/>
      <c r="U22" s="60"/>
      <c r="V22" s="60"/>
      <c r="W22" s="60">
        <v>450972</v>
      </c>
      <c r="X22" s="60"/>
      <c r="Y22" s="60">
        <v>450972</v>
      </c>
      <c r="Z22" s="140"/>
      <c r="AA22" s="155"/>
    </row>
    <row r="23" spans="1:27" ht="13.5">
      <c r="A23" s="291" t="s">
        <v>206</v>
      </c>
      <c r="B23" s="142"/>
      <c r="C23" s="62">
        <v>46946945</v>
      </c>
      <c r="D23" s="156"/>
      <c r="E23" s="60">
        <v>8613593</v>
      </c>
      <c r="F23" s="60">
        <v>3393861</v>
      </c>
      <c r="G23" s="60"/>
      <c r="H23" s="60">
        <v>5509251</v>
      </c>
      <c r="I23" s="60"/>
      <c r="J23" s="60">
        <v>5509251</v>
      </c>
      <c r="K23" s="60">
        <v>608794</v>
      </c>
      <c r="L23" s="60">
        <v>2955979</v>
      </c>
      <c r="M23" s="60">
        <v>240791</v>
      </c>
      <c r="N23" s="60">
        <v>3805564</v>
      </c>
      <c r="O23" s="60">
        <v>450091</v>
      </c>
      <c r="P23" s="60">
        <v>114501</v>
      </c>
      <c r="Q23" s="60"/>
      <c r="R23" s="60">
        <v>564592</v>
      </c>
      <c r="S23" s="60"/>
      <c r="T23" s="60"/>
      <c r="U23" s="60"/>
      <c r="V23" s="60"/>
      <c r="W23" s="60">
        <v>9879407</v>
      </c>
      <c r="X23" s="60">
        <v>2545396</v>
      </c>
      <c r="Y23" s="60">
        <v>7334011</v>
      </c>
      <c r="Z23" s="140">
        <v>288.13</v>
      </c>
      <c r="AA23" s="155">
        <v>3393861</v>
      </c>
    </row>
    <row r="24" spans="1:27" ht="13.5">
      <c r="A24" s="291" t="s">
        <v>207</v>
      </c>
      <c r="B24" s="142"/>
      <c r="C24" s="62">
        <v>14341264</v>
      </c>
      <c r="D24" s="156"/>
      <c r="E24" s="60">
        <v>14825555</v>
      </c>
      <c r="F24" s="60">
        <v>17699612</v>
      </c>
      <c r="G24" s="60"/>
      <c r="H24" s="60">
        <v>276177</v>
      </c>
      <c r="I24" s="60">
        <v>2223625</v>
      </c>
      <c r="J24" s="60">
        <v>2499802</v>
      </c>
      <c r="K24" s="60">
        <v>1221114</v>
      </c>
      <c r="L24" s="60">
        <v>3419733</v>
      </c>
      <c r="M24" s="60">
        <v>215645</v>
      </c>
      <c r="N24" s="60">
        <v>4856492</v>
      </c>
      <c r="O24" s="60">
        <v>4077627</v>
      </c>
      <c r="P24" s="60">
        <v>795713</v>
      </c>
      <c r="Q24" s="60">
        <v>2364254</v>
      </c>
      <c r="R24" s="60">
        <v>7237594</v>
      </c>
      <c r="S24" s="60"/>
      <c r="T24" s="60"/>
      <c r="U24" s="60"/>
      <c r="V24" s="60"/>
      <c r="W24" s="60">
        <v>14593888</v>
      </c>
      <c r="X24" s="60">
        <v>13274709</v>
      </c>
      <c r="Y24" s="60">
        <v>1319179</v>
      </c>
      <c r="Z24" s="140">
        <v>9.94</v>
      </c>
      <c r="AA24" s="155">
        <v>17699612</v>
      </c>
    </row>
    <row r="25" spans="1:27" ht="13.5">
      <c r="A25" s="291" t="s">
        <v>208</v>
      </c>
      <c r="B25" s="142"/>
      <c r="C25" s="62">
        <v>4646399</v>
      </c>
      <c r="D25" s="156"/>
      <c r="E25" s="60">
        <v>4000000</v>
      </c>
      <c r="F25" s="60">
        <v>10489428</v>
      </c>
      <c r="G25" s="60"/>
      <c r="H25" s="60">
        <v>1915358</v>
      </c>
      <c r="I25" s="60"/>
      <c r="J25" s="60">
        <v>1915358</v>
      </c>
      <c r="K25" s="60">
        <v>2194552</v>
      </c>
      <c r="L25" s="60">
        <v>3135952</v>
      </c>
      <c r="M25" s="60">
        <v>518491</v>
      </c>
      <c r="N25" s="60">
        <v>5848995</v>
      </c>
      <c r="O25" s="60">
        <v>1814863</v>
      </c>
      <c r="P25" s="60"/>
      <c r="Q25" s="60"/>
      <c r="R25" s="60">
        <v>1814863</v>
      </c>
      <c r="S25" s="60"/>
      <c r="T25" s="60"/>
      <c r="U25" s="60"/>
      <c r="V25" s="60"/>
      <c r="W25" s="60">
        <v>9579216</v>
      </c>
      <c r="X25" s="60">
        <v>7867071</v>
      </c>
      <c r="Y25" s="60">
        <v>1712145</v>
      </c>
      <c r="Z25" s="140">
        <v>21.76</v>
      </c>
      <c r="AA25" s="155">
        <v>10489428</v>
      </c>
    </row>
    <row r="26" spans="1:27" ht="13.5">
      <c r="A26" s="292" t="s">
        <v>209</v>
      </c>
      <c r="B26" s="302"/>
      <c r="C26" s="293">
        <f aca="true" t="shared" si="3" ref="C26:Y26">SUM(C21:C25)</f>
        <v>106410471</v>
      </c>
      <c r="D26" s="294">
        <f t="shared" si="3"/>
        <v>0</v>
      </c>
      <c r="E26" s="295">
        <f t="shared" si="3"/>
        <v>84201384</v>
      </c>
      <c r="F26" s="295">
        <f t="shared" si="3"/>
        <v>84769280</v>
      </c>
      <c r="G26" s="295">
        <f t="shared" si="3"/>
        <v>0</v>
      </c>
      <c r="H26" s="295">
        <f t="shared" si="3"/>
        <v>9499806</v>
      </c>
      <c r="I26" s="295">
        <f t="shared" si="3"/>
        <v>12592875</v>
      </c>
      <c r="J26" s="295">
        <f t="shared" si="3"/>
        <v>22092681</v>
      </c>
      <c r="K26" s="295">
        <f t="shared" si="3"/>
        <v>7232138</v>
      </c>
      <c r="L26" s="295">
        <f t="shared" si="3"/>
        <v>15126550</v>
      </c>
      <c r="M26" s="295">
        <f t="shared" si="3"/>
        <v>12552421</v>
      </c>
      <c r="N26" s="295">
        <f t="shared" si="3"/>
        <v>34911109</v>
      </c>
      <c r="O26" s="295">
        <f t="shared" si="3"/>
        <v>7952970</v>
      </c>
      <c r="P26" s="295">
        <f t="shared" si="3"/>
        <v>5519325</v>
      </c>
      <c r="Q26" s="295">
        <f t="shared" si="3"/>
        <v>3544574</v>
      </c>
      <c r="R26" s="295">
        <f t="shared" si="3"/>
        <v>17016869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74020659</v>
      </c>
      <c r="X26" s="295">
        <f t="shared" si="3"/>
        <v>63576960</v>
      </c>
      <c r="Y26" s="295">
        <f t="shared" si="3"/>
        <v>10443699</v>
      </c>
      <c r="Z26" s="296">
        <f>+IF(X26&lt;&gt;0,+(Y26/X26)*100,0)</f>
        <v>16.426861240298372</v>
      </c>
      <c r="AA26" s="297">
        <f>SUM(AA21:AA25)</f>
        <v>84769280</v>
      </c>
    </row>
    <row r="27" spans="1:27" ht="13.5">
      <c r="A27" s="298" t="s">
        <v>210</v>
      </c>
      <c r="B27" s="147"/>
      <c r="C27" s="62">
        <v>28996998</v>
      </c>
      <c r="D27" s="156"/>
      <c r="E27" s="60">
        <v>41614400</v>
      </c>
      <c r="F27" s="60">
        <v>43574438</v>
      </c>
      <c r="G27" s="60"/>
      <c r="H27" s="60"/>
      <c r="I27" s="60"/>
      <c r="J27" s="60"/>
      <c r="K27" s="60">
        <v>2059144</v>
      </c>
      <c r="L27" s="60">
        <v>4676223</v>
      </c>
      <c r="M27" s="60">
        <v>2187832</v>
      </c>
      <c r="N27" s="60">
        <v>8923199</v>
      </c>
      <c r="O27" s="60">
        <v>164972</v>
      </c>
      <c r="P27" s="60">
        <v>3742057</v>
      </c>
      <c r="Q27" s="60">
        <v>4045550</v>
      </c>
      <c r="R27" s="60">
        <v>7952579</v>
      </c>
      <c r="S27" s="60"/>
      <c r="T27" s="60"/>
      <c r="U27" s="60"/>
      <c r="V27" s="60"/>
      <c r="W27" s="60">
        <v>16875778</v>
      </c>
      <c r="X27" s="60">
        <v>32680829</v>
      </c>
      <c r="Y27" s="60">
        <v>-15805051</v>
      </c>
      <c r="Z27" s="140">
        <v>-48.36</v>
      </c>
      <c r="AA27" s="155">
        <v>43574438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5411267</v>
      </c>
      <c r="D30" s="156"/>
      <c r="E30" s="60">
        <v>12248920</v>
      </c>
      <c r="F30" s="60">
        <v>6957025</v>
      </c>
      <c r="G30" s="60"/>
      <c r="H30" s="60"/>
      <c r="I30" s="60">
        <v>54882</v>
      </c>
      <c r="J30" s="60">
        <v>54882</v>
      </c>
      <c r="K30" s="60"/>
      <c r="L30" s="60">
        <v>162433</v>
      </c>
      <c r="M30" s="60">
        <v>229127</v>
      </c>
      <c r="N30" s="60">
        <v>391560</v>
      </c>
      <c r="O30" s="60">
        <v>-75947</v>
      </c>
      <c r="P30" s="60">
        <v>285079</v>
      </c>
      <c r="Q30" s="60"/>
      <c r="R30" s="60">
        <v>209132</v>
      </c>
      <c r="S30" s="60"/>
      <c r="T30" s="60"/>
      <c r="U30" s="60"/>
      <c r="V30" s="60"/>
      <c r="W30" s="60">
        <v>655574</v>
      </c>
      <c r="X30" s="60">
        <v>5217769</v>
      </c>
      <c r="Y30" s="60">
        <v>-4562195</v>
      </c>
      <c r="Z30" s="140">
        <v>-87.44</v>
      </c>
      <c r="AA30" s="155">
        <v>6957025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49011476</v>
      </c>
      <c r="D36" s="156">
        <f t="shared" si="4"/>
        <v>0</v>
      </c>
      <c r="E36" s="60">
        <f t="shared" si="4"/>
        <v>66762236</v>
      </c>
      <c r="F36" s="60">
        <f t="shared" si="4"/>
        <v>55536379</v>
      </c>
      <c r="G36" s="60">
        <f t="shared" si="4"/>
        <v>0</v>
      </c>
      <c r="H36" s="60">
        <f t="shared" si="4"/>
        <v>1799020</v>
      </c>
      <c r="I36" s="60">
        <f t="shared" si="4"/>
        <v>10383089</v>
      </c>
      <c r="J36" s="60">
        <f t="shared" si="4"/>
        <v>12182109</v>
      </c>
      <c r="K36" s="60">
        <f t="shared" si="4"/>
        <v>3207678</v>
      </c>
      <c r="L36" s="60">
        <f t="shared" si="4"/>
        <v>5524087</v>
      </c>
      <c r="M36" s="60">
        <f t="shared" si="4"/>
        <v>11331161</v>
      </c>
      <c r="N36" s="60">
        <f t="shared" si="4"/>
        <v>20062926</v>
      </c>
      <c r="O36" s="60">
        <f t="shared" si="4"/>
        <v>1610389</v>
      </c>
      <c r="P36" s="60">
        <f t="shared" si="4"/>
        <v>4624470</v>
      </c>
      <c r="Q36" s="60">
        <f t="shared" si="4"/>
        <v>1180320</v>
      </c>
      <c r="R36" s="60">
        <f t="shared" si="4"/>
        <v>7415179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39660214</v>
      </c>
      <c r="X36" s="60">
        <f t="shared" si="4"/>
        <v>41652284</v>
      </c>
      <c r="Y36" s="60">
        <f t="shared" si="4"/>
        <v>-1992070</v>
      </c>
      <c r="Z36" s="140">
        <f aca="true" t="shared" si="5" ref="Z36:Z49">+IF(X36&lt;&gt;0,+(Y36/X36)*100,0)</f>
        <v>-4.782618883516688</v>
      </c>
      <c r="AA36" s="155">
        <f>AA6+AA21</f>
        <v>55536379</v>
      </c>
    </row>
    <row r="37" spans="1:27" ht="13.5">
      <c r="A37" s="291" t="s">
        <v>205</v>
      </c>
      <c r="B37" s="142"/>
      <c r="C37" s="62">
        <f t="shared" si="4"/>
        <v>96007049</v>
      </c>
      <c r="D37" s="156">
        <f t="shared" si="4"/>
        <v>0</v>
      </c>
      <c r="E37" s="60">
        <f t="shared" si="4"/>
        <v>5500000</v>
      </c>
      <c r="F37" s="60">
        <f t="shared" si="4"/>
        <v>59117892</v>
      </c>
      <c r="G37" s="60">
        <f t="shared" si="4"/>
        <v>0</v>
      </c>
      <c r="H37" s="60">
        <f t="shared" si="4"/>
        <v>0</v>
      </c>
      <c r="I37" s="60">
        <f t="shared" si="4"/>
        <v>9290</v>
      </c>
      <c r="J37" s="60">
        <f t="shared" si="4"/>
        <v>9290</v>
      </c>
      <c r="K37" s="60">
        <f t="shared" si="4"/>
        <v>13732988</v>
      </c>
      <c r="L37" s="60">
        <f t="shared" si="4"/>
        <v>4253685</v>
      </c>
      <c r="M37" s="60">
        <f t="shared" si="4"/>
        <v>360173</v>
      </c>
      <c r="N37" s="60">
        <f t="shared" si="4"/>
        <v>18346846</v>
      </c>
      <c r="O37" s="60">
        <f t="shared" si="4"/>
        <v>16845989</v>
      </c>
      <c r="P37" s="60">
        <f t="shared" si="4"/>
        <v>2857701</v>
      </c>
      <c r="Q37" s="60">
        <f t="shared" si="4"/>
        <v>2273405</v>
      </c>
      <c r="R37" s="60">
        <f t="shared" si="4"/>
        <v>21977095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40333231</v>
      </c>
      <c r="X37" s="60">
        <f t="shared" si="4"/>
        <v>44338419</v>
      </c>
      <c r="Y37" s="60">
        <f t="shared" si="4"/>
        <v>-4005188</v>
      </c>
      <c r="Z37" s="140">
        <f t="shared" si="5"/>
        <v>-9.033222406960428</v>
      </c>
      <c r="AA37" s="155">
        <f>AA7+AA22</f>
        <v>59117892</v>
      </c>
    </row>
    <row r="38" spans="1:27" ht="13.5">
      <c r="A38" s="291" t="s">
        <v>206</v>
      </c>
      <c r="B38" s="142"/>
      <c r="C38" s="62">
        <f t="shared" si="4"/>
        <v>60989193</v>
      </c>
      <c r="D38" s="156">
        <f t="shared" si="4"/>
        <v>0</v>
      </c>
      <c r="E38" s="60">
        <f t="shared" si="4"/>
        <v>37876816</v>
      </c>
      <c r="F38" s="60">
        <f t="shared" si="4"/>
        <v>23173664</v>
      </c>
      <c r="G38" s="60">
        <f t="shared" si="4"/>
        <v>0</v>
      </c>
      <c r="H38" s="60">
        <f t="shared" si="4"/>
        <v>5509251</v>
      </c>
      <c r="I38" s="60">
        <f t="shared" si="4"/>
        <v>1382760</v>
      </c>
      <c r="J38" s="60">
        <f t="shared" si="4"/>
        <v>6892011</v>
      </c>
      <c r="K38" s="60">
        <f t="shared" si="4"/>
        <v>946202</v>
      </c>
      <c r="L38" s="60">
        <f t="shared" si="4"/>
        <v>4991669</v>
      </c>
      <c r="M38" s="60">
        <f t="shared" si="4"/>
        <v>240791</v>
      </c>
      <c r="N38" s="60">
        <f t="shared" si="4"/>
        <v>6178662</v>
      </c>
      <c r="O38" s="60">
        <f t="shared" si="4"/>
        <v>465147</v>
      </c>
      <c r="P38" s="60">
        <f t="shared" si="4"/>
        <v>-222907</v>
      </c>
      <c r="Q38" s="60">
        <f t="shared" si="4"/>
        <v>1805263</v>
      </c>
      <c r="R38" s="60">
        <f t="shared" si="4"/>
        <v>2047503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15118176</v>
      </c>
      <c r="X38" s="60">
        <f t="shared" si="4"/>
        <v>17380248</v>
      </c>
      <c r="Y38" s="60">
        <f t="shared" si="4"/>
        <v>-2262072</v>
      </c>
      <c r="Z38" s="140">
        <f t="shared" si="5"/>
        <v>-13.015188275794454</v>
      </c>
      <c r="AA38" s="155">
        <f>AA8+AA23</f>
        <v>23173664</v>
      </c>
    </row>
    <row r="39" spans="1:27" ht="13.5">
      <c r="A39" s="291" t="s">
        <v>207</v>
      </c>
      <c r="B39" s="142"/>
      <c r="C39" s="62">
        <f t="shared" si="4"/>
        <v>20399497</v>
      </c>
      <c r="D39" s="156">
        <f t="shared" si="4"/>
        <v>0</v>
      </c>
      <c r="E39" s="60">
        <f t="shared" si="4"/>
        <v>25325555</v>
      </c>
      <c r="F39" s="60">
        <f t="shared" si="4"/>
        <v>21660723</v>
      </c>
      <c r="G39" s="60">
        <f t="shared" si="4"/>
        <v>0</v>
      </c>
      <c r="H39" s="60">
        <f t="shared" si="4"/>
        <v>276177</v>
      </c>
      <c r="I39" s="60">
        <f t="shared" si="4"/>
        <v>2778944</v>
      </c>
      <c r="J39" s="60">
        <f t="shared" si="4"/>
        <v>3055121</v>
      </c>
      <c r="K39" s="60">
        <f t="shared" si="4"/>
        <v>1221114</v>
      </c>
      <c r="L39" s="60">
        <f t="shared" si="4"/>
        <v>4486225</v>
      </c>
      <c r="M39" s="60">
        <f t="shared" si="4"/>
        <v>215645</v>
      </c>
      <c r="N39" s="60">
        <f t="shared" si="4"/>
        <v>5922984</v>
      </c>
      <c r="O39" s="60">
        <f t="shared" si="4"/>
        <v>6166927</v>
      </c>
      <c r="P39" s="60">
        <f t="shared" si="4"/>
        <v>795713</v>
      </c>
      <c r="Q39" s="60">
        <f t="shared" si="4"/>
        <v>2364254</v>
      </c>
      <c r="R39" s="60">
        <f t="shared" si="4"/>
        <v>9326894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18304999</v>
      </c>
      <c r="X39" s="60">
        <f t="shared" si="4"/>
        <v>16245542</v>
      </c>
      <c r="Y39" s="60">
        <f t="shared" si="4"/>
        <v>2059457</v>
      </c>
      <c r="Z39" s="140">
        <f t="shared" si="5"/>
        <v>12.677059343418643</v>
      </c>
      <c r="AA39" s="155">
        <f>AA9+AA24</f>
        <v>21660723</v>
      </c>
    </row>
    <row r="40" spans="1:27" ht="13.5">
      <c r="A40" s="291" t="s">
        <v>208</v>
      </c>
      <c r="B40" s="142"/>
      <c r="C40" s="62">
        <f t="shared" si="4"/>
        <v>4646399</v>
      </c>
      <c r="D40" s="156">
        <f t="shared" si="4"/>
        <v>0</v>
      </c>
      <c r="E40" s="60">
        <f t="shared" si="4"/>
        <v>4000000</v>
      </c>
      <c r="F40" s="60">
        <f t="shared" si="4"/>
        <v>10489428</v>
      </c>
      <c r="G40" s="60">
        <f t="shared" si="4"/>
        <v>0</v>
      </c>
      <c r="H40" s="60">
        <f t="shared" si="4"/>
        <v>1915358</v>
      </c>
      <c r="I40" s="60">
        <f t="shared" si="4"/>
        <v>0</v>
      </c>
      <c r="J40" s="60">
        <f t="shared" si="4"/>
        <v>1915358</v>
      </c>
      <c r="K40" s="60">
        <f t="shared" si="4"/>
        <v>2194552</v>
      </c>
      <c r="L40" s="60">
        <f t="shared" si="4"/>
        <v>3135952</v>
      </c>
      <c r="M40" s="60">
        <f t="shared" si="4"/>
        <v>518491</v>
      </c>
      <c r="N40" s="60">
        <f t="shared" si="4"/>
        <v>5848995</v>
      </c>
      <c r="O40" s="60">
        <f t="shared" si="4"/>
        <v>1814863</v>
      </c>
      <c r="P40" s="60">
        <f t="shared" si="4"/>
        <v>0</v>
      </c>
      <c r="Q40" s="60">
        <f t="shared" si="4"/>
        <v>0</v>
      </c>
      <c r="R40" s="60">
        <f t="shared" si="4"/>
        <v>1814863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9579216</v>
      </c>
      <c r="X40" s="60">
        <f t="shared" si="4"/>
        <v>7867071</v>
      </c>
      <c r="Y40" s="60">
        <f t="shared" si="4"/>
        <v>1712145</v>
      </c>
      <c r="Z40" s="140">
        <f t="shared" si="5"/>
        <v>21.763436480997818</v>
      </c>
      <c r="AA40" s="155">
        <f>AA10+AA25</f>
        <v>10489428</v>
      </c>
    </row>
    <row r="41" spans="1:27" ht="13.5">
      <c r="A41" s="292" t="s">
        <v>209</v>
      </c>
      <c r="B41" s="142"/>
      <c r="C41" s="293">
        <f aca="true" t="shared" si="6" ref="C41:Y41">SUM(C36:C40)</f>
        <v>231053614</v>
      </c>
      <c r="D41" s="294">
        <f t="shared" si="6"/>
        <v>0</v>
      </c>
      <c r="E41" s="295">
        <f t="shared" si="6"/>
        <v>139464607</v>
      </c>
      <c r="F41" s="295">
        <f t="shared" si="6"/>
        <v>169978086</v>
      </c>
      <c r="G41" s="295">
        <f t="shared" si="6"/>
        <v>0</v>
      </c>
      <c r="H41" s="295">
        <f t="shared" si="6"/>
        <v>9499806</v>
      </c>
      <c r="I41" s="295">
        <f t="shared" si="6"/>
        <v>14554083</v>
      </c>
      <c r="J41" s="295">
        <f t="shared" si="6"/>
        <v>24053889</v>
      </c>
      <c r="K41" s="295">
        <f t="shared" si="6"/>
        <v>21302534</v>
      </c>
      <c r="L41" s="295">
        <f t="shared" si="6"/>
        <v>22391618</v>
      </c>
      <c r="M41" s="295">
        <f t="shared" si="6"/>
        <v>12666261</v>
      </c>
      <c r="N41" s="295">
        <f t="shared" si="6"/>
        <v>56360413</v>
      </c>
      <c r="O41" s="295">
        <f t="shared" si="6"/>
        <v>26903315</v>
      </c>
      <c r="P41" s="295">
        <f t="shared" si="6"/>
        <v>8054977</v>
      </c>
      <c r="Q41" s="295">
        <f t="shared" si="6"/>
        <v>7623242</v>
      </c>
      <c r="R41" s="295">
        <f t="shared" si="6"/>
        <v>42581534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122995836</v>
      </c>
      <c r="X41" s="295">
        <f t="shared" si="6"/>
        <v>127483564</v>
      </c>
      <c r="Y41" s="295">
        <f t="shared" si="6"/>
        <v>-4487728</v>
      </c>
      <c r="Z41" s="296">
        <f t="shared" si="5"/>
        <v>-3.520240460174145</v>
      </c>
      <c r="AA41" s="297">
        <f>SUM(AA36:AA40)</f>
        <v>169978086</v>
      </c>
    </row>
    <row r="42" spans="1:27" ht="13.5">
      <c r="A42" s="298" t="s">
        <v>210</v>
      </c>
      <c r="B42" s="136"/>
      <c r="C42" s="95">
        <f aca="true" t="shared" si="7" ref="C42:Y48">C12+C27</f>
        <v>60102825</v>
      </c>
      <c r="D42" s="129">
        <f t="shared" si="7"/>
        <v>0</v>
      </c>
      <c r="E42" s="54">
        <f t="shared" si="7"/>
        <v>52918309</v>
      </c>
      <c r="F42" s="54">
        <f t="shared" si="7"/>
        <v>55948784</v>
      </c>
      <c r="G42" s="54">
        <f t="shared" si="7"/>
        <v>0</v>
      </c>
      <c r="H42" s="54">
        <f t="shared" si="7"/>
        <v>0</v>
      </c>
      <c r="I42" s="54">
        <f t="shared" si="7"/>
        <v>139366</v>
      </c>
      <c r="J42" s="54">
        <f t="shared" si="7"/>
        <v>139366</v>
      </c>
      <c r="K42" s="54">
        <f t="shared" si="7"/>
        <v>2830961</v>
      </c>
      <c r="L42" s="54">
        <f t="shared" si="7"/>
        <v>4746759</v>
      </c>
      <c r="M42" s="54">
        <f t="shared" si="7"/>
        <v>2260191</v>
      </c>
      <c r="N42" s="54">
        <f t="shared" si="7"/>
        <v>9837911</v>
      </c>
      <c r="O42" s="54">
        <f t="shared" si="7"/>
        <v>185393</v>
      </c>
      <c r="P42" s="54">
        <f t="shared" si="7"/>
        <v>4608968</v>
      </c>
      <c r="Q42" s="54">
        <f t="shared" si="7"/>
        <v>4119897</v>
      </c>
      <c r="R42" s="54">
        <f t="shared" si="7"/>
        <v>8914258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18891535</v>
      </c>
      <c r="X42" s="54">
        <f t="shared" si="7"/>
        <v>41961589</v>
      </c>
      <c r="Y42" s="54">
        <f t="shared" si="7"/>
        <v>-23070054</v>
      </c>
      <c r="Z42" s="184">
        <f t="shared" si="5"/>
        <v>-54.978980896076166</v>
      </c>
      <c r="AA42" s="130">
        <f aca="true" t="shared" si="8" ref="AA42:AA48">AA12+AA27</f>
        <v>55948784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40376696</v>
      </c>
      <c r="D45" s="129">
        <f t="shared" si="7"/>
        <v>0</v>
      </c>
      <c r="E45" s="54">
        <f t="shared" si="7"/>
        <v>26098920</v>
      </c>
      <c r="F45" s="54">
        <f t="shared" si="7"/>
        <v>24838918</v>
      </c>
      <c r="G45" s="54">
        <f t="shared" si="7"/>
        <v>0</v>
      </c>
      <c r="H45" s="54">
        <f t="shared" si="7"/>
        <v>58415</v>
      </c>
      <c r="I45" s="54">
        <f t="shared" si="7"/>
        <v>54882</v>
      </c>
      <c r="J45" s="54">
        <f t="shared" si="7"/>
        <v>113297</v>
      </c>
      <c r="K45" s="54">
        <f t="shared" si="7"/>
        <v>5147</v>
      </c>
      <c r="L45" s="54">
        <f t="shared" si="7"/>
        <v>385280</v>
      </c>
      <c r="M45" s="54">
        <f t="shared" si="7"/>
        <v>229127</v>
      </c>
      <c r="N45" s="54">
        <f t="shared" si="7"/>
        <v>619554</v>
      </c>
      <c r="O45" s="54">
        <f t="shared" si="7"/>
        <v>-1616</v>
      </c>
      <c r="P45" s="54">
        <f t="shared" si="7"/>
        <v>966574</v>
      </c>
      <c r="Q45" s="54">
        <f t="shared" si="7"/>
        <v>163216</v>
      </c>
      <c r="R45" s="54">
        <f t="shared" si="7"/>
        <v>1128174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1861025</v>
      </c>
      <c r="X45" s="54">
        <f t="shared" si="7"/>
        <v>18629189</v>
      </c>
      <c r="Y45" s="54">
        <f t="shared" si="7"/>
        <v>-16768164</v>
      </c>
      <c r="Z45" s="184">
        <f t="shared" si="5"/>
        <v>-90.0101663040726</v>
      </c>
      <c r="AA45" s="130">
        <f t="shared" si="8"/>
        <v>24838918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2100000</v>
      </c>
      <c r="F48" s="54">
        <f t="shared" si="7"/>
        <v>3046700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301388</v>
      </c>
      <c r="M48" s="54">
        <f t="shared" si="7"/>
        <v>0</v>
      </c>
      <c r="N48" s="54">
        <f t="shared" si="7"/>
        <v>301388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301388</v>
      </c>
      <c r="X48" s="54">
        <f t="shared" si="7"/>
        <v>2285025</v>
      </c>
      <c r="Y48" s="54">
        <f t="shared" si="7"/>
        <v>-1983637</v>
      </c>
      <c r="Z48" s="184">
        <f t="shared" si="5"/>
        <v>-86.81029748033392</v>
      </c>
      <c r="AA48" s="130">
        <f t="shared" si="8"/>
        <v>3046700</v>
      </c>
    </row>
    <row r="49" spans="1:27" ht="13.5">
      <c r="A49" s="308" t="s">
        <v>219</v>
      </c>
      <c r="B49" s="149"/>
      <c r="C49" s="239">
        <f aca="true" t="shared" si="9" ref="C49:Y49">SUM(C41:C48)</f>
        <v>331533135</v>
      </c>
      <c r="D49" s="218">
        <f t="shared" si="9"/>
        <v>0</v>
      </c>
      <c r="E49" s="220">
        <f t="shared" si="9"/>
        <v>220581836</v>
      </c>
      <c r="F49" s="220">
        <f t="shared" si="9"/>
        <v>253812488</v>
      </c>
      <c r="G49" s="220">
        <f t="shared" si="9"/>
        <v>0</v>
      </c>
      <c r="H49" s="220">
        <f t="shared" si="9"/>
        <v>9558221</v>
      </c>
      <c r="I49" s="220">
        <f t="shared" si="9"/>
        <v>14748331</v>
      </c>
      <c r="J49" s="220">
        <f t="shared" si="9"/>
        <v>24306552</v>
      </c>
      <c r="K49" s="220">
        <f t="shared" si="9"/>
        <v>24138642</v>
      </c>
      <c r="L49" s="220">
        <f t="shared" si="9"/>
        <v>27825045</v>
      </c>
      <c r="M49" s="220">
        <f t="shared" si="9"/>
        <v>15155579</v>
      </c>
      <c r="N49" s="220">
        <f t="shared" si="9"/>
        <v>67119266</v>
      </c>
      <c r="O49" s="220">
        <f t="shared" si="9"/>
        <v>27087092</v>
      </c>
      <c r="P49" s="220">
        <f t="shared" si="9"/>
        <v>13630519</v>
      </c>
      <c r="Q49" s="220">
        <f t="shared" si="9"/>
        <v>11906355</v>
      </c>
      <c r="R49" s="220">
        <f t="shared" si="9"/>
        <v>52623966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144049784</v>
      </c>
      <c r="X49" s="220">
        <f t="shared" si="9"/>
        <v>190359367</v>
      </c>
      <c r="Y49" s="220">
        <f t="shared" si="9"/>
        <v>-46309583</v>
      </c>
      <c r="Z49" s="221">
        <f t="shared" si="5"/>
        <v>-24.32745166672045</v>
      </c>
      <c r="AA49" s="222">
        <f>SUM(AA41:AA48)</f>
        <v>253812488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75033549</v>
      </c>
      <c r="D51" s="129">
        <f t="shared" si="10"/>
        <v>0</v>
      </c>
      <c r="E51" s="54">
        <f t="shared" si="10"/>
        <v>80295262</v>
      </c>
      <c r="F51" s="54">
        <f t="shared" si="10"/>
        <v>50531259</v>
      </c>
      <c r="G51" s="54">
        <f t="shared" si="10"/>
        <v>46988</v>
      </c>
      <c r="H51" s="54">
        <f t="shared" si="10"/>
        <v>2522407</v>
      </c>
      <c r="I51" s="54">
        <f t="shared" si="10"/>
        <v>5832121</v>
      </c>
      <c r="J51" s="54">
        <f t="shared" si="10"/>
        <v>8401516</v>
      </c>
      <c r="K51" s="54">
        <f t="shared" si="10"/>
        <v>3531695</v>
      </c>
      <c r="L51" s="54">
        <f t="shared" si="10"/>
        <v>3714595</v>
      </c>
      <c r="M51" s="54">
        <f t="shared" si="10"/>
        <v>6638061</v>
      </c>
      <c r="N51" s="54">
        <f t="shared" si="10"/>
        <v>13884351</v>
      </c>
      <c r="O51" s="54">
        <f t="shared" si="10"/>
        <v>2257586</v>
      </c>
      <c r="P51" s="54">
        <f t="shared" si="10"/>
        <v>4465619</v>
      </c>
      <c r="Q51" s="54">
        <f t="shared" si="10"/>
        <v>3061646</v>
      </c>
      <c r="R51" s="54">
        <f t="shared" si="10"/>
        <v>9784851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32070718</v>
      </c>
      <c r="X51" s="54">
        <f t="shared" si="10"/>
        <v>37898444</v>
      </c>
      <c r="Y51" s="54">
        <f t="shared" si="10"/>
        <v>-5827726</v>
      </c>
      <c r="Z51" s="184">
        <f>+IF(X51&lt;&gt;0,+(Y51/X51)*100,0)</f>
        <v>-15.377217069914535</v>
      </c>
      <c r="AA51" s="130">
        <f>SUM(AA57:AA61)</f>
        <v>50531259</v>
      </c>
    </row>
    <row r="52" spans="1:27" ht="13.5">
      <c r="A52" s="310" t="s">
        <v>204</v>
      </c>
      <c r="B52" s="142"/>
      <c r="C52" s="62">
        <v>22764538</v>
      </c>
      <c r="D52" s="156"/>
      <c r="E52" s="60">
        <v>12034026</v>
      </c>
      <c r="F52" s="60">
        <v>5334026</v>
      </c>
      <c r="G52" s="60">
        <v>44000</v>
      </c>
      <c r="H52" s="60">
        <v>910940</v>
      </c>
      <c r="I52" s="60">
        <v>2281133</v>
      </c>
      <c r="J52" s="60">
        <v>3236073</v>
      </c>
      <c r="K52" s="60">
        <v>227681</v>
      </c>
      <c r="L52" s="60">
        <v>28206</v>
      </c>
      <c r="M52" s="60">
        <v>1279284</v>
      </c>
      <c r="N52" s="60">
        <v>1535171</v>
      </c>
      <c r="O52" s="60"/>
      <c r="P52" s="60">
        <v>236829</v>
      </c>
      <c r="Q52" s="60">
        <v>428302</v>
      </c>
      <c r="R52" s="60">
        <v>665131</v>
      </c>
      <c r="S52" s="60"/>
      <c r="T52" s="60"/>
      <c r="U52" s="60"/>
      <c r="V52" s="60"/>
      <c r="W52" s="60">
        <v>5436375</v>
      </c>
      <c r="X52" s="60">
        <v>4000520</v>
      </c>
      <c r="Y52" s="60">
        <v>1435855</v>
      </c>
      <c r="Z52" s="140">
        <v>35.89</v>
      </c>
      <c r="AA52" s="155">
        <v>5334026</v>
      </c>
    </row>
    <row r="53" spans="1:27" ht="13.5">
      <c r="A53" s="310" t="s">
        <v>205</v>
      </c>
      <c r="B53" s="142"/>
      <c r="C53" s="62">
        <v>24463388</v>
      </c>
      <c r="D53" s="156"/>
      <c r="E53" s="60">
        <v>28877864</v>
      </c>
      <c r="F53" s="60">
        <v>13541159</v>
      </c>
      <c r="G53" s="60">
        <v>-2932</v>
      </c>
      <c r="H53" s="60">
        <v>963468</v>
      </c>
      <c r="I53" s="60">
        <v>968396</v>
      </c>
      <c r="J53" s="60">
        <v>1928932</v>
      </c>
      <c r="K53" s="60">
        <v>777288</v>
      </c>
      <c r="L53" s="60">
        <v>423429</v>
      </c>
      <c r="M53" s="60">
        <v>816611</v>
      </c>
      <c r="N53" s="60">
        <v>2017328</v>
      </c>
      <c r="O53" s="60">
        <v>390752</v>
      </c>
      <c r="P53" s="60">
        <v>959217</v>
      </c>
      <c r="Q53" s="60">
        <v>-100474</v>
      </c>
      <c r="R53" s="60">
        <v>1249495</v>
      </c>
      <c r="S53" s="60"/>
      <c r="T53" s="60"/>
      <c r="U53" s="60"/>
      <c r="V53" s="60"/>
      <c r="W53" s="60">
        <v>5195755</v>
      </c>
      <c r="X53" s="60">
        <v>10155869</v>
      </c>
      <c r="Y53" s="60">
        <v>-4960114</v>
      </c>
      <c r="Z53" s="140">
        <v>-48.84</v>
      </c>
      <c r="AA53" s="155">
        <v>13541159</v>
      </c>
    </row>
    <row r="54" spans="1:27" ht="13.5">
      <c r="A54" s="310" t="s">
        <v>206</v>
      </c>
      <c r="B54" s="142"/>
      <c r="C54" s="62">
        <v>17918827</v>
      </c>
      <c r="D54" s="156"/>
      <c r="E54" s="60">
        <v>7392000</v>
      </c>
      <c r="F54" s="60">
        <v>3392000</v>
      </c>
      <c r="G54" s="60"/>
      <c r="H54" s="60">
        <v>191222</v>
      </c>
      <c r="I54" s="60">
        <v>331019</v>
      </c>
      <c r="J54" s="60">
        <v>522241</v>
      </c>
      <c r="K54" s="60">
        <v>268476</v>
      </c>
      <c r="L54" s="60">
        <v>417456</v>
      </c>
      <c r="M54" s="60">
        <v>399872</v>
      </c>
      <c r="N54" s="60">
        <v>1085804</v>
      </c>
      <c r="O54" s="60">
        <v>183311</v>
      </c>
      <c r="P54" s="60">
        <v>341114</v>
      </c>
      <c r="Q54" s="60">
        <v>112412</v>
      </c>
      <c r="R54" s="60">
        <v>636837</v>
      </c>
      <c r="S54" s="60"/>
      <c r="T54" s="60"/>
      <c r="U54" s="60"/>
      <c r="V54" s="60"/>
      <c r="W54" s="60">
        <v>2244882</v>
      </c>
      <c r="X54" s="60">
        <v>2544000</v>
      </c>
      <c r="Y54" s="60">
        <v>-299118</v>
      </c>
      <c r="Z54" s="140">
        <v>-11.76</v>
      </c>
      <c r="AA54" s="155">
        <v>3392000</v>
      </c>
    </row>
    <row r="55" spans="1:27" ht="13.5">
      <c r="A55" s="310" t="s">
        <v>207</v>
      </c>
      <c r="B55" s="142"/>
      <c r="C55" s="62"/>
      <c r="D55" s="156"/>
      <c r="E55" s="60">
        <v>10574133</v>
      </c>
      <c r="F55" s="60">
        <v>7483263</v>
      </c>
      <c r="G55" s="60"/>
      <c r="H55" s="60"/>
      <c r="I55" s="60">
        <v>1545856</v>
      </c>
      <c r="J55" s="60">
        <v>1545856</v>
      </c>
      <c r="K55" s="60">
        <v>680902</v>
      </c>
      <c r="L55" s="60">
        <v>519107</v>
      </c>
      <c r="M55" s="60">
        <v>1252030</v>
      </c>
      <c r="N55" s="60">
        <v>2452039</v>
      </c>
      <c r="O55" s="60">
        <v>320798</v>
      </c>
      <c r="P55" s="60">
        <v>1196521</v>
      </c>
      <c r="Q55" s="60">
        <v>352022</v>
      </c>
      <c r="R55" s="60">
        <v>1869341</v>
      </c>
      <c r="S55" s="60"/>
      <c r="T55" s="60"/>
      <c r="U55" s="60"/>
      <c r="V55" s="60"/>
      <c r="W55" s="60">
        <v>5867236</v>
      </c>
      <c r="X55" s="60">
        <v>5612447</v>
      </c>
      <c r="Y55" s="60">
        <v>254789</v>
      </c>
      <c r="Z55" s="140">
        <v>4.54</v>
      </c>
      <c r="AA55" s="155">
        <v>7483263</v>
      </c>
    </row>
    <row r="56" spans="1:27" ht="13.5">
      <c r="A56" s="310" t="s">
        <v>208</v>
      </c>
      <c r="B56" s="142"/>
      <c r="C56" s="62">
        <v>3555415</v>
      </c>
      <c r="D56" s="156"/>
      <c r="E56" s="60">
        <v>1881705</v>
      </c>
      <c r="F56" s="60">
        <v>5871075</v>
      </c>
      <c r="G56" s="60"/>
      <c r="H56" s="60">
        <v>9919</v>
      </c>
      <c r="I56" s="60"/>
      <c r="J56" s="60">
        <v>9919</v>
      </c>
      <c r="K56" s="60">
        <v>137021</v>
      </c>
      <c r="L56" s="60"/>
      <c r="M56" s="60">
        <v>139616</v>
      </c>
      <c r="N56" s="60">
        <v>276637</v>
      </c>
      <c r="O56" s="60">
        <v>119424</v>
      </c>
      <c r="P56" s="60">
        <v>1028283</v>
      </c>
      <c r="Q56" s="60">
        <v>494485</v>
      </c>
      <c r="R56" s="60">
        <v>1642192</v>
      </c>
      <c r="S56" s="60"/>
      <c r="T56" s="60"/>
      <c r="U56" s="60"/>
      <c r="V56" s="60"/>
      <c r="W56" s="60">
        <v>1928748</v>
      </c>
      <c r="X56" s="60">
        <v>4403306</v>
      </c>
      <c r="Y56" s="60">
        <v>-2474558</v>
      </c>
      <c r="Z56" s="140">
        <v>-56.2</v>
      </c>
      <c r="AA56" s="155">
        <v>5871075</v>
      </c>
    </row>
    <row r="57" spans="1:27" ht="13.5">
      <c r="A57" s="138" t="s">
        <v>209</v>
      </c>
      <c r="B57" s="142"/>
      <c r="C57" s="293">
        <f aca="true" t="shared" si="11" ref="C57:Y57">SUM(C52:C56)</f>
        <v>68702168</v>
      </c>
      <c r="D57" s="294">
        <f t="shared" si="11"/>
        <v>0</v>
      </c>
      <c r="E57" s="295">
        <f t="shared" si="11"/>
        <v>60759728</v>
      </c>
      <c r="F57" s="295">
        <f t="shared" si="11"/>
        <v>35621523</v>
      </c>
      <c r="G57" s="295">
        <f t="shared" si="11"/>
        <v>41068</v>
      </c>
      <c r="H57" s="295">
        <f t="shared" si="11"/>
        <v>2075549</v>
      </c>
      <c r="I57" s="295">
        <f t="shared" si="11"/>
        <v>5126404</v>
      </c>
      <c r="J57" s="295">
        <f t="shared" si="11"/>
        <v>7243021</v>
      </c>
      <c r="K57" s="295">
        <f t="shared" si="11"/>
        <v>2091368</v>
      </c>
      <c r="L57" s="295">
        <f t="shared" si="11"/>
        <v>1388198</v>
      </c>
      <c r="M57" s="295">
        <f t="shared" si="11"/>
        <v>3887413</v>
      </c>
      <c r="N57" s="295">
        <f t="shared" si="11"/>
        <v>7366979</v>
      </c>
      <c r="O57" s="295">
        <f t="shared" si="11"/>
        <v>1014285</v>
      </c>
      <c r="P57" s="295">
        <f t="shared" si="11"/>
        <v>3761964</v>
      </c>
      <c r="Q57" s="295">
        <f t="shared" si="11"/>
        <v>1286747</v>
      </c>
      <c r="R57" s="295">
        <f t="shared" si="11"/>
        <v>6062996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20672996</v>
      </c>
      <c r="X57" s="295">
        <f t="shared" si="11"/>
        <v>26716142</v>
      </c>
      <c r="Y57" s="295">
        <f t="shared" si="11"/>
        <v>-6043146</v>
      </c>
      <c r="Z57" s="296">
        <f>+IF(X57&lt;&gt;0,+(Y57/X57)*100,0)</f>
        <v>-22.619830363231337</v>
      </c>
      <c r="AA57" s="297">
        <f>SUM(AA52:AA56)</f>
        <v>35621523</v>
      </c>
    </row>
    <row r="58" spans="1:27" ht="13.5">
      <c r="A58" s="311" t="s">
        <v>210</v>
      </c>
      <c r="B58" s="136"/>
      <c r="C58" s="62">
        <v>6136792</v>
      </c>
      <c r="D58" s="156"/>
      <c r="E58" s="60">
        <v>7508544</v>
      </c>
      <c r="F58" s="60">
        <v>7508544</v>
      </c>
      <c r="G58" s="60"/>
      <c r="H58" s="60"/>
      <c r="I58" s="60">
        <v>-40899</v>
      </c>
      <c r="J58" s="60">
        <v>-40899</v>
      </c>
      <c r="K58" s="60">
        <v>163352</v>
      </c>
      <c r="L58" s="60">
        <v>705507</v>
      </c>
      <c r="M58" s="60">
        <v>545854</v>
      </c>
      <c r="N58" s="60">
        <v>1414713</v>
      </c>
      <c r="O58" s="60">
        <v>514783</v>
      </c>
      <c r="P58" s="60">
        <v>639830</v>
      </c>
      <c r="Q58" s="60">
        <v>1076304</v>
      </c>
      <c r="R58" s="60">
        <v>2230917</v>
      </c>
      <c r="S58" s="60"/>
      <c r="T58" s="60"/>
      <c r="U58" s="60"/>
      <c r="V58" s="60"/>
      <c r="W58" s="60">
        <v>3604731</v>
      </c>
      <c r="X58" s="60">
        <v>5631408</v>
      </c>
      <c r="Y58" s="60">
        <v>-2026677</v>
      </c>
      <c r="Z58" s="140">
        <v>-35.99</v>
      </c>
      <c r="AA58" s="155">
        <v>7508544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194589</v>
      </c>
      <c r="D61" s="156"/>
      <c r="E61" s="60">
        <v>12026990</v>
      </c>
      <c r="F61" s="60">
        <v>7401192</v>
      </c>
      <c r="G61" s="60">
        <v>5920</v>
      </c>
      <c r="H61" s="60">
        <v>446858</v>
      </c>
      <c r="I61" s="60">
        <v>746616</v>
      </c>
      <c r="J61" s="60">
        <v>1199394</v>
      </c>
      <c r="K61" s="60">
        <v>1276975</v>
      </c>
      <c r="L61" s="60">
        <v>1620890</v>
      </c>
      <c r="M61" s="60">
        <v>2204794</v>
      </c>
      <c r="N61" s="60">
        <v>5102659</v>
      </c>
      <c r="O61" s="60">
        <v>728518</v>
      </c>
      <c r="P61" s="60">
        <v>63825</v>
      </c>
      <c r="Q61" s="60">
        <v>698595</v>
      </c>
      <c r="R61" s="60">
        <v>1490938</v>
      </c>
      <c r="S61" s="60"/>
      <c r="T61" s="60"/>
      <c r="U61" s="60"/>
      <c r="V61" s="60"/>
      <c r="W61" s="60">
        <v>7792991</v>
      </c>
      <c r="X61" s="60">
        <v>5550894</v>
      </c>
      <c r="Y61" s="60">
        <v>2242097</v>
      </c>
      <c r="Z61" s="140">
        <v>40.39</v>
      </c>
      <c r="AA61" s="155">
        <v>7401192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>
        <v>53671</v>
      </c>
      <c r="I65" s="60">
        <v>-53671</v>
      </c>
      <c r="J65" s="60"/>
      <c r="K65" s="60">
        <v>6292206</v>
      </c>
      <c r="L65" s="60">
        <v>7991443</v>
      </c>
      <c r="M65" s="60">
        <v>1415200</v>
      </c>
      <c r="N65" s="60">
        <v>15698849</v>
      </c>
      <c r="O65" s="60">
        <v>12269623</v>
      </c>
      <c r="P65" s="60">
        <v>12610657</v>
      </c>
      <c r="Q65" s="60">
        <v>14069937</v>
      </c>
      <c r="R65" s="60">
        <v>38950217</v>
      </c>
      <c r="S65" s="60"/>
      <c r="T65" s="60"/>
      <c r="U65" s="60"/>
      <c r="V65" s="60"/>
      <c r="W65" s="60">
        <v>54649066</v>
      </c>
      <c r="X65" s="60"/>
      <c r="Y65" s="60">
        <v>54649066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>
        <v>340806</v>
      </c>
      <c r="I66" s="275">
        <v>269428</v>
      </c>
      <c r="J66" s="275">
        <v>610234</v>
      </c>
      <c r="K66" s="275">
        <v>2260820</v>
      </c>
      <c r="L66" s="275">
        <v>7802737</v>
      </c>
      <c r="M66" s="275">
        <v>-2538226</v>
      </c>
      <c r="N66" s="275">
        <v>7525331</v>
      </c>
      <c r="O66" s="275">
        <v>4347561</v>
      </c>
      <c r="P66" s="275">
        <v>788714</v>
      </c>
      <c r="Q66" s="275">
        <v>1711099</v>
      </c>
      <c r="R66" s="275">
        <v>6847374</v>
      </c>
      <c r="S66" s="275"/>
      <c r="T66" s="275"/>
      <c r="U66" s="275"/>
      <c r="V66" s="275"/>
      <c r="W66" s="275">
        <v>14982939</v>
      </c>
      <c r="X66" s="275"/>
      <c r="Y66" s="275">
        <v>14982939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49680</v>
      </c>
      <c r="H67" s="60">
        <v>1813665</v>
      </c>
      <c r="I67" s="60">
        <v>5060060</v>
      </c>
      <c r="J67" s="60">
        <v>6923405</v>
      </c>
      <c r="K67" s="60">
        <v>2142068</v>
      </c>
      <c r="L67" s="60">
        <v>7839308</v>
      </c>
      <c r="M67" s="60">
        <v>2211258</v>
      </c>
      <c r="N67" s="60">
        <v>12192634</v>
      </c>
      <c r="O67" s="60">
        <v>1348763</v>
      </c>
      <c r="P67" s="60">
        <v>3676905</v>
      </c>
      <c r="Q67" s="60">
        <v>1350906</v>
      </c>
      <c r="R67" s="60">
        <v>6376574</v>
      </c>
      <c r="S67" s="60"/>
      <c r="T67" s="60"/>
      <c r="U67" s="60"/>
      <c r="V67" s="60"/>
      <c r="W67" s="60">
        <v>25492613</v>
      </c>
      <c r="X67" s="60"/>
      <c r="Y67" s="60">
        <v>25492613</v>
      </c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-2692</v>
      </c>
      <c r="H68" s="60">
        <v>314265</v>
      </c>
      <c r="I68" s="60">
        <v>556304</v>
      </c>
      <c r="J68" s="60">
        <v>867877</v>
      </c>
      <c r="K68" s="60">
        <v>-871193</v>
      </c>
      <c r="L68" s="60">
        <v>5765</v>
      </c>
      <c r="M68" s="60">
        <v>3433335</v>
      </c>
      <c r="N68" s="60">
        <v>2567907</v>
      </c>
      <c r="O68" s="60">
        <v>-3438740</v>
      </c>
      <c r="P68" s="60"/>
      <c r="Q68" s="60">
        <v>-360</v>
      </c>
      <c r="R68" s="60">
        <v>-3439100</v>
      </c>
      <c r="S68" s="60"/>
      <c r="T68" s="60"/>
      <c r="U68" s="60"/>
      <c r="V68" s="60"/>
      <c r="W68" s="60">
        <v>-3316</v>
      </c>
      <c r="X68" s="60"/>
      <c r="Y68" s="60">
        <v>-3316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46988</v>
      </c>
      <c r="H69" s="220">
        <f t="shared" si="12"/>
        <v>2522407</v>
      </c>
      <c r="I69" s="220">
        <f t="shared" si="12"/>
        <v>5832121</v>
      </c>
      <c r="J69" s="220">
        <f t="shared" si="12"/>
        <v>8401516</v>
      </c>
      <c r="K69" s="220">
        <f t="shared" si="12"/>
        <v>9823901</v>
      </c>
      <c r="L69" s="220">
        <f t="shared" si="12"/>
        <v>23639253</v>
      </c>
      <c r="M69" s="220">
        <f t="shared" si="12"/>
        <v>4521567</v>
      </c>
      <c r="N69" s="220">
        <f t="shared" si="12"/>
        <v>37984721</v>
      </c>
      <c r="O69" s="220">
        <f t="shared" si="12"/>
        <v>14527207</v>
      </c>
      <c r="P69" s="220">
        <f t="shared" si="12"/>
        <v>17076276</v>
      </c>
      <c r="Q69" s="220">
        <f t="shared" si="12"/>
        <v>17131582</v>
      </c>
      <c r="R69" s="220">
        <f t="shared" si="12"/>
        <v>48735065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95121302</v>
      </c>
      <c r="X69" s="220">
        <f t="shared" si="12"/>
        <v>0</v>
      </c>
      <c r="Y69" s="220">
        <f t="shared" si="12"/>
        <v>95121302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124643143</v>
      </c>
      <c r="D5" s="357">
        <f t="shared" si="0"/>
        <v>0</v>
      </c>
      <c r="E5" s="356">
        <f t="shared" si="0"/>
        <v>55263223</v>
      </c>
      <c r="F5" s="358">
        <f t="shared" si="0"/>
        <v>85208806</v>
      </c>
      <c r="G5" s="358">
        <f t="shared" si="0"/>
        <v>0</v>
      </c>
      <c r="H5" s="356">
        <f t="shared" si="0"/>
        <v>0</v>
      </c>
      <c r="I5" s="356">
        <f t="shared" si="0"/>
        <v>1961208</v>
      </c>
      <c r="J5" s="358">
        <f t="shared" si="0"/>
        <v>1961208</v>
      </c>
      <c r="K5" s="358">
        <f t="shared" si="0"/>
        <v>14070396</v>
      </c>
      <c r="L5" s="356">
        <f t="shared" si="0"/>
        <v>7265068</v>
      </c>
      <c r="M5" s="356">
        <f t="shared" si="0"/>
        <v>113840</v>
      </c>
      <c r="N5" s="358">
        <f t="shared" si="0"/>
        <v>21449304</v>
      </c>
      <c r="O5" s="358">
        <f t="shared" si="0"/>
        <v>18950345</v>
      </c>
      <c r="P5" s="356">
        <f t="shared" si="0"/>
        <v>2535652</v>
      </c>
      <c r="Q5" s="356">
        <f t="shared" si="0"/>
        <v>4078668</v>
      </c>
      <c r="R5" s="358">
        <f t="shared" si="0"/>
        <v>25564665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48975177</v>
      </c>
      <c r="X5" s="356">
        <f t="shared" si="0"/>
        <v>63906604</v>
      </c>
      <c r="Y5" s="358">
        <f t="shared" si="0"/>
        <v>-14931427</v>
      </c>
      <c r="Z5" s="359">
        <f>+IF(X5&lt;&gt;0,+(Y5/X5)*100,0)</f>
        <v>-23.36445072249497</v>
      </c>
      <c r="AA5" s="360">
        <f>+AA6+AA8+AA11+AA13+AA15</f>
        <v>85208806</v>
      </c>
    </row>
    <row r="6" spans="1:27" ht="13.5">
      <c r="A6" s="361" t="s">
        <v>204</v>
      </c>
      <c r="B6" s="142"/>
      <c r="C6" s="60">
        <f>+C7</f>
        <v>8535613</v>
      </c>
      <c r="D6" s="340">
        <f aca="true" t="shared" si="1" ref="D6:AA6">+D7</f>
        <v>0</v>
      </c>
      <c r="E6" s="60">
        <f t="shared" si="1"/>
        <v>10000000</v>
      </c>
      <c r="F6" s="59">
        <f t="shared" si="1"/>
        <v>2350000</v>
      </c>
      <c r="G6" s="59">
        <f t="shared" si="1"/>
        <v>0</v>
      </c>
      <c r="H6" s="60">
        <f t="shared" si="1"/>
        <v>0</v>
      </c>
      <c r="I6" s="60">
        <f t="shared" si="1"/>
        <v>13839</v>
      </c>
      <c r="J6" s="59">
        <f t="shared" si="1"/>
        <v>13839</v>
      </c>
      <c r="K6" s="59">
        <f t="shared" si="1"/>
        <v>0</v>
      </c>
      <c r="L6" s="60">
        <f t="shared" si="1"/>
        <v>0</v>
      </c>
      <c r="M6" s="60">
        <f t="shared" si="1"/>
        <v>113840</v>
      </c>
      <c r="N6" s="59">
        <f t="shared" si="1"/>
        <v>113840</v>
      </c>
      <c r="O6" s="59">
        <f t="shared" si="1"/>
        <v>0</v>
      </c>
      <c r="P6" s="60">
        <f t="shared" si="1"/>
        <v>15359</v>
      </c>
      <c r="Q6" s="60">
        <f t="shared" si="1"/>
        <v>0</v>
      </c>
      <c r="R6" s="59">
        <f t="shared" si="1"/>
        <v>15359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143038</v>
      </c>
      <c r="X6" s="60">
        <f t="shared" si="1"/>
        <v>1762500</v>
      </c>
      <c r="Y6" s="59">
        <f t="shared" si="1"/>
        <v>-1619462</v>
      </c>
      <c r="Z6" s="61">
        <f>+IF(X6&lt;&gt;0,+(Y6/X6)*100,0)</f>
        <v>-91.88436879432625</v>
      </c>
      <c r="AA6" s="62">
        <f t="shared" si="1"/>
        <v>2350000</v>
      </c>
    </row>
    <row r="7" spans="1:27" ht="13.5">
      <c r="A7" s="291" t="s">
        <v>228</v>
      </c>
      <c r="B7" s="142"/>
      <c r="C7" s="60">
        <v>8535613</v>
      </c>
      <c r="D7" s="340"/>
      <c r="E7" s="60">
        <v>10000000</v>
      </c>
      <c r="F7" s="59">
        <v>2350000</v>
      </c>
      <c r="G7" s="59"/>
      <c r="H7" s="60"/>
      <c r="I7" s="60">
        <v>13839</v>
      </c>
      <c r="J7" s="59">
        <v>13839</v>
      </c>
      <c r="K7" s="59"/>
      <c r="L7" s="60"/>
      <c r="M7" s="60">
        <v>113840</v>
      </c>
      <c r="N7" s="59">
        <v>113840</v>
      </c>
      <c r="O7" s="59"/>
      <c r="P7" s="60">
        <v>15359</v>
      </c>
      <c r="Q7" s="60"/>
      <c r="R7" s="59">
        <v>15359</v>
      </c>
      <c r="S7" s="59"/>
      <c r="T7" s="60"/>
      <c r="U7" s="60"/>
      <c r="V7" s="59"/>
      <c r="W7" s="59">
        <v>143038</v>
      </c>
      <c r="X7" s="60">
        <v>1762500</v>
      </c>
      <c r="Y7" s="59">
        <v>-1619462</v>
      </c>
      <c r="Z7" s="61">
        <v>-91.88</v>
      </c>
      <c r="AA7" s="62">
        <v>2350000</v>
      </c>
    </row>
    <row r="8" spans="1:27" ht="13.5">
      <c r="A8" s="361" t="s">
        <v>205</v>
      </c>
      <c r="B8" s="142"/>
      <c r="C8" s="60">
        <f aca="true" t="shared" si="2" ref="C8:Y8">SUM(C9:C10)</f>
        <v>96007049</v>
      </c>
      <c r="D8" s="340">
        <f t="shared" si="2"/>
        <v>0</v>
      </c>
      <c r="E8" s="60">
        <f t="shared" si="2"/>
        <v>5500000</v>
      </c>
      <c r="F8" s="59">
        <f t="shared" si="2"/>
        <v>59117892</v>
      </c>
      <c r="G8" s="59">
        <f t="shared" si="2"/>
        <v>0</v>
      </c>
      <c r="H8" s="60">
        <f t="shared" si="2"/>
        <v>0</v>
      </c>
      <c r="I8" s="60">
        <f t="shared" si="2"/>
        <v>9290</v>
      </c>
      <c r="J8" s="59">
        <f t="shared" si="2"/>
        <v>9290</v>
      </c>
      <c r="K8" s="59">
        <f t="shared" si="2"/>
        <v>13732988</v>
      </c>
      <c r="L8" s="60">
        <f t="shared" si="2"/>
        <v>4162886</v>
      </c>
      <c r="M8" s="60">
        <f t="shared" si="2"/>
        <v>0</v>
      </c>
      <c r="N8" s="59">
        <f t="shared" si="2"/>
        <v>17895874</v>
      </c>
      <c r="O8" s="59">
        <f t="shared" si="2"/>
        <v>16845989</v>
      </c>
      <c r="P8" s="60">
        <f t="shared" si="2"/>
        <v>2857701</v>
      </c>
      <c r="Q8" s="60">
        <f t="shared" si="2"/>
        <v>2273405</v>
      </c>
      <c r="R8" s="59">
        <f t="shared" si="2"/>
        <v>21977095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39882259</v>
      </c>
      <c r="X8" s="60">
        <f t="shared" si="2"/>
        <v>44338419</v>
      </c>
      <c r="Y8" s="59">
        <f t="shared" si="2"/>
        <v>-4456160</v>
      </c>
      <c r="Z8" s="61">
        <f>+IF(X8&lt;&gt;0,+(Y8/X8)*100,0)</f>
        <v>-10.050335804711485</v>
      </c>
      <c r="AA8" s="62">
        <f>SUM(AA9:AA10)</f>
        <v>59117892</v>
      </c>
    </row>
    <row r="9" spans="1:27" ht="13.5">
      <c r="A9" s="291" t="s">
        <v>229</v>
      </c>
      <c r="B9" s="142"/>
      <c r="C9" s="60">
        <v>91281370</v>
      </c>
      <c r="D9" s="340"/>
      <c r="E9" s="60">
        <v>4500000</v>
      </c>
      <c r="F9" s="59">
        <v>59117892</v>
      </c>
      <c r="G9" s="59"/>
      <c r="H9" s="60"/>
      <c r="I9" s="60">
        <v>9290</v>
      </c>
      <c r="J9" s="59">
        <v>9290</v>
      </c>
      <c r="K9" s="59">
        <v>13732988</v>
      </c>
      <c r="L9" s="60">
        <v>4162886</v>
      </c>
      <c r="M9" s="60"/>
      <c r="N9" s="59">
        <v>17895874</v>
      </c>
      <c r="O9" s="59">
        <v>16845989</v>
      </c>
      <c r="P9" s="60">
        <v>2857701</v>
      </c>
      <c r="Q9" s="60">
        <v>2273405</v>
      </c>
      <c r="R9" s="59">
        <v>21977095</v>
      </c>
      <c r="S9" s="59"/>
      <c r="T9" s="60"/>
      <c r="U9" s="60"/>
      <c r="V9" s="59"/>
      <c r="W9" s="59">
        <v>39882259</v>
      </c>
      <c r="X9" s="60">
        <v>44338419</v>
      </c>
      <c r="Y9" s="59">
        <v>-4456160</v>
      </c>
      <c r="Z9" s="61">
        <v>-10.05</v>
      </c>
      <c r="AA9" s="62">
        <v>59117892</v>
      </c>
    </row>
    <row r="10" spans="1:27" ht="13.5">
      <c r="A10" s="291" t="s">
        <v>230</v>
      </c>
      <c r="B10" s="142"/>
      <c r="C10" s="60">
        <v>4725679</v>
      </c>
      <c r="D10" s="340"/>
      <c r="E10" s="60">
        <v>1000000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14042248</v>
      </c>
      <c r="D11" s="363">
        <f aca="true" t="shared" si="3" ref="D11:AA11">+D12</f>
        <v>0</v>
      </c>
      <c r="E11" s="362">
        <f t="shared" si="3"/>
        <v>29263223</v>
      </c>
      <c r="F11" s="364">
        <f t="shared" si="3"/>
        <v>19779803</v>
      </c>
      <c r="G11" s="364">
        <f t="shared" si="3"/>
        <v>0</v>
      </c>
      <c r="H11" s="362">
        <f t="shared" si="3"/>
        <v>0</v>
      </c>
      <c r="I11" s="362">
        <f t="shared" si="3"/>
        <v>1382760</v>
      </c>
      <c r="J11" s="364">
        <f t="shared" si="3"/>
        <v>1382760</v>
      </c>
      <c r="K11" s="364">
        <f t="shared" si="3"/>
        <v>337408</v>
      </c>
      <c r="L11" s="362">
        <f t="shared" si="3"/>
        <v>2035690</v>
      </c>
      <c r="M11" s="362">
        <f t="shared" si="3"/>
        <v>0</v>
      </c>
      <c r="N11" s="364">
        <f t="shared" si="3"/>
        <v>2373098</v>
      </c>
      <c r="O11" s="364">
        <f t="shared" si="3"/>
        <v>15056</v>
      </c>
      <c r="P11" s="362">
        <f t="shared" si="3"/>
        <v>-337408</v>
      </c>
      <c r="Q11" s="362">
        <f t="shared" si="3"/>
        <v>1805263</v>
      </c>
      <c r="R11" s="364">
        <f t="shared" si="3"/>
        <v>1482911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5238769</v>
      </c>
      <c r="X11" s="362">
        <f t="shared" si="3"/>
        <v>14834852</v>
      </c>
      <c r="Y11" s="364">
        <f t="shared" si="3"/>
        <v>-9596083</v>
      </c>
      <c r="Z11" s="365">
        <f>+IF(X11&lt;&gt;0,+(Y11/X11)*100,0)</f>
        <v>-64.68607169117698</v>
      </c>
      <c r="AA11" s="366">
        <f t="shared" si="3"/>
        <v>19779803</v>
      </c>
    </row>
    <row r="12" spans="1:27" ht="13.5">
      <c r="A12" s="291" t="s">
        <v>231</v>
      </c>
      <c r="B12" s="136"/>
      <c r="C12" s="60">
        <v>14042248</v>
      </c>
      <c r="D12" s="340"/>
      <c r="E12" s="60">
        <v>29263223</v>
      </c>
      <c r="F12" s="59">
        <v>19779803</v>
      </c>
      <c r="G12" s="59"/>
      <c r="H12" s="60"/>
      <c r="I12" s="60">
        <v>1382760</v>
      </c>
      <c r="J12" s="59">
        <v>1382760</v>
      </c>
      <c r="K12" s="59">
        <v>337408</v>
      </c>
      <c r="L12" s="60">
        <v>2035690</v>
      </c>
      <c r="M12" s="60"/>
      <c r="N12" s="59">
        <v>2373098</v>
      </c>
      <c r="O12" s="59">
        <v>15056</v>
      </c>
      <c r="P12" s="60">
        <v>-337408</v>
      </c>
      <c r="Q12" s="60">
        <v>1805263</v>
      </c>
      <c r="R12" s="59">
        <v>1482911</v>
      </c>
      <c r="S12" s="59"/>
      <c r="T12" s="60"/>
      <c r="U12" s="60"/>
      <c r="V12" s="59"/>
      <c r="W12" s="59">
        <v>5238769</v>
      </c>
      <c r="X12" s="60">
        <v>14834852</v>
      </c>
      <c r="Y12" s="59">
        <v>-9596083</v>
      </c>
      <c r="Z12" s="61">
        <v>-64.69</v>
      </c>
      <c r="AA12" s="62">
        <v>19779803</v>
      </c>
    </row>
    <row r="13" spans="1:27" ht="13.5">
      <c r="A13" s="361" t="s">
        <v>207</v>
      </c>
      <c r="B13" s="136"/>
      <c r="C13" s="275">
        <f>+C14</f>
        <v>6058233</v>
      </c>
      <c r="D13" s="341">
        <f aca="true" t="shared" si="4" ref="D13:AA13">+D14</f>
        <v>0</v>
      </c>
      <c r="E13" s="275">
        <f t="shared" si="4"/>
        <v>10500000</v>
      </c>
      <c r="F13" s="342">
        <f t="shared" si="4"/>
        <v>3961111</v>
      </c>
      <c r="G13" s="342">
        <f t="shared" si="4"/>
        <v>0</v>
      </c>
      <c r="H13" s="275">
        <f t="shared" si="4"/>
        <v>0</v>
      </c>
      <c r="I13" s="275">
        <f t="shared" si="4"/>
        <v>555319</v>
      </c>
      <c r="J13" s="342">
        <f t="shared" si="4"/>
        <v>555319</v>
      </c>
      <c r="K13" s="342">
        <f t="shared" si="4"/>
        <v>0</v>
      </c>
      <c r="L13" s="275">
        <f t="shared" si="4"/>
        <v>1066492</v>
      </c>
      <c r="M13" s="275">
        <f t="shared" si="4"/>
        <v>0</v>
      </c>
      <c r="N13" s="342">
        <f t="shared" si="4"/>
        <v>1066492</v>
      </c>
      <c r="O13" s="342">
        <f t="shared" si="4"/>
        <v>2089300</v>
      </c>
      <c r="P13" s="275">
        <f t="shared" si="4"/>
        <v>0</v>
      </c>
      <c r="Q13" s="275">
        <f t="shared" si="4"/>
        <v>0</v>
      </c>
      <c r="R13" s="342">
        <f t="shared" si="4"/>
        <v>2089300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3711111</v>
      </c>
      <c r="X13" s="275">
        <f t="shared" si="4"/>
        <v>2970833</v>
      </c>
      <c r="Y13" s="342">
        <f t="shared" si="4"/>
        <v>740278</v>
      </c>
      <c r="Z13" s="335">
        <f>+IF(X13&lt;&gt;0,+(Y13/X13)*100,0)</f>
        <v>24.918196344257655</v>
      </c>
      <c r="AA13" s="273">
        <f t="shared" si="4"/>
        <v>3961111</v>
      </c>
    </row>
    <row r="14" spans="1:27" ht="13.5">
      <c r="A14" s="291" t="s">
        <v>232</v>
      </c>
      <c r="B14" s="136"/>
      <c r="C14" s="60">
        <v>6058233</v>
      </c>
      <c r="D14" s="340"/>
      <c r="E14" s="60">
        <v>10500000</v>
      </c>
      <c r="F14" s="59">
        <v>3961111</v>
      </c>
      <c r="G14" s="59"/>
      <c r="H14" s="60"/>
      <c r="I14" s="60">
        <v>555319</v>
      </c>
      <c r="J14" s="59">
        <v>555319</v>
      </c>
      <c r="K14" s="59"/>
      <c r="L14" s="60">
        <v>1066492</v>
      </c>
      <c r="M14" s="60"/>
      <c r="N14" s="59">
        <v>1066492</v>
      </c>
      <c r="O14" s="59">
        <v>2089300</v>
      </c>
      <c r="P14" s="60"/>
      <c r="Q14" s="60"/>
      <c r="R14" s="59">
        <v>2089300</v>
      </c>
      <c r="S14" s="59"/>
      <c r="T14" s="60"/>
      <c r="U14" s="60"/>
      <c r="V14" s="59"/>
      <c r="W14" s="59">
        <v>3711111</v>
      </c>
      <c r="X14" s="60">
        <v>2970833</v>
      </c>
      <c r="Y14" s="59">
        <v>740278</v>
      </c>
      <c r="Z14" s="61">
        <v>24.92</v>
      </c>
      <c r="AA14" s="62">
        <v>3961111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31105827</v>
      </c>
      <c r="D22" s="344">
        <f t="shared" si="6"/>
        <v>0</v>
      </c>
      <c r="E22" s="343">
        <f t="shared" si="6"/>
        <v>11303909</v>
      </c>
      <c r="F22" s="345">
        <f t="shared" si="6"/>
        <v>12374346</v>
      </c>
      <c r="G22" s="345">
        <f t="shared" si="6"/>
        <v>0</v>
      </c>
      <c r="H22" s="343">
        <f t="shared" si="6"/>
        <v>0</v>
      </c>
      <c r="I22" s="343">
        <f t="shared" si="6"/>
        <v>139366</v>
      </c>
      <c r="J22" s="345">
        <f t="shared" si="6"/>
        <v>139366</v>
      </c>
      <c r="K22" s="345">
        <f t="shared" si="6"/>
        <v>771817</v>
      </c>
      <c r="L22" s="343">
        <f t="shared" si="6"/>
        <v>70536</v>
      </c>
      <c r="M22" s="343">
        <f t="shared" si="6"/>
        <v>72359</v>
      </c>
      <c r="N22" s="345">
        <f t="shared" si="6"/>
        <v>914712</v>
      </c>
      <c r="O22" s="345">
        <f t="shared" si="6"/>
        <v>20421</v>
      </c>
      <c r="P22" s="343">
        <f t="shared" si="6"/>
        <v>866911</v>
      </c>
      <c r="Q22" s="343">
        <f t="shared" si="6"/>
        <v>74347</v>
      </c>
      <c r="R22" s="345">
        <f t="shared" si="6"/>
        <v>961679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2015757</v>
      </c>
      <c r="X22" s="343">
        <f t="shared" si="6"/>
        <v>9280760</v>
      </c>
      <c r="Y22" s="345">
        <f t="shared" si="6"/>
        <v>-7265003</v>
      </c>
      <c r="Z22" s="336">
        <f>+IF(X22&lt;&gt;0,+(Y22/X22)*100,0)</f>
        <v>-78.28025937530978</v>
      </c>
      <c r="AA22" s="350">
        <f>SUM(AA23:AA32)</f>
        <v>12374346</v>
      </c>
    </row>
    <row r="23" spans="1:27" ht="13.5">
      <c r="A23" s="361" t="s">
        <v>236</v>
      </c>
      <c r="B23" s="142"/>
      <c r="C23" s="60">
        <v>1919084</v>
      </c>
      <c r="D23" s="340"/>
      <c r="E23" s="60">
        <v>8664909</v>
      </c>
      <c r="F23" s="59">
        <v>9235346</v>
      </c>
      <c r="G23" s="59"/>
      <c r="H23" s="60"/>
      <c r="I23" s="60"/>
      <c r="J23" s="59"/>
      <c r="K23" s="59">
        <v>748348</v>
      </c>
      <c r="L23" s="60">
        <v>55473</v>
      </c>
      <c r="M23" s="60"/>
      <c r="N23" s="59">
        <v>803821</v>
      </c>
      <c r="O23" s="59"/>
      <c r="P23" s="60">
        <v>837057</v>
      </c>
      <c r="Q23" s="60">
        <v>29469</v>
      </c>
      <c r="R23" s="59">
        <v>866526</v>
      </c>
      <c r="S23" s="59"/>
      <c r="T23" s="60"/>
      <c r="U23" s="60"/>
      <c r="V23" s="59"/>
      <c r="W23" s="59">
        <v>1670347</v>
      </c>
      <c r="X23" s="60">
        <v>6926510</v>
      </c>
      <c r="Y23" s="59">
        <v>-5256163</v>
      </c>
      <c r="Z23" s="61">
        <v>-75.88</v>
      </c>
      <c r="AA23" s="62">
        <v>9235346</v>
      </c>
    </row>
    <row r="24" spans="1:27" ht="13.5">
      <c r="A24" s="361" t="s">
        <v>237</v>
      </c>
      <c r="B24" s="142"/>
      <c r="C24" s="60"/>
      <c r="D24" s="340"/>
      <c r="E24" s="60">
        <v>2639000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22353556</v>
      </c>
      <c r="D25" s="340"/>
      <c r="E25" s="60"/>
      <c r="F25" s="59">
        <v>2639000</v>
      </c>
      <c r="G25" s="59"/>
      <c r="H25" s="60"/>
      <c r="I25" s="60">
        <v>139366</v>
      </c>
      <c r="J25" s="59">
        <v>139366</v>
      </c>
      <c r="K25" s="59"/>
      <c r="L25" s="60"/>
      <c r="M25" s="60">
        <v>-16284</v>
      </c>
      <c r="N25" s="59">
        <v>-16284</v>
      </c>
      <c r="O25" s="59"/>
      <c r="P25" s="60"/>
      <c r="Q25" s="60"/>
      <c r="R25" s="59"/>
      <c r="S25" s="59"/>
      <c r="T25" s="60"/>
      <c r="U25" s="60"/>
      <c r="V25" s="59"/>
      <c r="W25" s="59">
        <v>123082</v>
      </c>
      <c r="X25" s="60">
        <v>1979250</v>
      </c>
      <c r="Y25" s="59">
        <v>-1856168</v>
      </c>
      <c r="Z25" s="61">
        <v>-93.78</v>
      </c>
      <c r="AA25" s="62">
        <v>2639000</v>
      </c>
    </row>
    <row r="26" spans="1:27" ht="13.5">
      <c r="A26" s="361" t="s">
        <v>239</v>
      </c>
      <c r="B26" s="302"/>
      <c r="C26" s="362"/>
      <c r="D26" s="363"/>
      <c r="E26" s="362"/>
      <c r="F26" s="364">
        <v>500000</v>
      </c>
      <c r="G26" s="364"/>
      <c r="H26" s="362"/>
      <c r="I26" s="362"/>
      <c r="J26" s="364"/>
      <c r="K26" s="364">
        <v>23469</v>
      </c>
      <c r="L26" s="362">
        <v>15063</v>
      </c>
      <c r="M26" s="362">
        <v>88643</v>
      </c>
      <c r="N26" s="364">
        <v>127175</v>
      </c>
      <c r="O26" s="364">
        <v>20421</v>
      </c>
      <c r="P26" s="362">
        <v>29854</v>
      </c>
      <c r="Q26" s="362">
        <v>44878</v>
      </c>
      <c r="R26" s="364">
        <v>95153</v>
      </c>
      <c r="S26" s="364"/>
      <c r="T26" s="362"/>
      <c r="U26" s="362"/>
      <c r="V26" s="364"/>
      <c r="W26" s="364">
        <v>222328</v>
      </c>
      <c r="X26" s="362">
        <v>375000</v>
      </c>
      <c r="Y26" s="364">
        <v>-152672</v>
      </c>
      <c r="Z26" s="365">
        <v>-40.71</v>
      </c>
      <c r="AA26" s="366">
        <v>500000</v>
      </c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6833187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34965429</v>
      </c>
      <c r="D40" s="344">
        <f t="shared" si="9"/>
        <v>0</v>
      </c>
      <c r="E40" s="343">
        <f t="shared" si="9"/>
        <v>13850000</v>
      </c>
      <c r="F40" s="345">
        <f t="shared" si="9"/>
        <v>17881893</v>
      </c>
      <c r="G40" s="345">
        <f t="shared" si="9"/>
        <v>0</v>
      </c>
      <c r="H40" s="343">
        <f t="shared" si="9"/>
        <v>58415</v>
      </c>
      <c r="I40" s="343">
        <f t="shared" si="9"/>
        <v>0</v>
      </c>
      <c r="J40" s="345">
        <f t="shared" si="9"/>
        <v>58415</v>
      </c>
      <c r="K40" s="345">
        <f t="shared" si="9"/>
        <v>5147</v>
      </c>
      <c r="L40" s="343">
        <f t="shared" si="9"/>
        <v>222847</v>
      </c>
      <c r="M40" s="343">
        <f t="shared" si="9"/>
        <v>0</v>
      </c>
      <c r="N40" s="345">
        <f t="shared" si="9"/>
        <v>227994</v>
      </c>
      <c r="O40" s="345">
        <f t="shared" si="9"/>
        <v>74331</v>
      </c>
      <c r="P40" s="343">
        <f t="shared" si="9"/>
        <v>681495</v>
      </c>
      <c r="Q40" s="343">
        <f t="shared" si="9"/>
        <v>163216</v>
      </c>
      <c r="R40" s="345">
        <f t="shared" si="9"/>
        <v>919042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1205451</v>
      </c>
      <c r="X40" s="343">
        <f t="shared" si="9"/>
        <v>13411420</v>
      </c>
      <c r="Y40" s="345">
        <f t="shared" si="9"/>
        <v>-12205969</v>
      </c>
      <c r="Z40" s="336">
        <f>+IF(X40&lt;&gt;0,+(Y40/X40)*100,0)</f>
        <v>-91.0117571442845</v>
      </c>
      <c r="AA40" s="350">
        <f>SUM(AA41:AA49)</f>
        <v>17881893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>
        <v>525789</v>
      </c>
      <c r="Q41" s="362"/>
      <c r="R41" s="364">
        <v>525789</v>
      </c>
      <c r="S41" s="364"/>
      <c r="T41" s="362"/>
      <c r="U41" s="362"/>
      <c r="V41" s="364"/>
      <c r="W41" s="364">
        <v>525789</v>
      </c>
      <c r="X41" s="362"/>
      <c r="Y41" s="364">
        <v>525789</v>
      </c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1678082</v>
      </c>
      <c r="D43" s="369"/>
      <c r="E43" s="305">
        <v>600000</v>
      </c>
      <c r="F43" s="370">
        <v>856550</v>
      </c>
      <c r="G43" s="370"/>
      <c r="H43" s="305"/>
      <c r="I43" s="305"/>
      <c r="J43" s="370"/>
      <c r="K43" s="370">
        <v>5147</v>
      </c>
      <c r="L43" s="305"/>
      <c r="M43" s="305"/>
      <c r="N43" s="370">
        <v>5147</v>
      </c>
      <c r="O43" s="370"/>
      <c r="P43" s="305">
        <v>7842</v>
      </c>
      <c r="Q43" s="305">
        <v>115746</v>
      </c>
      <c r="R43" s="370">
        <v>123588</v>
      </c>
      <c r="S43" s="370"/>
      <c r="T43" s="305"/>
      <c r="U43" s="305"/>
      <c r="V43" s="370"/>
      <c r="W43" s="370">
        <v>128735</v>
      </c>
      <c r="X43" s="305">
        <v>642413</v>
      </c>
      <c r="Y43" s="370">
        <v>-513678</v>
      </c>
      <c r="Z43" s="371">
        <v>-79.96</v>
      </c>
      <c r="AA43" s="303">
        <v>856550</v>
      </c>
    </row>
    <row r="44" spans="1:27" ht="13.5">
      <c r="A44" s="361" t="s">
        <v>250</v>
      </c>
      <c r="B44" s="136"/>
      <c r="C44" s="60">
        <v>1648674</v>
      </c>
      <c r="D44" s="368"/>
      <c r="E44" s="54">
        <v>250000</v>
      </c>
      <c r="F44" s="53">
        <v>4575343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3431507</v>
      </c>
      <c r="Y44" s="53">
        <v>-3431507</v>
      </c>
      <c r="Z44" s="94">
        <v>-100</v>
      </c>
      <c r="AA44" s="95">
        <v>4575343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2911993</v>
      </c>
      <c r="D47" s="368"/>
      <c r="E47" s="54"/>
      <c r="F47" s="53"/>
      <c r="G47" s="53"/>
      <c r="H47" s="54">
        <v>58415</v>
      </c>
      <c r="I47" s="54"/>
      <c r="J47" s="53">
        <v>58415</v>
      </c>
      <c r="K47" s="53"/>
      <c r="L47" s="54">
        <v>21128</v>
      </c>
      <c r="M47" s="54"/>
      <c r="N47" s="53">
        <v>21128</v>
      </c>
      <c r="O47" s="53"/>
      <c r="P47" s="54"/>
      <c r="Q47" s="54"/>
      <c r="R47" s="53"/>
      <c r="S47" s="53"/>
      <c r="T47" s="54"/>
      <c r="U47" s="54"/>
      <c r="V47" s="53"/>
      <c r="W47" s="53">
        <v>79543</v>
      </c>
      <c r="X47" s="54"/>
      <c r="Y47" s="53">
        <v>79543</v>
      </c>
      <c r="Z47" s="94"/>
      <c r="AA47" s="95"/>
    </row>
    <row r="48" spans="1:27" ht="13.5">
      <c r="A48" s="361" t="s">
        <v>254</v>
      </c>
      <c r="B48" s="136"/>
      <c r="C48" s="60">
        <v>24589918</v>
      </c>
      <c r="D48" s="368"/>
      <c r="E48" s="54">
        <v>500000</v>
      </c>
      <c r="F48" s="53">
        <v>200000</v>
      </c>
      <c r="G48" s="53"/>
      <c r="H48" s="54"/>
      <c r="I48" s="54"/>
      <c r="J48" s="53"/>
      <c r="K48" s="53"/>
      <c r="L48" s="54">
        <v>100026</v>
      </c>
      <c r="M48" s="54"/>
      <c r="N48" s="53">
        <v>100026</v>
      </c>
      <c r="O48" s="53"/>
      <c r="P48" s="54">
        <v>147864</v>
      </c>
      <c r="Q48" s="54"/>
      <c r="R48" s="53">
        <v>147864</v>
      </c>
      <c r="S48" s="53"/>
      <c r="T48" s="54"/>
      <c r="U48" s="54"/>
      <c r="V48" s="53"/>
      <c r="W48" s="53">
        <v>247890</v>
      </c>
      <c r="X48" s="54">
        <v>150000</v>
      </c>
      <c r="Y48" s="53">
        <v>97890</v>
      </c>
      <c r="Z48" s="94">
        <v>65.26</v>
      </c>
      <c r="AA48" s="95">
        <v>200000</v>
      </c>
    </row>
    <row r="49" spans="1:27" ht="13.5">
      <c r="A49" s="361" t="s">
        <v>93</v>
      </c>
      <c r="B49" s="136"/>
      <c r="C49" s="54">
        <v>4136762</v>
      </c>
      <c r="D49" s="368"/>
      <c r="E49" s="54">
        <v>12500000</v>
      </c>
      <c r="F49" s="53">
        <v>12250000</v>
      </c>
      <c r="G49" s="53"/>
      <c r="H49" s="54"/>
      <c r="I49" s="54"/>
      <c r="J49" s="53"/>
      <c r="K49" s="53"/>
      <c r="L49" s="54">
        <v>101693</v>
      </c>
      <c r="M49" s="54"/>
      <c r="N49" s="53">
        <v>101693</v>
      </c>
      <c r="O49" s="53">
        <v>74331</v>
      </c>
      <c r="P49" s="54"/>
      <c r="Q49" s="54">
        <v>47470</v>
      </c>
      <c r="R49" s="53">
        <v>121801</v>
      </c>
      <c r="S49" s="53"/>
      <c r="T49" s="54"/>
      <c r="U49" s="54"/>
      <c r="V49" s="53"/>
      <c r="W49" s="53">
        <v>223494</v>
      </c>
      <c r="X49" s="54">
        <v>9187500</v>
      </c>
      <c r="Y49" s="53">
        <v>-8964006</v>
      </c>
      <c r="Z49" s="94">
        <v>-97.57</v>
      </c>
      <c r="AA49" s="95">
        <v>12250000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2100000</v>
      </c>
      <c r="F57" s="345">
        <f t="shared" si="13"/>
        <v>3046700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301388</v>
      </c>
      <c r="M57" s="343">
        <f t="shared" si="13"/>
        <v>0</v>
      </c>
      <c r="N57" s="345">
        <f t="shared" si="13"/>
        <v>301388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301388</v>
      </c>
      <c r="X57" s="343">
        <f t="shared" si="13"/>
        <v>2285025</v>
      </c>
      <c r="Y57" s="345">
        <f t="shared" si="13"/>
        <v>-1983637</v>
      </c>
      <c r="Z57" s="336">
        <f>+IF(X57&lt;&gt;0,+(Y57/X57)*100,0)</f>
        <v>-86.81029748033392</v>
      </c>
      <c r="AA57" s="350">
        <f t="shared" si="13"/>
        <v>3046700</v>
      </c>
    </row>
    <row r="58" spans="1:27" ht="13.5">
      <c r="A58" s="361" t="s">
        <v>216</v>
      </c>
      <c r="B58" s="136"/>
      <c r="C58" s="60"/>
      <c r="D58" s="340"/>
      <c r="E58" s="60">
        <v>2100000</v>
      </c>
      <c r="F58" s="59">
        <v>3046700</v>
      </c>
      <c r="G58" s="59"/>
      <c r="H58" s="60"/>
      <c r="I58" s="60"/>
      <c r="J58" s="59"/>
      <c r="K58" s="59"/>
      <c r="L58" s="60">
        <v>301388</v>
      </c>
      <c r="M58" s="60"/>
      <c r="N58" s="59">
        <v>301388</v>
      </c>
      <c r="O58" s="59"/>
      <c r="P58" s="60"/>
      <c r="Q58" s="60"/>
      <c r="R58" s="59"/>
      <c r="S58" s="59"/>
      <c r="T58" s="60"/>
      <c r="U58" s="60"/>
      <c r="V58" s="59"/>
      <c r="W58" s="59">
        <v>301388</v>
      </c>
      <c r="X58" s="60">
        <v>2285025</v>
      </c>
      <c r="Y58" s="59">
        <v>-1983637</v>
      </c>
      <c r="Z58" s="61">
        <v>-86.81</v>
      </c>
      <c r="AA58" s="62">
        <v>3046700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190714399</v>
      </c>
      <c r="D60" s="346">
        <f t="shared" si="14"/>
        <v>0</v>
      </c>
      <c r="E60" s="219">
        <f t="shared" si="14"/>
        <v>82517132</v>
      </c>
      <c r="F60" s="264">
        <f t="shared" si="14"/>
        <v>118511745</v>
      </c>
      <c r="G60" s="264">
        <f t="shared" si="14"/>
        <v>0</v>
      </c>
      <c r="H60" s="219">
        <f t="shared" si="14"/>
        <v>58415</v>
      </c>
      <c r="I60" s="219">
        <f t="shared" si="14"/>
        <v>2100574</v>
      </c>
      <c r="J60" s="264">
        <f t="shared" si="14"/>
        <v>2158989</v>
      </c>
      <c r="K60" s="264">
        <f t="shared" si="14"/>
        <v>14847360</v>
      </c>
      <c r="L60" s="219">
        <f t="shared" si="14"/>
        <v>7859839</v>
      </c>
      <c r="M60" s="219">
        <f t="shared" si="14"/>
        <v>186199</v>
      </c>
      <c r="N60" s="264">
        <f t="shared" si="14"/>
        <v>22893398</v>
      </c>
      <c r="O60" s="264">
        <f t="shared" si="14"/>
        <v>19045097</v>
      </c>
      <c r="P60" s="219">
        <f t="shared" si="14"/>
        <v>4084058</v>
      </c>
      <c r="Q60" s="219">
        <f t="shared" si="14"/>
        <v>4316231</v>
      </c>
      <c r="R60" s="264">
        <f t="shared" si="14"/>
        <v>27445386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52497773</v>
      </c>
      <c r="X60" s="219">
        <f t="shared" si="14"/>
        <v>88883809</v>
      </c>
      <c r="Y60" s="264">
        <f t="shared" si="14"/>
        <v>-36386036</v>
      </c>
      <c r="Z60" s="337">
        <f>+IF(X60&lt;&gt;0,+(Y60/X60)*100,0)</f>
        <v>-40.936629977232414</v>
      </c>
      <c r="AA60" s="232">
        <f>+AA57+AA54+AA51+AA40+AA37+AA34+AA22+AA5</f>
        <v>118511745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106410471</v>
      </c>
      <c r="D5" s="357">
        <f t="shared" si="0"/>
        <v>0</v>
      </c>
      <c r="E5" s="356">
        <f t="shared" si="0"/>
        <v>84201384</v>
      </c>
      <c r="F5" s="358">
        <f t="shared" si="0"/>
        <v>84769280</v>
      </c>
      <c r="G5" s="358">
        <f t="shared" si="0"/>
        <v>0</v>
      </c>
      <c r="H5" s="356">
        <f t="shared" si="0"/>
        <v>9499806</v>
      </c>
      <c r="I5" s="356">
        <f t="shared" si="0"/>
        <v>12592875</v>
      </c>
      <c r="J5" s="358">
        <f t="shared" si="0"/>
        <v>22092681</v>
      </c>
      <c r="K5" s="358">
        <f t="shared" si="0"/>
        <v>7232138</v>
      </c>
      <c r="L5" s="356">
        <f t="shared" si="0"/>
        <v>15126550</v>
      </c>
      <c r="M5" s="356">
        <f t="shared" si="0"/>
        <v>12552421</v>
      </c>
      <c r="N5" s="358">
        <f t="shared" si="0"/>
        <v>34911109</v>
      </c>
      <c r="O5" s="358">
        <f t="shared" si="0"/>
        <v>7952970</v>
      </c>
      <c r="P5" s="356">
        <f t="shared" si="0"/>
        <v>5519325</v>
      </c>
      <c r="Q5" s="356">
        <f t="shared" si="0"/>
        <v>3544574</v>
      </c>
      <c r="R5" s="358">
        <f t="shared" si="0"/>
        <v>17016869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74020659</v>
      </c>
      <c r="X5" s="356">
        <f t="shared" si="0"/>
        <v>63576960</v>
      </c>
      <c r="Y5" s="358">
        <f t="shared" si="0"/>
        <v>10443699</v>
      </c>
      <c r="Z5" s="359">
        <f>+IF(X5&lt;&gt;0,+(Y5/X5)*100,0)</f>
        <v>16.426861240298372</v>
      </c>
      <c r="AA5" s="360">
        <f>+AA6+AA8+AA11+AA13+AA15</f>
        <v>84769280</v>
      </c>
    </row>
    <row r="6" spans="1:27" ht="13.5">
      <c r="A6" s="361" t="s">
        <v>204</v>
      </c>
      <c r="B6" s="142"/>
      <c r="C6" s="60">
        <f>+C7</f>
        <v>40475863</v>
      </c>
      <c r="D6" s="340">
        <f aca="true" t="shared" si="1" ref="D6:AA6">+D7</f>
        <v>0</v>
      </c>
      <c r="E6" s="60">
        <f t="shared" si="1"/>
        <v>56762236</v>
      </c>
      <c r="F6" s="59">
        <f t="shared" si="1"/>
        <v>53186379</v>
      </c>
      <c r="G6" s="59">
        <f t="shared" si="1"/>
        <v>0</v>
      </c>
      <c r="H6" s="60">
        <f t="shared" si="1"/>
        <v>1799020</v>
      </c>
      <c r="I6" s="60">
        <f t="shared" si="1"/>
        <v>10369250</v>
      </c>
      <c r="J6" s="59">
        <f t="shared" si="1"/>
        <v>12168270</v>
      </c>
      <c r="K6" s="59">
        <f t="shared" si="1"/>
        <v>3207678</v>
      </c>
      <c r="L6" s="60">
        <f t="shared" si="1"/>
        <v>5524087</v>
      </c>
      <c r="M6" s="60">
        <f t="shared" si="1"/>
        <v>11217321</v>
      </c>
      <c r="N6" s="59">
        <f t="shared" si="1"/>
        <v>19949086</v>
      </c>
      <c r="O6" s="59">
        <f t="shared" si="1"/>
        <v>1610389</v>
      </c>
      <c r="P6" s="60">
        <f t="shared" si="1"/>
        <v>4609111</v>
      </c>
      <c r="Q6" s="60">
        <f t="shared" si="1"/>
        <v>1180320</v>
      </c>
      <c r="R6" s="59">
        <f t="shared" si="1"/>
        <v>7399820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39517176</v>
      </c>
      <c r="X6" s="60">
        <f t="shared" si="1"/>
        <v>39889784</v>
      </c>
      <c r="Y6" s="59">
        <f t="shared" si="1"/>
        <v>-372608</v>
      </c>
      <c r="Z6" s="61">
        <f>+IF(X6&lt;&gt;0,+(Y6/X6)*100,0)</f>
        <v>-0.9340938020622022</v>
      </c>
      <c r="AA6" s="62">
        <f t="shared" si="1"/>
        <v>53186379</v>
      </c>
    </row>
    <row r="7" spans="1:27" ht="13.5">
      <c r="A7" s="291" t="s">
        <v>228</v>
      </c>
      <c r="B7" s="142"/>
      <c r="C7" s="60">
        <v>40475863</v>
      </c>
      <c r="D7" s="340"/>
      <c r="E7" s="60">
        <v>56762236</v>
      </c>
      <c r="F7" s="59">
        <v>53186379</v>
      </c>
      <c r="G7" s="59"/>
      <c r="H7" s="60">
        <v>1799020</v>
      </c>
      <c r="I7" s="60">
        <v>10369250</v>
      </c>
      <c r="J7" s="59">
        <v>12168270</v>
      </c>
      <c r="K7" s="59">
        <v>3207678</v>
      </c>
      <c r="L7" s="60">
        <v>5524087</v>
      </c>
      <c r="M7" s="60">
        <v>11217321</v>
      </c>
      <c r="N7" s="59">
        <v>19949086</v>
      </c>
      <c r="O7" s="59">
        <v>1610389</v>
      </c>
      <c r="P7" s="60">
        <v>4609111</v>
      </c>
      <c r="Q7" s="60">
        <v>1180320</v>
      </c>
      <c r="R7" s="59">
        <v>7399820</v>
      </c>
      <c r="S7" s="59"/>
      <c r="T7" s="60"/>
      <c r="U7" s="60"/>
      <c r="V7" s="59"/>
      <c r="W7" s="59">
        <v>39517176</v>
      </c>
      <c r="X7" s="60">
        <v>39889784</v>
      </c>
      <c r="Y7" s="59">
        <v>-372608</v>
      </c>
      <c r="Z7" s="61">
        <v>-0.93</v>
      </c>
      <c r="AA7" s="62">
        <v>53186379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90799</v>
      </c>
      <c r="M8" s="60">
        <f t="shared" si="2"/>
        <v>360173</v>
      </c>
      <c r="N8" s="59">
        <f t="shared" si="2"/>
        <v>450972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450972</v>
      </c>
      <c r="X8" s="60">
        <f t="shared" si="2"/>
        <v>0</v>
      </c>
      <c r="Y8" s="59">
        <f t="shared" si="2"/>
        <v>450972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>
        <v>90799</v>
      </c>
      <c r="M9" s="60">
        <v>360173</v>
      </c>
      <c r="N9" s="59">
        <v>450972</v>
      </c>
      <c r="O9" s="59"/>
      <c r="P9" s="60"/>
      <c r="Q9" s="60"/>
      <c r="R9" s="59"/>
      <c r="S9" s="59"/>
      <c r="T9" s="60"/>
      <c r="U9" s="60"/>
      <c r="V9" s="59"/>
      <c r="W9" s="59">
        <v>450972</v>
      </c>
      <c r="X9" s="60"/>
      <c r="Y9" s="59">
        <v>450972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46946945</v>
      </c>
      <c r="D11" s="363">
        <f aca="true" t="shared" si="3" ref="D11:AA11">+D12</f>
        <v>0</v>
      </c>
      <c r="E11" s="362">
        <f t="shared" si="3"/>
        <v>8613593</v>
      </c>
      <c r="F11" s="364">
        <f t="shared" si="3"/>
        <v>3393861</v>
      </c>
      <c r="G11" s="364">
        <f t="shared" si="3"/>
        <v>0</v>
      </c>
      <c r="H11" s="362">
        <f t="shared" si="3"/>
        <v>5509251</v>
      </c>
      <c r="I11" s="362">
        <f t="shared" si="3"/>
        <v>0</v>
      </c>
      <c r="J11" s="364">
        <f t="shared" si="3"/>
        <v>5509251</v>
      </c>
      <c r="K11" s="364">
        <f t="shared" si="3"/>
        <v>608794</v>
      </c>
      <c r="L11" s="362">
        <f t="shared" si="3"/>
        <v>2955979</v>
      </c>
      <c r="M11" s="362">
        <f t="shared" si="3"/>
        <v>240791</v>
      </c>
      <c r="N11" s="364">
        <f t="shared" si="3"/>
        <v>3805564</v>
      </c>
      <c r="O11" s="364">
        <f t="shared" si="3"/>
        <v>450091</v>
      </c>
      <c r="P11" s="362">
        <f t="shared" si="3"/>
        <v>114501</v>
      </c>
      <c r="Q11" s="362">
        <f t="shared" si="3"/>
        <v>0</v>
      </c>
      <c r="R11" s="364">
        <f t="shared" si="3"/>
        <v>564592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9879407</v>
      </c>
      <c r="X11" s="362">
        <f t="shared" si="3"/>
        <v>2545396</v>
      </c>
      <c r="Y11" s="364">
        <f t="shared" si="3"/>
        <v>7334011</v>
      </c>
      <c r="Z11" s="365">
        <f>+IF(X11&lt;&gt;0,+(Y11/X11)*100,0)</f>
        <v>288.1284876695021</v>
      </c>
      <c r="AA11" s="366">
        <f t="shared" si="3"/>
        <v>3393861</v>
      </c>
    </row>
    <row r="12" spans="1:27" ht="13.5">
      <c r="A12" s="291" t="s">
        <v>231</v>
      </c>
      <c r="B12" s="136"/>
      <c r="C12" s="60">
        <v>46946945</v>
      </c>
      <c r="D12" s="340"/>
      <c r="E12" s="60">
        <v>8613593</v>
      </c>
      <c r="F12" s="59">
        <v>3393861</v>
      </c>
      <c r="G12" s="59"/>
      <c r="H12" s="60">
        <v>5509251</v>
      </c>
      <c r="I12" s="60"/>
      <c r="J12" s="59">
        <v>5509251</v>
      </c>
      <c r="K12" s="59">
        <v>608794</v>
      </c>
      <c r="L12" s="60">
        <v>2955979</v>
      </c>
      <c r="M12" s="60">
        <v>240791</v>
      </c>
      <c r="N12" s="59">
        <v>3805564</v>
      </c>
      <c r="O12" s="59">
        <v>450091</v>
      </c>
      <c r="P12" s="60">
        <v>114501</v>
      </c>
      <c r="Q12" s="60"/>
      <c r="R12" s="59">
        <v>564592</v>
      </c>
      <c r="S12" s="59"/>
      <c r="T12" s="60"/>
      <c r="U12" s="60"/>
      <c r="V12" s="59"/>
      <c r="W12" s="59">
        <v>9879407</v>
      </c>
      <c r="X12" s="60">
        <v>2545396</v>
      </c>
      <c r="Y12" s="59">
        <v>7334011</v>
      </c>
      <c r="Z12" s="61">
        <v>288.13</v>
      </c>
      <c r="AA12" s="62">
        <v>3393861</v>
      </c>
    </row>
    <row r="13" spans="1:27" ht="13.5">
      <c r="A13" s="361" t="s">
        <v>207</v>
      </c>
      <c r="B13" s="136"/>
      <c r="C13" s="275">
        <f>+C14</f>
        <v>14341264</v>
      </c>
      <c r="D13" s="341">
        <f aca="true" t="shared" si="4" ref="D13:AA13">+D14</f>
        <v>0</v>
      </c>
      <c r="E13" s="275">
        <f t="shared" si="4"/>
        <v>14825555</v>
      </c>
      <c r="F13" s="342">
        <f t="shared" si="4"/>
        <v>17699612</v>
      </c>
      <c r="G13" s="342">
        <f t="shared" si="4"/>
        <v>0</v>
      </c>
      <c r="H13" s="275">
        <f t="shared" si="4"/>
        <v>276177</v>
      </c>
      <c r="I13" s="275">
        <f t="shared" si="4"/>
        <v>2223625</v>
      </c>
      <c r="J13" s="342">
        <f t="shared" si="4"/>
        <v>2499802</v>
      </c>
      <c r="K13" s="342">
        <f t="shared" si="4"/>
        <v>1221114</v>
      </c>
      <c r="L13" s="275">
        <f t="shared" si="4"/>
        <v>3419733</v>
      </c>
      <c r="M13" s="275">
        <f t="shared" si="4"/>
        <v>215645</v>
      </c>
      <c r="N13" s="342">
        <f t="shared" si="4"/>
        <v>4856492</v>
      </c>
      <c r="O13" s="342">
        <f t="shared" si="4"/>
        <v>4077627</v>
      </c>
      <c r="P13" s="275">
        <f t="shared" si="4"/>
        <v>795713</v>
      </c>
      <c r="Q13" s="275">
        <f t="shared" si="4"/>
        <v>2364254</v>
      </c>
      <c r="R13" s="342">
        <f t="shared" si="4"/>
        <v>7237594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14593888</v>
      </c>
      <c r="X13" s="275">
        <f t="shared" si="4"/>
        <v>13274709</v>
      </c>
      <c r="Y13" s="342">
        <f t="shared" si="4"/>
        <v>1319179</v>
      </c>
      <c r="Z13" s="335">
        <f>+IF(X13&lt;&gt;0,+(Y13/X13)*100,0)</f>
        <v>9.937536107194516</v>
      </c>
      <c r="AA13" s="273">
        <f t="shared" si="4"/>
        <v>17699612</v>
      </c>
    </row>
    <row r="14" spans="1:27" ht="13.5">
      <c r="A14" s="291" t="s">
        <v>232</v>
      </c>
      <c r="B14" s="136"/>
      <c r="C14" s="60">
        <v>14341264</v>
      </c>
      <c r="D14" s="340"/>
      <c r="E14" s="60">
        <v>14825555</v>
      </c>
      <c r="F14" s="59">
        <v>17699612</v>
      </c>
      <c r="G14" s="59"/>
      <c r="H14" s="60">
        <v>276177</v>
      </c>
      <c r="I14" s="60">
        <v>2223625</v>
      </c>
      <c r="J14" s="59">
        <v>2499802</v>
      </c>
      <c r="K14" s="59">
        <v>1221114</v>
      </c>
      <c r="L14" s="60">
        <v>3419733</v>
      </c>
      <c r="M14" s="60">
        <v>215645</v>
      </c>
      <c r="N14" s="59">
        <v>4856492</v>
      </c>
      <c r="O14" s="59">
        <v>4077627</v>
      </c>
      <c r="P14" s="60">
        <v>795713</v>
      </c>
      <c r="Q14" s="60">
        <v>2364254</v>
      </c>
      <c r="R14" s="59">
        <v>7237594</v>
      </c>
      <c r="S14" s="59"/>
      <c r="T14" s="60"/>
      <c r="U14" s="60"/>
      <c r="V14" s="59"/>
      <c r="W14" s="59">
        <v>14593888</v>
      </c>
      <c r="X14" s="60">
        <v>13274709</v>
      </c>
      <c r="Y14" s="59">
        <v>1319179</v>
      </c>
      <c r="Z14" s="61">
        <v>9.94</v>
      </c>
      <c r="AA14" s="62">
        <v>17699612</v>
      </c>
    </row>
    <row r="15" spans="1:27" ht="13.5">
      <c r="A15" s="361" t="s">
        <v>208</v>
      </c>
      <c r="B15" s="136"/>
      <c r="C15" s="60">
        <f aca="true" t="shared" si="5" ref="C15:Y15">SUM(C16:C20)</f>
        <v>4646399</v>
      </c>
      <c r="D15" s="340">
        <f t="shared" si="5"/>
        <v>0</v>
      </c>
      <c r="E15" s="60">
        <f t="shared" si="5"/>
        <v>4000000</v>
      </c>
      <c r="F15" s="59">
        <f t="shared" si="5"/>
        <v>10489428</v>
      </c>
      <c r="G15" s="59">
        <f t="shared" si="5"/>
        <v>0</v>
      </c>
      <c r="H15" s="60">
        <f t="shared" si="5"/>
        <v>1915358</v>
      </c>
      <c r="I15" s="60">
        <f t="shared" si="5"/>
        <v>0</v>
      </c>
      <c r="J15" s="59">
        <f t="shared" si="5"/>
        <v>1915358</v>
      </c>
      <c r="K15" s="59">
        <f t="shared" si="5"/>
        <v>2194552</v>
      </c>
      <c r="L15" s="60">
        <f t="shared" si="5"/>
        <v>3135952</v>
      </c>
      <c r="M15" s="60">
        <f t="shared" si="5"/>
        <v>518491</v>
      </c>
      <c r="N15" s="59">
        <f t="shared" si="5"/>
        <v>5848995</v>
      </c>
      <c r="O15" s="59">
        <f t="shared" si="5"/>
        <v>1814863</v>
      </c>
      <c r="P15" s="60">
        <f t="shared" si="5"/>
        <v>0</v>
      </c>
      <c r="Q15" s="60">
        <f t="shared" si="5"/>
        <v>0</v>
      </c>
      <c r="R15" s="59">
        <f t="shared" si="5"/>
        <v>1814863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9579216</v>
      </c>
      <c r="X15" s="60">
        <f t="shared" si="5"/>
        <v>7867071</v>
      </c>
      <c r="Y15" s="59">
        <f t="shared" si="5"/>
        <v>1712145</v>
      </c>
      <c r="Z15" s="61">
        <f>+IF(X15&lt;&gt;0,+(Y15/X15)*100,0)</f>
        <v>21.763436480997818</v>
      </c>
      <c r="AA15" s="62">
        <f>SUM(AA16:AA20)</f>
        <v>10489428</v>
      </c>
    </row>
    <row r="16" spans="1:27" ht="13.5">
      <c r="A16" s="291" t="s">
        <v>233</v>
      </c>
      <c r="B16" s="300"/>
      <c r="C16" s="60"/>
      <c r="D16" s="340"/>
      <c r="E16" s="60">
        <v>4000000</v>
      </c>
      <c r="F16" s="59">
        <v>10489428</v>
      </c>
      <c r="G16" s="59"/>
      <c r="H16" s="60">
        <v>1915358</v>
      </c>
      <c r="I16" s="60"/>
      <c r="J16" s="59">
        <v>1915358</v>
      </c>
      <c r="K16" s="59">
        <v>2194552</v>
      </c>
      <c r="L16" s="60">
        <v>3135952</v>
      </c>
      <c r="M16" s="60">
        <v>518491</v>
      </c>
      <c r="N16" s="59">
        <v>5848995</v>
      </c>
      <c r="O16" s="59">
        <v>1814863</v>
      </c>
      <c r="P16" s="60"/>
      <c r="Q16" s="60"/>
      <c r="R16" s="59">
        <v>1814863</v>
      </c>
      <c r="S16" s="59"/>
      <c r="T16" s="60"/>
      <c r="U16" s="60"/>
      <c r="V16" s="59"/>
      <c r="W16" s="59">
        <v>9579216</v>
      </c>
      <c r="X16" s="60">
        <v>7867071</v>
      </c>
      <c r="Y16" s="59">
        <v>1712145</v>
      </c>
      <c r="Z16" s="61">
        <v>21.76</v>
      </c>
      <c r="AA16" s="62">
        <v>10489428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4646399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28996998</v>
      </c>
      <c r="D22" s="344">
        <f t="shared" si="6"/>
        <v>0</v>
      </c>
      <c r="E22" s="343">
        <f t="shared" si="6"/>
        <v>41614400</v>
      </c>
      <c r="F22" s="345">
        <f t="shared" si="6"/>
        <v>43574438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2059144</v>
      </c>
      <c r="L22" s="343">
        <f t="shared" si="6"/>
        <v>4676223</v>
      </c>
      <c r="M22" s="343">
        <f t="shared" si="6"/>
        <v>2187832</v>
      </c>
      <c r="N22" s="345">
        <f t="shared" si="6"/>
        <v>8923199</v>
      </c>
      <c r="O22" s="345">
        <f t="shared" si="6"/>
        <v>164972</v>
      </c>
      <c r="P22" s="343">
        <f t="shared" si="6"/>
        <v>3742057</v>
      </c>
      <c r="Q22" s="343">
        <f t="shared" si="6"/>
        <v>4045550</v>
      </c>
      <c r="R22" s="345">
        <f t="shared" si="6"/>
        <v>7952579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16875778</v>
      </c>
      <c r="X22" s="343">
        <f t="shared" si="6"/>
        <v>32680830</v>
      </c>
      <c r="Y22" s="345">
        <f t="shared" si="6"/>
        <v>-15805052</v>
      </c>
      <c r="Z22" s="336">
        <f>+IF(X22&lt;&gt;0,+(Y22/X22)*100,0)</f>
        <v>-48.36184393113639</v>
      </c>
      <c r="AA22" s="350">
        <f>SUM(AA23:AA32)</f>
        <v>43574438</v>
      </c>
    </row>
    <row r="23" spans="1:27" ht="13.5">
      <c r="A23" s="361" t="s">
        <v>236</v>
      </c>
      <c r="B23" s="142"/>
      <c r="C23" s="60">
        <v>19061593</v>
      </c>
      <c r="D23" s="340"/>
      <c r="E23" s="60">
        <v>1500000</v>
      </c>
      <c r="F23" s="59">
        <v>1739786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1304840</v>
      </c>
      <c r="Y23" s="59">
        <v>-1304840</v>
      </c>
      <c r="Z23" s="61">
        <v>-100</v>
      </c>
      <c r="AA23" s="62">
        <v>1739786</v>
      </c>
    </row>
    <row r="24" spans="1:27" ht="13.5">
      <c r="A24" s="361" t="s">
        <v>237</v>
      </c>
      <c r="B24" s="142"/>
      <c r="C24" s="60">
        <v>7443887</v>
      </c>
      <c r="D24" s="340"/>
      <c r="E24" s="60">
        <v>35614400</v>
      </c>
      <c r="F24" s="59">
        <v>37395454</v>
      </c>
      <c r="G24" s="59"/>
      <c r="H24" s="60"/>
      <c r="I24" s="60"/>
      <c r="J24" s="59"/>
      <c r="K24" s="59">
        <v>2059144</v>
      </c>
      <c r="L24" s="60">
        <v>2048822</v>
      </c>
      <c r="M24" s="60">
        <v>1636728</v>
      </c>
      <c r="N24" s="59">
        <v>5744694</v>
      </c>
      <c r="O24" s="59">
        <v>164972</v>
      </c>
      <c r="P24" s="60">
        <v>3591312</v>
      </c>
      <c r="Q24" s="60">
        <v>4045550</v>
      </c>
      <c r="R24" s="59">
        <v>7801834</v>
      </c>
      <c r="S24" s="59"/>
      <c r="T24" s="60"/>
      <c r="U24" s="60"/>
      <c r="V24" s="59"/>
      <c r="W24" s="59">
        <v>13546528</v>
      </c>
      <c r="X24" s="60">
        <v>28046591</v>
      </c>
      <c r="Y24" s="59">
        <v>-14500063</v>
      </c>
      <c r="Z24" s="61">
        <v>-51.7</v>
      </c>
      <c r="AA24" s="62">
        <v>37395454</v>
      </c>
    </row>
    <row r="25" spans="1:27" ht="13.5">
      <c r="A25" s="361" t="s">
        <v>238</v>
      </c>
      <c r="B25" s="142"/>
      <c r="C25" s="60">
        <v>1475281</v>
      </c>
      <c r="D25" s="340"/>
      <c r="E25" s="60"/>
      <c r="F25" s="59">
        <v>2268978</v>
      </c>
      <c r="G25" s="59"/>
      <c r="H25" s="60"/>
      <c r="I25" s="60"/>
      <c r="J25" s="59"/>
      <c r="K25" s="59"/>
      <c r="L25" s="60">
        <v>1955368</v>
      </c>
      <c r="M25" s="60">
        <v>102469</v>
      </c>
      <c r="N25" s="59">
        <v>2057837</v>
      </c>
      <c r="O25" s="59"/>
      <c r="P25" s="60"/>
      <c r="Q25" s="60"/>
      <c r="R25" s="59"/>
      <c r="S25" s="59"/>
      <c r="T25" s="60"/>
      <c r="U25" s="60"/>
      <c r="V25" s="59"/>
      <c r="W25" s="59">
        <v>2057837</v>
      </c>
      <c r="X25" s="60">
        <v>1701734</v>
      </c>
      <c r="Y25" s="59">
        <v>356103</v>
      </c>
      <c r="Z25" s="61">
        <v>20.93</v>
      </c>
      <c r="AA25" s="62">
        <v>2268978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1016237</v>
      </c>
      <c r="D27" s="340"/>
      <c r="E27" s="60">
        <v>4500000</v>
      </c>
      <c r="F27" s="59">
        <v>2170220</v>
      </c>
      <c r="G27" s="59"/>
      <c r="H27" s="60"/>
      <c r="I27" s="60"/>
      <c r="J27" s="59"/>
      <c r="K27" s="59"/>
      <c r="L27" s="60">
        <v>672033</v>
      </c>
      <c r="M27" s="60">
        <v>448635</v>
      </c>
      <c r="N27" s="59">
        <v>1120668</v>
      </c>
      <c r="O27" s="59"/>
      <c r="P27" s="60">
        <v>150745</v>
      </c>
      <c r="Q27" s="60"/>
      <c r="R27" s="59">
        <v>150745</v>
      </c>
      <c r="S27" s="59"/>
      <c r="T27" s="60"/>
      <c r="U27" s="60"/>
      <c r="V27" s="59"/>
      <c r="W27" s="59">
        <v>1271413</v>
      </c>
      <c r="X27" s="60">
        <v>1627665</v>
      </c>
      <c r="Y27" s="59">
        <v>-356252</v>
      </c>
      <c r="Z27" s="61">
        <v>-21.89</v>
      </c>
      <c r="AA27" s="62">
        <v>2170220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5411267</v>
      </c>
      <c r="D40" s="344">
        <f t="shared" si="9"/>
        <v>0</v>
      </c>
      <c r="E40" s="343">
        <f t="shared" si="9"/>
        <v>12248920</v>
      </c>
      <c r="F40" s="345">
        <f t="shared" si="9"/>
        <v>6957025</v>
      </c>
      <c r="G40" s="345">
        <f t="shared" si="9"/>
        <v>0</v>
      </c>
      <c r="H40" s="343">
        <f t="shared" si="9"/>
        <v>0</v>
      </c>
      <c r="I40" s="343">
        <f t="shared" si="9"/>
        <v>54882</v>
      </c>
      <c r="J40" s="345">
        <f t="shared" si="9"/>
        <v>54882</v>
      </c>
      <c r="K40" s="345">
        <f t="shared" si="9"/>
        <v>0</v>
      </c>
      <c r="L40" s="343">
        <f t="shared" si="9"/>
        <v>162433</v>
      </c>
      <c r="M40" s="343">
        <f t="shared" si="9"/>
        <v>229127</v>
      </c>
      <c r="N40" s="345">
        <f t="shared" si="9"/>
        <v>391560</v>
      </c>
      <c r="O40" s="345">
        <f t="shared" si="9"/>
        <v>-75947</v>
      </c>
      <c r="P40" s="343">
        <f t="shared" si="9"/>
        <v>285079</v>
      </c>
      <c r="Q40" s="343">
        <f t="shared" si="9"/>
        <v>0</v>
      </c>
      <c r="R40" s="345">
        <f t="shared" si="9"/>
        <v>209132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655574</v>
      </c>
      <c r="X40" s="343">
        <f t="shared" si="9"/>
        <v>5217769</v>
      </c>
      <c r="Y40" s="345">
        <f t="shared" si="9"/>
        <v>-4562195</v>
      </c>
      <c r="Z40" s="336">
        <f>+IF(X40&lt;&gt;0,+(Y40/X40)*100,0)</f>
        <v>-87.4357412143006</v>
      </c>
      <c r="AA40" s="350">
        <f>SUM(AA41:AA49)</f>
        <v>6957025</v>
      </c>
    </row>
    <row r="41" spans="1:27" ht="13.5">
      <c r="A41" s="361" t="s">
        <v>247</v>
      </c>
      <c r="B41" s="142"/>
      <c r="C41" s="362"/>
      <c r="D41" s="363"/>
      <c r="E41" s="362"/>
      <c r="F41" s="364">
        <v>32000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24000</v>
      </c>
      <c r="Y41" s="364">
        <v>-24000</v>
      </c>
      <c r="Z41" s="365">
        <v>-100</v>
      </c>
      <c r="AA41" s="366">
        <v>32000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32000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5288939</v>
      </c>
      <c r="D47" s="368"/>
      <c r="E47" s="54">
        <v>2400000</v>
      </c>
      <c r="F47" s="53">
        <v>1325000</v>
      </c>
      <c r="G47" s="53"/>
      <c r="H47" s="54"/>
      <c r="I47" s="54"/>
      <c r="J47" s="53"/>
      <c r="K47" s="53"/>
      <c r="L47" s="54">
        <v>138787</v>
      </c>
      <c r="M47" s="54">
        <v>229127</v>
      </c>
      <c r="N47" s="53">
        <v>367914</v>
      </c>
      <c r="O47" s="53">
        <v>-75947</v>
      </c>
      <c r="P47" s="54">
        <v>285079</v>
      </c>
      <c r="Q47" s="54"/>
      <c r="R47" s="53">
        <v>209132</v>
      </c>
      <c r="S47" s="53"/>
      <c r="T47" s="54"/>
      <c r="U47" s="54"/>
      <c r="V47" s="53"/>
      <c r="W47" s="53">
        <v>577046</v>
      </c>
      <c r="X47" s="54">
        <v>993750</v>
      </c>
      <c r="Y47" s="53">
        <v>-416704</v>
      </c>
      <c r="Z47" s="94">
        <v>-41.93</v>
      </c>
      <c r="AA47" s="95">
        <v>1325000</v>
      </c>
    </row>
    <row r="48" spans="1:27" ht="13.5">
      <c r="A48" s="361" t="s">
        <v>254</v>
      </c>
      <c r="B48" s="136"/>
      <c r="C48" s="60"/>
      <c r="D48" s="368"/>
      <c r="E48" s="54">
        <v>9816920</v>
      </c>
      <c r="F48" s="53">
        <v>5600025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4200019</v>
      </c>
      <c r="Y48" s="53">
        <v>-4200019</v>
      </c>
      <c r="Z48" s="94">
        <v>-100</v>
      </c>
      <c r="AA48" s="95">
        <v>5600025</v>
      </c>
    </row>
    <row r="49" spans="1:27" ht="13.5">
      <c r="A49" s="361" t="s">
        <v>93</v>
      </c>
      <c r="B49" s="136"/>
      <c r="C49" s="54">
        <v>122328</v>
      </c>
      <c r="D49" s="368"/>
      <c r="E49" s="54"/>
      <c r="F49" s="53"/>
      <c r="G49" s="53"/>
      <c r="H49" s="54"/>
      <c r="I49" s="54">
        <v>54882</v>
      </c>
      <c r="J49" s="53">
        <v>54882</v>
      </c>
      <c r="K49" s="53"/>
      <c r="L49" s="54">
        <v>23646</v>
      </c>
      <c r="M49" s="54"/>
      <c r="N49" s="53">
        <v>23646</v>
      </c>
      <c r="O49" s="53"/>
      <c r="P49" s="54"/>
      <c r="Q49" s="54"/>
      <c r="R49" s="53"/>
      <c r="S49" s="53"/>
      <c r="T49" s="54"/>
      <c r="U49" s="54"/>
      <c r="V49" s="53"/>
      <c r="W49" s="53">
        <v>78528</v>
      </c>
      <c r="X49" s="54"/>
      <c r="Y49" s="53">
        <v>78528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140818736</v>
      </c>
      <c r="D60" s="346">
        <f t="shared" si="14"/>
        <v>0</v>
      </c>
      <c r="E60" s="219">
        <f t="shared" si="14"/>
        <v>138064704</v>
      </c>
      <c r="F60" s="264">
        <f t="shared" si="14"/>
        <v>135300743</v>
      </c>
      <c r="G60" s="264">
        <f t="shared" si="14"/>
        <v>0</v>
      </c>
      <c r="H60" s="219">
        <f t="shared" si="14"/>
        <v>9499806</v>
      </c>
      <c r="I60" s="219">
        <f t="shared" si="14"/>
        <v>12647757</v>
      </c>
      <c r="J60" s="264">
        <f t="shared" si="14"/>
        <v>22147563</v>
      </c>
      <c r="K60" s="264">
        <f t="shared" si="14"/>
        <v>9291282</v>
      </c>
      <c r="L60" s="219">
        <f t="shared" si="14"/>
        <v>19965206</v>
      </c>
      <c r="M60" s="219">
        <f t="shared" si="14"/>
        <v>14969380</v>
      </c>
      <c r="N60" s="264">
        <f t="shared" si="14"/>
        <v>44225868</v>
      </c>
      <c r="O60" s="264">
        <f t="shared" si="14"/>
        <v>8041995</v>
      </c>
      <c r="P60" s="219">
        <f t="shared" si="14"/>
        <v>9546461</v>
      </c>
      <c r="Q60" s="219">
        <f t="shared" si="14"/>
        <v>7590124</v>
      </c>
      <c r="R60" s="264">
        <f t="shared" si="14"/>
        <v>25178580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91552011</v>
      </c>
      <c r="X60" s="219">
        <f t="shared" si="14"/>
        <v>101475559</v>
      </c>
      <c r="Y60" s="264">
        <f t="shared" si="14"/>
        <v>-9923548</v>
      </c>
      <c r="Z60" s="337">
        <f>+IF(X60&lt;&gt;0,+(Y60/X60)*100,0)</f>
        <v>-9.77924940526812</v>
      </c>
      <c r="AA60" s="232">
        <f>+AA57+AA54+AA51+AA40+AA37+AA34+AA22+AA5</f>
        <v>135300743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2014-05-13T08:34:49Z</dcterms:created>
  <dcterms:modified xsi:type="dcterms:W3CDTF">2014-05-13T08:34:53Z</dcterms:modified>
  <cp:category/>
  <cp:version/>
  <cp:contentType/>
  <cp:contentStatus/>
</cp:coreProperties>
</file>