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<sst xmlns="http://schemas.openxmlformats.org/spreadsheetml/2006/main" count="855" uniqueCount="302">
  <si>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Randfontein(GT482)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</si>
  <si>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</si>
  <si>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</si>
  <si>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</si>
  <si>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</si>
  <si>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</si>
  <si>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</si>
  <si>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</si>
  <si>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</si>
  <si>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</si>
  <si>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</si>
  <si>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</si>
  <si>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</si>
  <si>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</si>
  <si>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</si>
  <si>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</si>
  <si>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</si>
  <si>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</si>
  <si>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</si>
  <si>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</si>
  <si>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</si>
  <si>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</si>
  <si>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</si>
  <si>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</si>
  <si>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</si>
  <si>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</si>
  <si>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</si>
  <si>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</si>
  <si>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</si>
  <si>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</si>
  <si>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</si>
  <si>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</si>
  <si>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</si>
  <si>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</si>
  <si>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</si>
  <si>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</si>
  <si>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</si>
  <si>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</si>
  <si>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</si>
  <si>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</si>
  <si>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</si>
  <si>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</si>
  <si>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</si>
  <si>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</si>
  <si>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</si>
  <si>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</si>
  <si>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</si>
  <si>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</si>
  <si>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</si>
  <si>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</si>
  <si>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</si>
  <si>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</si>
  <si>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</si>
  <si>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</si>
  <si>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</si>
  <si>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</si>
  <si>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</si>
  <si>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</si>
  <si>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</si>
  <si>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</si>
  <si>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</si>
  <si>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</si>
  <si>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</si>
  <si>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</si>
  <si>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</si>
  <si>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</si>
  <si>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</si>
  <si>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</si>
  <si>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</si>
  <si>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</si>
  <si>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Randfontein(GT482)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</si>
  <si>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</si>
  <si>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</si>
  <si>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</si>
  <si>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</si>
  <si>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</si>
  <si>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</si>
  <si>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</si>
  <si>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</si>
  <si>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</si>
  <si>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</si>
  <si>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</si>
  <si>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</si>
  <si>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</si>
  <si>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</si>
  <si>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</si>
  <si>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</si>
  <si>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</si>
  <si>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</si>
  <si>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</si>
  <si>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</si>
  <si>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</si>
  <si>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</si>
  <si>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</si>
  <si>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</si>
  <si>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</si>
  <si>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</si>
  <si>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</si>
  <si>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</si>
  <si>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</si>
  <si>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Randfontein(GT482)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</si>
  <si>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</si>
  <si>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</si>
  <si>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</si>
  <si>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</si>
  <si>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</si>
  <si>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</si>
  <si>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</si>
  <si>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</si>
  <si>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</si>
  <si>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</si>
  <si>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</si>
  <si>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</si>
  <si>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</si>
  <si>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</si>
  <si>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</si>
  <si>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</si>
  <si>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</si>
  <si>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</si>
  <si>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</si>
  <si>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</si>
  <si>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</si>
  <si>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</si>
  <si>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</si>
  <si>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</si>
  <si>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</si>
  <si>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</si>
  <si>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</si>
  <si>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</si>
  <si>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Randfontein(GT482)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</si>
  <si>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</si>
  <si>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</si>
  <si>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</si>
  <si>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</si>
  <si>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</si>
  <si>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</si>
  <si>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</si>
  <si>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</si>
  <si>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</si>
  <si>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</si>
  <si>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Randfontein(GT482)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</si>
  <si>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</si>
  <si>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</si>
  <si>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</si>
  <si>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</si>
  <si>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</si>
  <si>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</si>
  <si>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</si>
  <si>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</si>
  <si>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</si>
  <si>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</si>
  <si>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</si>
  <si>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</si>
  <si>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</si>
  <si>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</si>
  <si>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</si>
  <si>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</si>
  <si>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</si>
  <si>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</si>
  <si>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</si>
  <si>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</si>
  <si>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</si>
  <si>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</si>
  <si>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</si>
  <si>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</si>
  <si>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</si>
  <si>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</si>
  <si>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</si>
  <si>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</si>
  <si>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</si>
  <si>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</si>
  <si>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</si>
  <si>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</si>
  <si>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</si>
  <si>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Randfontein(GT482)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</si>
  <si>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</si>
  <si>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</si>
  <si>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</si>
  <si>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</si>
  <si>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</si>
  <si>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</si>
  <si>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</si>
  <si>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</si>
  <si>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</si>
  <si>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</si>
  <si>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</si>
  <si>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</si>
  <si>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</si>
  <si>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</si>
  <si>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</si>
  <si>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</si>
  <si>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</si>
  <si>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</si>
  <si>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</si>
  <si>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</si>
  <si>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</si>
  <si>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</si>
  <si>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</si>
  <si>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</si>
  <si>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</si>
  <si>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</si>
  <si>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Randfontein(GT482)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</si>
  <si>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</si>
  <si>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</si>
  <si>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</si>
  <si>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</si>
  <si>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</si>
  <si>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</si>
  <si>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</si>
  <si>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</si>
  <si>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</si>
  <si>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</si>
  <si>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</si>
  <si>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</si>
  <si>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</si>
  <si>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</si>
  <si>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</si>
  <si>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</si>
  <si>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</si>
  <si>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</si>
  <si>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</si>
  <si>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</si>
  <si>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</si>
  <si>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</si>
  <si>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</si>
  <si>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</si>
  <si>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Randfontein(GT482)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</si>
  <si>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</si>
  <si>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</si>
  <si>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</si>
  <si>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</si>
  <si>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</si>
  <si>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</si>
  <si>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</si>
  <si>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</si>
  <si>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</si>
  <si>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</si>
  <si>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</si>
  <si>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</si>
  <si>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</si>
  <si>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</si>
  <si>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</si>
  <si>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</si>
  <si>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</si>
  <si>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</si>
  <si>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</si>
  <si>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</si>
  <si>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</si>
  <si>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</si>
  <si>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</si>
  <si>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</si>
  <si>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</si>
  <si>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</si>
  <si>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</si>
  <si>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</si>
  <si>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</si>
  <si>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</si>
  <si>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</si>
  <si>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</si>
  <si>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</si>
  <si>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</si>
  <si>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</si>
  <si>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Randfontein(GT482)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</si>
  <si>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</si>
  <si>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</si>
  <si>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Gauteng: Randfontein(GT482)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</si>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</sst>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78443184</v>
      </c>
      <c r="C5" s="19">
        <v>0</v>
      </c>
      <c r="D5" s="59">
        <v>106438745</v>
      </c>
      <c r="E5" s="60">
        <v>106438745</v>
      </c>
      <c r="F5" s="60">
        <v>9910538</v>
      </c>
      <c r="G5" s="60">
        <v>6115133</v>
      </c>
      <c r="H5" s="60">
        <v>6297717</v>
      </c>
      <c r="I5" s="60">
        <v>22323388</v>
      </c>
      <c r="J5" s="60">
        <v>6355632</v>
      </c>
      <c r="K5" s="60">
        <v>6310367</v>
      </c>
      <c r="L5" s="60">
        <v>6257214</v>
      </c>
      <c r="M5" s="60">
        <v>18923213</v>
      </c>
      <c r="N5" s="60">
        <v>6583176</v>
      </c>
      <c r="O5" s="60">
        <v>6285314</v>
      </c>
      <c r="P5" s="60">
        <v>6277415</v>
      </c>
      <c r="Q5" s="60">
        <v>19145905</v>
      </c>
      <c r="R5" s="60">
        <v>0</v>
      </c>
      <c r="S5" s="60">
        <v>0</v>
      </c>
      <c r="T5" s="60">
        <v>0</v>
      </c>
      <c r="U5" s="60">
        <v>0</v>
      </c>
      <c r="V5" s="60">
        <v>60392506</v>
      </c>
      <c r="W5" s="60">
        <v>79829059</v>
      </c>
      <c r="X5" s="60">
        <v>-19436553</v>
      </c>
      <c r="Y5" s="61">
        <v>-24.35</v>
      </c>
      <c r="Z5" s="62">
        <v>106438745</v>
      </c>
    </row>
    <row r="6" spans="1:26" ht="13.5">
      <c r="A6" s="58" t="s">
        <v>32</v>
      </c>
      <c r="B6" s="19">
        <v>469867361</v>
      </c>
      <c r="C6" s="19">
        <v>0</v>
      </c>
      <c r="D6" s="59">
        <v>575177543</v>
      </c>
      <c r="E6" s="60">
        <v>572464543</v>
      </c>
      <c r="F6" s="60">
        <v>51208054</v>
      </c>
      <c r="G6" s="60">
        <v>49170312</v>
      </c>
      <c r="H6" s="60">
        <v>47535107</v>
      </c>
      <c r="I6" s="60">
        <v>147913473</v>
      </c>
      <c r="J6" s="60">
        <v>35806721</v>
      </c>
      <c r="K6" s="60">
        <v>53969357</v>
      </c>
      <c r="L6" s="60">
        <v>46254959</v>
      </c>
      <c r="M6" s="60">
        <v>136031037</v>
      </c>
      <c r="N6" s="60">
        <v>37611111</v>
      </c>
      <c r="O6" s="60">
        <v>33410237</v>
      </c>
      <c r="P6" s="60">
        <v>37091970</v>
      </c>
      <c r="Q6" s="60">
        <v>108113318</v>
      </c>
      <c r="R6" s="60">
        <v>0</v>
      </c>
      <c r="S6" s="60">
        <v>0</v>
      </c>
      <c r="T6" s="60">
        <v>0</v>
      </c>
      <c r="U6" s="60">
        <v>0</v>
      </c>
      <c r="V6" s="60">
        <v>392057828</v>
      </c>
      <c r="W6" s="60">
        <v>429348407</v>
      </c>
      <c r="X6" s="60">
        <v>-37290579</v>
      </c>
      <c r="Y6" s="61">
        <v>-8.69</v>
      </c>
      <c r="Z6" s="62">
        <v>572464543</v>
      </c>
    </row>
    <row r="7" spans="1:26" ht="13.5">
      <c r="A7" s="58" t="s">
        <v>33</v>
      </c>
      <c r="B7" s="19">
        <v>2896024</v>
      </c>
      <c r="C7" s="19">
        <v>0</v>
      </c>
      <c r="D7" s="59">
        <v>1440000</v>
      </c>
      <c r="E7" s="60">
        <v>1440000</v>
      </c>
      <c r="F7" s="60">
        <v>700383</v>
      </c>
      <c r="G7" s="60">
        <v>1271320</v>
      </c>
      <c r="H7" s="60">
        <v>1818787</v>
      </c>
      <c r="I7" s="60">
        <v>3790490</v>
      </c>
      <c r="J7" s="60">
        <v>1069712</v>
      </c>
      <c r="K7" s="60">
        <v>1417061</v>
      </c>
      <c r="L7" s="60">
        <v>1584176</v>
      </c>
      <c r="M7" s="60">
        <v>4070949</v>
      </c>
      <c r="N7" s="60">
        <v>1204897</v>
      </c>
      <c r="O7" s="60">
        <v>1371991</v>
      </c>
      <c r="P7" s="60">
        <v>1186689</v>
      </c>
      <c r="Q7" s="60">
        <v>3763577</v>
      </c>
      <c r="R7" s="60">
        <v>0</v>
      </c>
      <c r="S7" s="60">
        <v>0</v>
      </c>
      <c r="T7" s="60">
        <v>0</v>
      </c>
      <c r="U7" s="60">
        <v>0</v>
      </c>
      <c r="V7" s="60">
        <v>11625016</v>
      </c>
      <c r="W7" s="60">
        <v>1080000</v>
      </c>
      <c r="X7" s="60">
        <v>10545016</v>
      </c>
      <c r="Y7" s="61">
        <v>976.39</v>
      </c>
      <c r="Z7" s="62">
        <v>1440000</v>
      </c>
    </row>
    <row r="8" spans="1:26" ht="13.5">
      <c r="A8" s="58" t="s">
        <v>34</v>
      </c>
      <c r="B8" s="19">
        <v>109341652</v>
      </c>
      <c r="C8" s="19">
        <v>0</v>
      </c>
      <c r="D8" s="59">
        <v>124696780</v>
      </c>
      <c r="E8" s="60">
        <v>126696780</v>
      </c>
      <c r="F8" s="60">
        <v>22522827</v>
      </c>
      <c r="G8" s="60">
        <v>1219474</v>
      </c>
      <c r="H8" s="60">
        <v>1160473</v>
      </c>
      <c r="I8" s="60">
        <v>24902774</v>
      </c>
      <c r="J8" s="60">
        <v>0</v>
      </c>
      <c r="K8" s="60">
        <v>2870106</v>
      </c>
      <c r="L8" s="60">
        <v>25362281</v>
      </c>
      <c r="M8" s="60">
        <v>28232387</v>
      </c>
      <c r="N8" s="60">
        <v>10914492</v>
      </c>
      <c r="O8" s="60">
        <v>5017541</v>
      </c>
      <c r="P8" s="60">
        <v>23970000</v>
      </c>
      <c r="Q8" s="60">
        <v>39902033</v>
      </c>
      <c r="R8" s="60">
        <v>0</v>
      </c>
      <c r="S8" s="60">
        <v>0</v>
      </c>
      <c r="T8" s="60">
        <v>0</v>
      </c>
      <c r="U8" s="60">
        <v>0</v>
      </c>
      <c r="V8" s="60">
        <v>93037194</v>
      </c>
      <c r="W8" s="60">
        <v>95022585</v>
      </c>
      <c r="X8" s="60">
        <v>-1985391</v>
      </c>
      <c r="Y8" s="61">
        <v>-2.09</v>
      </c>
      <c r="Z8" s="62">
        <v>126696780</v>
      </c>
    </row>
    <row r="9" spans="1:26" ht="13.5">
      <c r="A9" s="58" t="s">
        <v>35</v>
      </c>
      <c r="B9" s="19">
        <v>51319239</v>
      </c>
      <c r="C9" s="19">
        <v>0</v>
      </c>
      <c r="D9" s="59">
        <v>43351630</v>
      </c>
      <c r="E9" s="60">
        <v>73353270</v>
      </c>
      <c r="F9" s="60">
        <v>2379703</v>
      </c>
      <c r="G9" s="60">
        <v>737730</v>
      </c>
      <c r="H9" s="60">
        <v>1169950</v>
      </c>
      <c r="I9" s="60">
        <v>4287383</v>
      </c>
      <c r="J9" s="60">
        <v>2666082</v>
      </c>
      <c r="K9" s="60">
        <v>-5862667</v>
      </c>
      <c r="L9" s="60">
        <v>945526</v>
      </c>
      <c r="M9" s="60">
        <v>-2251059</v>
      </c>
      <c r="N9" s="60">
        <v>4585568</v>
      </c>
      <c r="O9" s="60">
        <v>2202551</v>
      </c>
      <c r="P9" s="60">
        <v>26366489</v>
      </c>
      <c r="Q9" s="60">
        <v>33154608</v>
      </c>
      <c r="R9" s="60">
        <v>0</v>
      </c>
      <c r="S9" s="60">
        <v>0</v>
      </c>
      <c r="T9" s="60">
        <v>0</v>
      </c>
      <c r="U9" s="60">
        <v>0</v>
      </c>
      <c r="V9" s="60">
        <v>35190932</v>
      </c>
      <c r="W9" s="60">
        <v>55014953</v>
      </c>
      <c r="X9" s="60">
        <v>-19824021</v>
      </c>
      <c r="Y9" s="61">
        <v>-36.03</v>
      </c>
      <c r="Z9" s="62">
        <v>73353270</v>
      </c>
    </row>
    <row r="10" spans="1:26" ht="25.5">
      <c r="A10" s="63" t="s">
        <v>277</v>
      </c>
      <c r="B10" s="64">
        <f>SUM(B5:B9)</f>
        <v>711867460</v>
      </c>
      <c r="C10" s="64">
        <f>SUM(C5:C9)</f>
        <v>0</v>
      </c>
      <c r="D10" s="65">
        <f aca="true" t="shared" si="0" ref="D10:Z10">SUM(D5:D9)</f>
        <v>851104698</v>
      </c>
      <c r="E10" s="66">
        <f t="shared" si="0"/>
        <v>880393338</v>
      </c>
      <c r="F10" s="66">
        <f t="shared" si="0"/>
        <v>86721505</v>
      </c>
      <c r="G10" s="66">
        <f t="shared" si="0"/>
        <v>58513969</v>
      </c>
      <c r="H10" s="66">
        <f t="shared" si="0"/>
        <v>57982034</v>
      </c>
      <c r="I10" s="66">
        <f t="shared" si="0"/>
        <v>203217508</v>
      </c>
      <c r="J10" s="66">
        <f t="shared" si="0"/>
        <v>45898147</v>
      </c>
      <c r="K10" s="66">
        <f t="shared" si="0"/>
        <v>58704224</v>
      </c>
      <c r="L10" s="66">
        <f t="shared" si="0"/>
        <v>80404156</v>
      </c>
      <c r="M10" s="66">
        <f t="shared" si="0"/>
        <v>185006527</v>
      </c>
      <c r="N10" s="66">
        <f t="shared" si="0"/>
        <v>60899244</v>
      </c>
      <c r="O10" s="66">
        <f t="shared" si="0"/>
        <v>48287634</v>
      </c>
      <c r="P10" s="66">
        <f t="shared" si="0"/>
        <v>94892563</v>
      </c>
      <c r="Q10" s="66">
        <f t="shared" si="0"/>
        <v>204079441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592303476</v>
      </c>
      <c r="W10" s="66">
        <f t="shared" si="0"/>
        <v>660295004</v>
      </c>
      <c r="X10" s="66">
        <f t="shared" si="0"/>
        <v>-67991528</v>
      </c>
      <c r="Y10" s="67">
        <f>+IF(W10&lt;&gt;0,(X10/W10)*100,0)</f>
        <v>-10.297144092884883</v>
      </c>
      <c r="Z10" s="68">
        <f t="shared" si="0"/>
        <v>880393338</v>
      </c>
    </row>
    <row r="11" spans="1:26" ht="13.5">
      <c r="A11" s="58" t="s">
        <v>37</v>
      </c>
      <c r="B11" s="19">
        <v>192690699</v>
      </c>
      <c r="C11" s="19">
        <v>0</v>
      </c>
      <c r="D11" s="59">
        <v>216102736</v>
      </c>
      <c r="E11" s="60">
        <v>206411837</v>
      </c>
      <c r="F11" s="60">
        <v>16894919</v>
      </c>
      <c r="G11" s="60">
        <v>15077464</v>
      </c>
      <c r="H11" s="60">
        <v>15405060</v>
      </c>
      <c r="I11" s="60">
        <v>47377443</v>
      </c>
      <c r="J11" s="60">
        <v>21536395</v>
      </c>
      <c r="K11" s="60">
        <v>17297739</v>
      </c>
      <c r="L11" s="60">
        <v>18482244</v>
      </c>
      <c r="M11" s="60">
        <v>57316378</v>
      </c>
      <c r="N11" s="60">
        <v>18689437</v>
      </c>
      <c r="O11" s="60">
        <v>16537345</v>
      </c>
      <c r="P11" s="60">
        <v>18249252</v>
      </c>
      <c r="Q11" s="60">
        <v>53476034</v>
      </c>
      <c r="R11" s="60">
        <v>0</v>
      </c>
      <c r="S11" s="60">
        <v>0</v>
      </c>
      <c r="T11" s="60">
        <v>0</v>
      </c>
      <c r="U11" s="60">
        <v>0</v>
      </c>
      <c r="V11" s="60">
        <v>158169855</v>
      </c>
      <c r="W11" s="60">
        <v>154808878</v>
      </c>
      <c r="X11" s="60">
        <v>3360977</v>
      </c>
      <c r="Y11" s="61">
        <v>2.17</v>
      </c>
      <c r="Z11" s="62">
        <v>206411837</v>
      </c>
    </row>
    <row r="12" spans="1:26" ht="13.5">
      <c r="A12" s="58" t="s">
        <v>38</v>
      </c>
      <c r="B12" s="19">
        <v>13747484</v>
      </c>
      <c r="C12" s="19">
        <v>0</v>
      </c>
      <c r="D12" s="59">
        <v>15193979</v>
      </c>
      <c r="E12" s="60">
        <v>15193979</v>
      </c>
      <c r="F12" s="60">
        <v>1126913</v>
      </c>
      <c r="G12" s="60">
        <v>1122351</v>
      </c>
      <c r="H12" s="60">
        <v>1131770</v>
      </c>
      <c r="I12" s="60">
        <v>3381034</v>
      </c>
      <c r="J12" s="60">
        <v>1129446</v>
      </c>
      <c r="K12" s="60">
        <v>1133671</v>
      </c>
      <c r="L12" s="60">
        <v>1071921</v>
      </c>
      <c r="M12" s="60">
        <v>3335038</v>
      </c>
      <c r="N12" s="60">
        <v>1066335</v>
      </c>
      <c r="O12" s="60">
        <v>1685429</v>
      </c>
      <c r="P12" s="60">
        <v>1177382</v>
      </c>
      <c r="Q12" s="60">
        <v>3929146</v>
      </c>
      <c r="R12" s="60">
        <v>0</v>
      </c>
      <c r="S12" s="60">
        <v>0</v>
      </c>
      <c r="T12" s="60">
        <v>0</v>
      </c>
      <c r="U12" s="60">
        <v>0</v>
      </c>
      <c r="V12" s="60">
        <v>10645218</v>
      </c>
      <c r="W12" s="60">
        <v>11395484</v>
      </c>
      <c r="X12" s="60">
        <v>-750266</v>
      </c>
      <c r="Y12" s="61">
        <v>-6.58</v>
      </c>
      <c r="Z12" s="62">
        <v>15193979</v>
      </c>
    </row>
    <row r="13" spans="1:26" ht="13.5">
      <c r="A13" s="58" t="s">
        <v>278</v>
      </c>
      <c r="B13" s="19">
        <v>108184894</v>
      </c>
      <c r="C13" s="19">
        <v>0</v>
      </c>
      <c r="D13" s="59">
        <v>121325662</v>
      </c>
      <c r="E13" s="60">
        <v>121264903</v>
      </c>
      <c r="F13" s="60">
        <v>0</v>
      </c>
      <c r="G13" s="60">
        <v>0</v>
      </c>
      <c r="H13" s="60">
        <v>1600</v>
      </c>
      <c r="I13" s="60">
        <v>1600</v>
      </c>
      <c r="J13" s="60">
        <v>473</v>
      </c>
      <c r="K13" s="60">
        <v>464</v>
      </c>
      <c r="L13" s="60">
        <v>424</v>
      </c>
      <c r="M13" s="60">
        <v>1361</v>
      </c>
      <c r="N13" s="60">
        <v>15795</v>
      </c>
      <c r="O13" s="60">
        <v>16019</v>
      </c>
      <c r="P13" s="60">
        <v>346</v>
      </c>
      <c r="Q13" s="60">
        <v>32160</v>
      </c>
      <c r="R13" s="60">
        <v>0</v>
      </c>
      <c r="S13" s="60">
        <v>0</v>
      </c>
      <c r="T13" s="60">
        <v>0</v>
      </c>
      <c r="U13" s="60">
        <v>0</v>
      </c>
      <c r="V13" s="60">
        <v>35121</v>
      </c>
      <c r="W13" s="60">
        <v>90948677</v>
      </c>
      <c r="X13" s="60">
        <v>-90913556</v>
      </c>
      <c r="Y13" s="61">
        <v>-99.96</v>
      </c>
      <c r="Z13" s="62">
        <v>121264903</v>
      </c>
    </row>
    <row r="14" spans="1:26" ht="13.5">
      <c r="A14" s="58" t="s">
        <v>40</v>
      </c>
      <c r="B14" s="19">
        <v>17879006</v>
      </c>
      <c r="C14" s="19">
        <v>0</v>
      </c>
      <c r="D14" s="59">
        <v>8656740</v>
      </c>
      <c r="E14" s="60">
        <v>17624940</v>
      </c>
      <c r="F14" s="60">
        <v>0</v>
      </c>
      <c r="G14" s="60">
        <v>919170</v>
      </c>
      <c r="H14" s="60">
        <v>3316156</v>
      </c>
      <c r="I14" s="60">
        <v>4235326</v>
      </c>
      <c r="J14" s="60">
        <v>1445011</v>
      </c>
      <c r="K14" s="60">
        <v>1716774</v>
      </c>
      <c r="L14" s="60">
        <v>879641</v>
      </c>
      <c r="M14" s="60">
        <v>4041426</v>
      </c>
      <c r="N14" s="60">
        <v>2753021</v>
      </c>
      <c r="O14" s="60">
        <v>861170</v>
      </c>
      <c r="P14" s="60">
        <v>2989754</v>
      </c>
      <c r="Q14" s="60">
        <v>6603945</v>
      </c>
      <c r="R14" s="60">
        <v>0</v>
      </c>
      <c r="S14" s="60">
        <v>0</v>
      </c>
      <c r="T14" s="60">
        <v>0</v>
      </c>
      <c r="U14" s="60">
        <v>0</v>
      </c>
      <c r="V14" s="60">
        <v>14880697</v>
      </c>
      <c r="W14" s="60">
        <v>13218705</v>
      </c>
      <c r="X14" s="60">
        <v>1661992</v>
      </c>
      <c r="Y14" s="61">
        <v>12.57</v>
      </c>
      <c r="Z14" s="62">
        <v>17624940</v>
      </c>
    </row>
    <row r="15" spans="1:26" ht="13.5">
      <c r="A15" s="58" t="s">
        <v>41</v>
      </c>
      <c r="B15" s="19">
        <v>292647939</v>
      </c>
      <c r="C15" s="19">
        <v>0</v>
      </c>
      <c r="D15" s="59">
        <v>314396209</v>
      </c>
      <c r="E15" s="60">
        <v>314396209</v>
      </c>
      <c r="F15" s="60">
        <v>8107</v>
      </c>
      <c r="G15" s="60">
        <v>37183105</v>
      </c>
      <c r="H15" s="60">
        <v>32362120</v>
      </c>
      <c r="I15" s="60">
        <v>69553332</v>
      </c>
      <c r="J15" s="60">
        <v>30943521</v>
      </c>
      <c r="K15" s="60">
        <v>30420042</v>
      </c>
      <c r="L15" s="60">
        <v>23437579</v>
      </c>
      <c r="M15" s="60">
        <v>84801142</v>
      </c>
      <c r="N15" s="60">
        <v>25539935</v>
      </c>
      <c r="O15" s="60">
        <v>22332438</v>
      </c>
      <c r="P15" s="60">
        <v>23291789</v>
      </c>
      <c r="Q15" s="60">
        <v>71164162</v>
      </c>
      <c r="R15" s="60">
        <v>0</v>
      </c>
      <c r="S15" s="60">
        <v>0</v>
      </c>
      <c r="T15" s="60">
        <v>0</v>
      </c>
      <c r="U15" s="60">
        <v>0</v>
      </c>
      <c r="V15" s="60">
        <v>225518636</v>
      </c>
      <c r="W15" s="60">
        <v>235797157</v>
      </c>
      <c r="X15" s="60">
        <v>-10278521</v>
      </c>
      <c r="Y15" s="61">
        <v>-4.36</v>
      </c>
      <c r="Z15" s="62">
        <v>314396209</v>
      </c>
    </row>
    <row r="16" spans="1:26" ht="13.5">
      <c r="A16" s="69" t="s">
        <v>42</v>
      </c>
      <c r="B16" s="19">
        <v>420000</v>
      </c>
      <c r="C16" s="19">
        <v>0</v>
      </c>
      <c r="D16" s="59">
        <v>420000</v>
      </c>
      <c r="E16" s="60">
        <v>420000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105000</v>
      </c>
      <c r="L16" s="60">
        <v>0</v>
      </c>
      <c r="M16" s="60">
        <v>105000</v>
      </c>
      <c r="N16" s="60">
        <v>0</v>
      </c>
      <c r="O16" s="60">
        <v>0</v>
      </c>
      <c r="P16" s="60">
        <v>105000</v>
      </c>
      <c r="Q16" s="60">
        <v>105000</v>
      </c>
      <c r="R16" s="60">
        <v>0</v>
      </c>
      <c r="S16" s="60">
        <v>0</v>
      </c>
      <c r="T16" s="60">
        <v>0</v>
      </c>
      <c r="U16" s="60">
        <v>0</v>
      </c>
      <c r="V16" s="60">
        <v>210000</v>
      </c>
      <c r="W16" s="60">
        <v>315000</v>
      </c>
      <c r="X16" s="60">
        <v>-105000</v>
      </c>
      <c r="Y16" s="61">
        <v>-33.33</v>
      </c>
      <c r="Z16" s="62">
        <v>420000</v>
      </c>
    </row>
    <row r="17" spans="1:26" ht="13.5">
      <c r="A17" s="58" t="s">
        <v>43</v>
      </c>
      <c r="B17" s="19">
        <v>172882934</v>
      </c>
      <c r="C17" s="19">
        <v>0</v>
      </c>
      <c r="D17" s="59">
        <v>235432097</v>
      </c>
      <c r="E17" s="60">
        <v>264530630</v>
      </c>
      <c r="F17" s="60">
        <v>4866939</v>
      </c>
      <c r="G17" s="60">
        <v>7672878</v>
      </c>
      <c r="H17" s="60">
        <v>8891917</v>
      </c>
      <c r="I17" s="60">
        <v>21431734</v>
      </c>
      <c r="J17" s="60">
        <v>6200277</v>
      </c>
      <c r="K17" s="60">
        <v>9953716</v>
      </c>
      <c r="L17" s="60">
        <v>12954332</v>
      </c>
      <c r="M17" s="60">
        <v>29108325</v>
      </c>
      <c r="N17" s="60">
        <v>14563892</v>
      </c>
      <c r="O17" s="60">
        <v>16584558</v>
      </c>
      <c r="P17" s="60">
        <v>13669568</v>
      </c>
      <c r="Q17" s="60">
        <v>44818018</v>
      </c>
      <c r="R17" s="60">
        <v>0</v>
      </c>
      <c r="S17" s="60">
        <v>0</v>
      </c>
      <c r="T17" s="60">
        <v>0</v>
      </c>
      <c r="U17" s="60">
        <v>0</v>
      </c>
      <c r="V17" s="60">
        <v>95358077</v>
      </c>
      <c r="W17" s="60">
        <v>198397973</v>
      </c>
      <c r="X17" s="60">
        <v>-103039896</v>
      </c>
      <c r="Y17" s="61">
        <v>-51.94</v>
      </c>
      <c r="Z17" s="62">
        <v>264530630</v>
      </c>
    </row>
    <row r="18" spans="1:26" ht="13.5">
      <c r="A18" s="70" t="s">
        <v>44</v>
      </c>
      <c r="B18" s="71">
        <f>SUM(B11:B17)</f>
        <v>798452956</v>
      </c>
      <c r="C18" s="71">
        <f>SUM(C11:C17)</f>
        <v>0</v>
      </c>
      <c r="D18" s="72">
        <f aca="true" t="shared" si="1" ref="D18:Z18">SUM(D11:D17)</f>
        <v>911527423</v>
      </c>
      <c r="E18" s="73">
        <f t="shared" si="1"/>
        <v>939842498</v>
      </c>
      <c r="F18" s="73">
        <f t="shared" si="1"/>
        <v>22896878</v>
      </c>
      <c r="G18" s="73">
        <f t="shared" si="1"/>
        <v>61974968</v>
      </c>
      <c r="H18" s="73">
        <f t="shared" si="1"/>
        <v>61108623</v>
      </c>
      <c r="I18" s="73">
        <f t="shared" si="1"/>
        <v>145980469</v>
      </c>
      <c r="J18" s="73">
        <f t="shared" si="1"/>
        <v>61255123</v>
      </c>
      <c r="K18" s="73">
        <f t="shared" si="1"/>
        <v>60627406</v>
      </c>
      <c r="L18" s="73">
        <f t="shared" si="1"/>
        <v>56826141</v>
      </c>
      <c r="M18" s="73">
        <f t="shared" si="1"/>
        <v>178708670</v>
      </c>
      <c r="N18" s="73">
        <f t="shared" si="1"/>
        <v>62628415</v>
      </c>
      <c r="O18" s="73">
        <f t="shared" si="1"/>
        <v>58016959</v>
      </c>
      <c r="P18" s="73">
        <f t="shared" si="1"/>
        <v>59483091</v>
      </c>
      <c r="Q18" s="73">
        <f t="shared" si="1"/>
        <v>180128465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504817604</v>
      </c>
      <c r="W18" s="73">
        <f t="shared" si="1"/>
        <v>704881874</v>
      </c>
      <c r="X18" s="73">
        <f t="shared" si="1"/>
        <v>-200064270</v>
      </c>
      <c r="Y18" s="67">
        <f>+IF(W18&lt;&gt;0,(X18/W18)*100,0)</f>
        <v>-28.38266628487598</v>
      </c>
      <c r="Z18" s="74">
        <f t="shared" si="1"/>
        <v>939842498</v>
      </c>
    </row>
    <row r="19" spans="1:26" ht="13.5">
      <c r="A19" s="70" t="s">
        <v>45</v>
      </c>
      <c r="B19" s="75">
        <f>+B10-B18</f>
        <v>-86585496</v>
      </c>
      <c r="C19" s="75">
        <f>+C10-C18</f>
        <v>0</v>
      </c>
      <c r="D19" s="76">
        <f aca="true" t="shared" si="2" ref="D19:Z19">+D10-D18</f>
        <v>-60422725</v>
      </c>
      <c r="E19" s="77">
        <f t="shared" si="2"/>
        <v>-59449160</v>
      </c>
      <c r="F19" s="77">
        <f t="shared" si="2"/>
        <v>63824627</v>
      </c>
      <c r="G19" s="77">
        <f t="shared" si="2"/>
        <v>-3460999</v>
      </c>
      <c r="H19" s="77">
        <f t="shared" si="2"/>
        <v>-3126589</v>
      </c>
      <c r="I19" s="77">
        <f t="shared" si="2"/>
        <v>57237039</v>
      </c>
      <c r="J19" s="77">
        <f t="shared" si="2"/>
        <v>-15356976</v>
      </c>
      <c r="K19" s="77">
        <f t="shared" si="2"/>
        <v>-1923182</v>
      </c>
      <c r="L19" s="77">
        <f t="shared" si="2"/>
        <v>23578015</v>
      </c>
      <c r="M19" s="77">
        <f t="shared" si="2"/>
        <v>6297857</v>
      </c>
      <c r="N19" s="77">
        <f t="shared" si="2"/>
        <v>-1729171</v>
      </c>
      <c r="O19" s="77">
        <f t="shared" si="2"/>
        <v>-9729325</v>
      </c>
      <c r="P19" s="77">
        <f t="shared" si="2"/>
        <v>35409472</v>
      </c>
      <c r="Q19" s="77">
        <f t="shared" si="2"/>
        <v>23950976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87485872</v>
      </c>
      <c r="W19" s="77">
        <f>IF(E10=E18,0,W10-W18)</f>
        <v>-44586870</v>
      </c>
      <c r="X19" s="77">
        <f t="shared" si="2"/>
        <v>132072742</v>
      </c>
      <c r="Y19" s="78">
        <f>+IF(W19&lt;&gt;0,(X19/W19)*100,0)</f>
        <v>-296.2144281489147</v>
      </c>
      <c r="Z19" s="79">
        <f t="shared" si="2"/>
        <v>-59449160</v>
      </c>
    </row>
    <row r="20" spans="1:26" ht="13.5">
      <c r="A20" s="58" t="s">
        <v>46</v>
      </c>
      <c r="B20" s="19">
        <v>27775935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-58809561</v>
      </c>
      <c r="C22" s="86">
        <f>SUM(C19:C21)</f>
        <v>0</v>
      </c>
      <c r="D22" s="87">
        <f aca="true" t="shared" si="3" ref="D22:Z22">SUM(D19:D21)</f>
        <v>-60422725</v>
      </c>
      <c r="E22" s="88">
        <f t="shared" si="3"/>
        <v>-59449160</v>
      </c>
      <c r="F22" s="88">
        <f t="shared" si="3"/>
        <v>63824627</v>
      </c>
      <c r="G22" s="88">
        <f t="shared" si="3"/>
        <v>-3460999</v>
      </c>
      <c r="H22" s="88">
        <f t="shared" si="3"/>
        <v>-3126589</v>
      </c>
      <c r="I22" s="88">
        <f t="shared" si="3"/>
        <v>57237039</v>
      </c>
      <c r="J22" s="88">
        <f t="shared" si="3"/>
        <v>-15356976</v>
      </c>
      <c r="K22" s="88">
        <f t="shared" si="3"/>
        <v>-1923182</v>
      </c>
      <c r="L22" s="88">
        <f t="shared" si="3"/>
        <v>23578015</v>
      </c>
      <c r="M22" s="88">
        <f t="shared" si="3"/>
        <v>6297857</v>
      </c>
      <c r="N22" s="88">
        <f t="shared" si="3"/>
        <v>-1729171</v>
      </c>
      <c r="O22" s="88">
        <f t="shared" si="3"/>
        <v>-9729325</v>
      </c>
      <c r="P22" s="88">
        <f t="shared" si="3"/>
        <v>35409472</v>
      </c>
      <c r="Q22" s="88">
        <f t="shared" si="3"/>
        <v>23950976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87485872</v>
      </c>
      <c r="W22" s="88">
        <f t="shared" si="3"/>
        <v>-44586870</v>
      </c>
      <c r="X22" s="88">
        <f t="shared" si="3"/>
        <v>132072742</v>
      </c>
      <c r="Y22" s="89">
        <f>+IF(W22&lt;&gt;0,(X22/W22)*100,0)</f>
        <v>-296.2144281489147</v>
      </c>
      <c r="Z22" s="90">
        <f t="shared" si="3"/>
        <v>-59449160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-58809561</v>
      </c>
      <c r="C24" s="75">
        <f>SUM(C22:C23)</f>
        <v>0</v>
      </c>
      <c r="D24" s="76">
        <f aca="true" t="shared" si="4" ref="D24:Z24">SUM(D22:D23)</f>
        <v>-60422725</v>
      </c>
      <c r="E24" s="77">
        <f t="shared" si="4"/>
        <v>-59449160</v>
      </c>
      <c r="F24" s="77">
        <f t="shared" si="4"/>
        <v>63824627</v>
      </c>
      <c r="G24" s="77">
        <f t="shared" si="4"/>
        <v>-3460999</v>
      </c>
      <c r="H24" s="77">
        <f t="shared" si="4"/>
        <v>-3126589</v>
      </c>
      <c r="I24" s="77">
        <f t="shared" si="4"/>
        <v>57237039</v>
      </c>
      <c r="J24" s="77">
        <f t="shared" si="4"/>
        <v>-15356976</v>
      </c>
      <c r="K24" s="77">
        <f t="shared" si="4"/>
        <v>-1923182</v>
      </c>
      <c r="L24" s="77">
        <f t="shared" si="4"/>
        <v>23578015</v>
      </c>
      <c r="M24" s="77">
        <f t="shared" si="4"/>
        <v>6297857</v>
      </c>
      <c r="N24" s="77">
        <f t="shared" si="4"/>
        <v>-1729171</v>
      </c>
      <c r="O24" s="77">
        <f t="shared" si="4"/>
        <v>-9729325</v>
      </c>
      <c r="P24" s="77">
        <f t="shared" si="4"/>
        <v>35409472</v>
      </c>
      <c r="Q24" s="77">
        <f t="shared" si="4"/>
        <v>23950976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87485872</v>
      </c>
      <c r="W24" s="77">
        <f t="shared" si="4"/>
        <v>-44586870</v>
      </c>
      <c r="X24" s="77">
        <f t="shared" si="4"/>
        <v>132072742</v>
      </c>
      <c r="Y24" s="78">
        <f>+IF(W24&lt;&gt;0,(X24/W24)*100,0)</f>
        <v>-296.2144281489147</v>
      </c>
      <c r="Z24" s="79">
        <f t="shared" si="4"/>
        <v>-59449160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57774456</v>
      </c>
      <c r="C27" s="22">
        <v>0</v>
      </c>
      <c r="D27" s="99">
        <v>114851847</v>
      </c>
      <c r="E27" s="100">
        <v>126958060</v>
      </c>
      <c r="F27" s="100">
        <v>1832993</v>
      </c>
      <c r="G27" s="100">
        <v>5587923</v>
      </c>
      <c r="H27" s="100">
        <v>2399352</v>
      </c>
      <c r="I27" s="100">
        <v>9820268</v>
      </c>
      <c r="J27" s="100">
        <v>3372852</v>
      </c>
      <c r="K27" s="100">
        <v>3223541</v>
      </c>
      <c r="L27" s="100">
        <v>3444570</v>
      </c>
      <c r="M27" s="100">
        <v>10040963</v>
      </c>
      <c r="N27" s="100">
        <v>3235899</v>
      </c>
      <c r="O27" s="100">
        <v>4848568</v>
      </c>
      <c r="P27" s="100">
        <v>3743823</v>
      </c>
      <c r="Q27" s="100">
        <v>11828290</v>
      </c>
      <c r="R27" s="100">
        <v>0</v>
      </c>
      <c r="S27" s="100">
        <v>0</v>
      </c>
      <c r="T27" s="100">
        <v>0</v>
      </c>
      <c r="U27" s="100">
        <v>0</v>
      </c>
      <c r="V27" s="100">
        <v>31689521</v>
      </c>
      <c r="W27" s="100">
        <v>95218545</v>
      </c>
      <c r="X27" s="100">
        <v>-63529024</v>
      </c>
      <c r="Y27" s="101">
        <v>-66.72</v>
      </c>
      <c r="Z27" s="102">
        <v>126958060</v>
      </c>
    </row>
    <row r="28" spans="1:26" ht="13.5">
      <c r="A28" s="103" t="s">
        <v>46</v>
      </c>
      <c r="B28" s="19">
        <v>34037378</v>
      </c>
      <c r="C28" s="19">
        <v>0</v>
      </c>
      <c r="D28" s="59">
        <v>62500830</v>
      </c>
      <c r="E28" s="60">
        <v>68958429</v>
      </c>
      <c r="F28" s="60">
        <v>0</v>
      </c>
      <c r="G28" s="60">
        <v>1478416</v>
      </c>
      <c r="H28" s="60">
        <v>469778</v>
      </c>
      <c r="I28" s="60">
        <v>1948194</v>
      </c>
      <c r="J28" s="60">
        <v>404999</v>
      </c>
      <c r="K28" s="60">
        <v>1130708</v>
      </c>
      <c r="L28" s="60">
        <v>1158710</v>
      </c>
      <c r="M28" s="60">
        <v>2694417</v>
      </c>
      <c r="N28" s="60">
        <v>1402906</v>
      </c>
      <c r="O28" s="60">
        <v>2218029</v>
      </c>
      <c r="P28" s="60">
        <v>1322141</v>
      </c>
      <c r="Q28" s="60">
        <v>4943076</v>
      </c>
      <c r="R28" s="60">
        <v>0</v>
      </c>
      <c r="S28" s="60">
        <v>0</v>
      </c>
      <c r="T28" s="60">
        <v>0</v>
      </c>
      <c r="U28" s="60">
        <v>0</v>
      </c>
      <c r="V28" s="60">
        <v>9585687</v>
      </c>
      <c r="W28" s="60">
        <v>51718822</v>
      </c>
      <c r="X28" s="60">
        <v>-42133135</v>
      </c>
      <c r="Y28" s="61">
        <v>-81.47</v>
      </c>
      <c r="Z28" s="62">
        <v>68958429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1500000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1125000</v>
      </c>
      <c r="X29" s="60">
        <v>-1125000</v>
      </c>
      <c r="Y29" s="61">
        <v>-100</v>
      </c>
      <c r="Z29" s="62">
        <v>1500000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23737078</v>
      </c>
      <c r="C31" s="19">
        <v>0</v>
      </c>
      <c r="D31" s="59">
        <v>52351017</v>
      </c>
      <c r="E31" s="60">
        <v>56499631</v>
      </c>
      <c r="F31" s="60">
        <v>1832993</v>
      </c>
      <c r="G31" s="60">
        <v>4109507</v>
      </c>
      <c r="H31" s="60">
        <v>1929574</v>
      </c>
      <c r="I31" s="60">
        <v>7872074</v>
      </c>
      <c r="J31" s="60">
        <v>2967853</v>
      </c>
      <c r="K31" s="60">
        <v>2092833</v>
      </c>
      <c r="L31" s="60">
        <v>2285860</v>
      </c>
      <c r="M31" s="60">
        <v>7346546</v>
      </c>
      <c r="N31" s="60">
        <v>1832993</v>
      </c>
      <c r="O31" s="60">
        <v>2630539</v>
      </c>
      <c r="P31" s="60">
        <v>2421682</v>
      </c>
      <c r="Q31" s="60">
        <v>6885214</v>
      </c>
      <c r="R31" s="60">
        <v>0</v>
      </c>
      <c r="S31" s="60">
        <v>0</v>
      </c>
      <c r="T31" s="60">
        <v>0</v>
      </c>
      <c r="U31" s="60">
        <v>0</v>
      </c>
      <c r="V31" s="60">
        <v>22103834</v>
      </c>
      <c r="W31" s="60">
        <v>42374723</v>
      </c>
      <c r="X31" s="60">
        <v>-20270889</v>
      </c>
      <c r="Y31" s="61">
        <v>-47.84</v>
      </c>
      <c r="Z31" s="62">
        <v>56499631</v>
      </c>
    </row>
    <row r="32" spans="1:26" ht="13.5">
      <c r="A32" s="70" t="s">
        <v>54</v>
      </c>
      <c r="B32" s="22">
        <f>SUM(B28:B31)</f>
        <v>57774456</v>
      </c>
      <c r="C32" s="22">
        <f>SUM(C28:C31)</f>
        <v>0</v>
      </c>
      <c r="D32" s="99">
        <f aca="true" t="shared" si="5" ref="D32:Z32">SUM(D28:D31)</f>
        <v>114851847</v>
      </c>
      <c r="E32" s="100">
        <f t="shared" si="5"/>
        <v>126958060</v>
      </c>
      <c r="F32" s="100">
        <f t="shared" si="5"/>
        <v>1832993</v>
      </c>
      <c r="G32" s="100">
        <f t="shared" si="5"/>
        <v>5587923</v>
      </c>
      <c r="H32" s="100">
        <f t="shared" si="5"/>
        <v>2399352</v>
      </c>
      <c r="I32" s="100">
        <f t="shared" si="5"/>
        <v>9820268</v>
      </c>
      <c r="J32" s="100">
        <f t="shared" si="5"/>
        <v>3372852</v>
      </c>
      <c r="K32" s="100">
        <f t="shared" si="5"/>
        <v>3223541</v>
      </c>
      <c r="L32" s="100">
        <f t="shared" si="5"/>
        <v>3444570</v>
      </c>
      <c r="M32" s="100">
        <f t="shared" si="5"/>
        <v>10040963</v>
      </c>
      <c r="N32" s="100">
        <f t="shared" si="5"/>
        <v>3235899</v>
      </c>
      <c r="O32" s="100">
        <f t="shared" si="5"/>
        <v>4848568</v>
      </c>
      <c r="P32" s="100">
        <f t="shared" si="5"/>
        <v>3743823</v>
      </c>
      <c r="Q32" s="100">
        <f t="shared" si="5"/>
        <v>11828290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31689521</v>
      </c>
      <c r="W32" s="100">
        <f t="shared" si="5"/>
        <v>95218545</v>
      </c>
      <c r="X32" s="100">
        <f t="shared" si="5"/>
        <v>-63529024</v>
      </c>
      <c r="Y32" s="101">
        <f>+IF(W32&lt;&gt;0,(X32/W32)*100,0)</f>
        <v>-66.71917114465464</v>
      </c>
      <c r="Z32" s="102">
        <f t="shared" si="5"/>
        <v>126958060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131340868</v>
      </c>
      <c r="C35" s="19">
        <v>0</v>
      </c>
      <c r="D35" s="59">
        <v>232758093</v>
      </c>
      <c r="E35" s="60">
        <v>93201537</v>
      </c>
      <c r="F35" s="60">
        <v>144971486</v>
      </c>
      <c r="G35" s="60">
        <v>160468923</v>
      </c>
      <c r="H35" s="60">
        <v>152542494</v>
      </c>
      <c r="I35" s="60">
        <v>152542494</v>
      </c>
      <c r="J35" s="60">
        <v>152275720</v>
      </c>
      <c r="K35" s="60">
        <v>179600698</v>
      </c>
      <c r="L35" s="60">
        <v>179083729</v>
      </c>
      <c r="M35" s="60">
        <v>179083729</v>
      </c>
      <c r="N35" s="60">
        <v>157969816</v>
      </c>
      <c r="O35" s="60">
        <v>161862204</v>
      </c>
      <c r="P35" s="60">
        <v>177404170</v>
      </c>
      <c r="Q35" s="60">
        <v>177404170</v>
      </c>
      <c r="R35" s="60">
        <v>0</v>
      </c>
      <c r="S35" s="60">
        <v>0</v>
      </c>
      <c r="T35" s="60">
        <v>0</v>
      </c>
      <c r="U35" s="60">
        <v>0</v>
      </c>
      <c r="V35" s="60">
        <v>177404170</v>
      </c>
      <c r="W35" s="60">
        <v>69901153</v>
      </c>
      <c r="X35" s="60">
        <v>107503017</v>
      </c>
      <c r="Y35" s="61">
        <v>153.79</v>
      </c>
      <c r="Z35" s="62">
        <v>93201537</v>
      </c>
    </row>
    <row r="36" spans="1:26" ht="13.5">
      <c r="A36" s="58" t="s">
        <v>57</v>
      </c>
      <c r="B36" s="19">
        <v>2719790284</v>
      </c>
      <c r="C36" s="19">
        <v>0</v>
      </c>
      <c r="D36" s="59">
        <v>2707709573</v>
      </c>
      <c r="E36" s="60">
        <v>2770099118</v>
      </c>
      <c r="F36" s="60">
        <v>2938314714</v>
      </c>
      <c r="G36" s="60">
        <v>2940300300</v>
      </c>
      <c r="H36" s="60">
        <v>2954737750</v>
      </c>
      <c r="I36" s="60">
        <v>2954737750</v>
      </c>
      <c r="J36" s="60">
        <v>2944331236</v>
      </c>
      <c r="K36" s="60">
        <v>2944331236</v>
      </c>
      <c r="L36" s="60">
        <v>2948513195</v>
      </c>
      <c r="M36" s="60">
        <v>2948513195</v>
      </c>
      <c r="N36" s="60">
        <v>2950391011</v>
      </c>
      <c r="O36" s="60">
        <v>2952707804</v>
      </c>
      <c r="P36" s="60">
        <v>2945597087</v>
      </c>
      <c r="Q36" s="60">
        <v>2945597087</v>
      </c>
      <c r="R36" s="60">
        <v>0</v>
      </c>
      <c r="S36" s="60">
        <v>0</v>
      </c>
      <c r="T36" s="60">
        <v>0</v>
      </c>
      <c r="U36" s="60">
        <v>0</v>
      </c>
      <c r="V36" s="60">
        <v>2945597087</v>
      </c>
      <c r="W36" s="60">
        <v>2077574339</v>
      </c>
      <c r="X36" s="60">
        <v>868022748</v>
      </c>
      <c r="Y36" s="61">
        <v>41.78</v>
      </c>
      <c r="Z36" s="62">
        <v>2770099118</v>
      </c>
    </row>
    <row r="37" spans="1:26" ht="13.5">
      <c r="A37" s="58" t="s">
        <v>58</v>
      </c>
      <c r="B37" s="19">
        <v>226802202</v>
      </c>
      <c r="C37" s="19">
        <v>0</v>
      </c>
      <c r="D37" s="59">
        <v>250044847</v>
      </c>
      <c r="E37" s="60">
        <v>189532724</v>
      </c>
      <c r="F37" s="60">
        <v>205428372</v>
      </c>
      <c r="G37" s="60">
        <v>262050416</v>
      </c>
      <c r="H37" s="60">
        <v>262898277</v>
      </c>
      <c r="I37" s="60">
        <v>262898277</v>
      </c>
      <c r="J37" s="60">
        <v>257863729</v>
      </c>
      <c r="K37" s="60">
        <v>257514675</v>
      </c>
      <c r="L37" s="60">
        <v>252510684</v>
      </c>
      <c r="M37" s="60">
        <v>252510684</v>
      </c>
      <c r="N37" s="60">
        <v>202387350</v>
      </c>
      <c r="O37" s="60">
        <v>202438161</v>
      </c>
      <c r="P37" s="60">
        <v>206202942</v>
      </c>
      <c r="Q37" s="60">
        <v>206202942</v>
      </c>
      <c r="R37" s="60">
        <v>0</v>
      </c>
      <c r="S37" s="60">
        <v>0</v>
      </c>
      <c r="T37" s="60">
        <v>0</v>
      </c>
      <c r="U37" s="60">
        <v>0</v>
      </c>
      <c r="V37" s="60">
        <v>206202942</v>
      </c>
      <c r="W37" s="60">
        <v>142149543</v>
      </c>
      <c r="X37" s="60">
        <v>64053399</v>
      </c>
      <c r="Y37" s="61">
        <v>45.06</v>
      </c>
      <c r="Z37" s="62">
        <v>189532724</v>
      </c>
    </row>
    <row r="38" spans="1:26" ht="13.5">
      <c r="A38" s="58" t="s">
        <v>59</v>
      </c>
      <c r="B38" s="19">
        <v>88415261</v>
      </c>
      <c r="C38" s="19">
        <v>0</v>
      </c>
      <c r="D38" s="59">
        <v>85396299</v>
      </c>
      <c r="E38" s="60">
        <v>83539734</v>
      </c>
      <c r="F38" s="60">
        <v>92761243</v>
      </c>
      <c r="G38" s="60">
        <v>92728221</v>
      </c>
      <c r="H38" s="60">
        <v>87420106</v>
      </c>
      <c r="I38" s="60">
        <v>87420106</v>
      </c>
      <c r="J38" s="60">
        <v>85611632</v>
      </c>
      <c r="K38" s="60">
        <v>83758873</v>
      </c>
      <c r="L38" s="60">
        <v>84947810</v>
      </c>
      <c r="M38" s="60">
        <v>84947810</v>
      </c>
      <c r="N38" s="60">
        <v>83107083</v>
      </c>
      <c r="O38" s="60">
        <v>80475111</v>
      </c>
      <c r="P38" s="60">
        <v>77883115</v>
      </c>
      <c r="Q38" s="60">
        <v>77883115</v>
      </c>
      <c r="R38" s="60">
        <v>0</v>
      </c>
      <c r="S38" s="60">
        <v>0</v>
      </c>
      <c r="T38" s="60">
        <v>0</v>
      </c>
      <c r="U38" s="60">
        <v>0</v>
      </c>
      <c r="V38" s="60">
        <v>77883115</v>
      </c>
      <c r="W38" s="60">
        <v>62654801</v>
      </c>
      <c r="X38" s="60">
        <v>15228314</v>
      </c>
      <c r="Y38" s="61">
        <v>24.31</v>
      </c>
      <c r="Z38" s="62">
        <v>83539734</v>
      </c>
    </row>
    <row r="39" spans="1:26" ht="13.5">
      <c r="A39" s="58" t="s">
        <v>60</v>
      </c>
      <c r="B39" s="19">
        <v>2535913689</v>
      </c>
      <c r="C39" s="19">
        <v>0</v>
      </c>
      <c r="D39" s="59">
        <v>2605026520</v>
      </c>
      <c r="E39" s="60">
        <v>2590228197</v>
      </c>
      <c r="F39" s="60">
        <v>2785096585</v>
      </c>
      <c r="G39" s="60">
        <v>2745990586</v>
      </c>
      <c r="H39" s="60">
        <v>2756961861</v>
      </c>
      <c r="I39" s="60">
        <v>2756961861</v>
      </c>
      <c r="J39" s="60">
        <v>2753131595</v>
      </c>
      <c r="K39" s="60">
        <v>2782658386</v>
      </c>
      <c r="L39" s="60">
        <v>2790138430</v>
      </c>
      <c r="M39" s="60">
        <v>2790138430</v>
      </c>
      <c r="N39" s="60">
        <v>2822866394</v>
      </c>
      <c r="O39" s="60">
        <v>2831656736</v>
      </c>
      <c r="P39" s="60">
        <v>2838915200</v>
      </c>
      <c r="Q39" s="60">
        <v>2838915200</v>
      </c>
      <c r="R39" s="60">
        <v>0</v>
      </c>
      <c r="S39" s="60">
        <v>0</v>
      </c>
      <c r="T39" s="60">
        <v>0</v>
      </c>
      <c r="U39" s="60">
        <v>0</v>
      </c>
      <c r="V39" s="60">
        <v>2838915200</v>
      </c>
      <c r="W39" s="60">
        <v>1942671148</v>
      </c>
      <c r="X39" s="60">
        <v>896244052</v>
      </c>
      <c r="Y39" s="61">
        <v>46.13</v>
      </c>
      <c r="Z39" s="62">
        <v>2590228197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133041545</v>
      </c>
      <c r="C42" s="19">
        <v>0</v>
      </c>
      <c r="D42" s="59">
        <v>64318206</v>
      </c>
      <c r="E42" s="60">
        <v>64318206</v>
      </c>
      <c r="F42" s="60">
        <v>13076159</v>
      </c>
      <c r="G42" s="60">
        <v>11681696</v>
      </c>
      <c r="H42" s="60">
        <v>9693401</v>
      </c>
      <c r="I42" s="60">
        <v>34451256</v>
      </c>
      <c r="J42" s="60">
        <v>-8388890</v>
      </c>
      <c r="K42" s="60">
        <v>37654426</v>
      </c>
      <c r="L42" s="60">
        <v>-4487676</v>
      </c>
      <c r="M42" s="60">
        <v>24777860</v>
      </c>
      <c r="N42" s="60">
        <v>-15518647</v>
      </c>
      <c r="O42" s="60">
        <v>3379638</v>
      </c>
      <c r="P42" s="60">
        <v>25480619</v>
      </c>
      <c r="Q42" s="60">
        <v>13341610</v>
      </c>
      <c r="R42" s="60">
        <v>0</v>
      </c>
      <c r="S42" s="60">
        <v>0</v>
      </c>
      <c r="T42" s="60">
        <v>0</v>
      </c>
      <c r="U42" s="60">
        <v>0</v>
      </c>
      <c r="V42" s="60">
        <v>72570726</v>
      </c>
      <c r="W42" s="60">
        <v>53725564</v>
      </c>
      <c r="X42" s="60">
        <v>18845162</v>
      </c>
      <c r="Y42" s="61">
        <v>35.08</v>
      </c>
      <c r="Z42" s="62">
        <v>64318206</v>
      </c>
    </row>
    <row r="43" spans="1:26" ht="13.5">
      <c r="A43" s="58" t="s">
        <v>63</v>
      </c>
      <c r="B43" s="19">
        <v>-56282905</v>
      </c>
      <c r="C43" s="19">
        <v>0</v>
      </c>
      <c r="D43" s="59">
        <v>-59514804</v>
      </c>
      <c r="E43" s="60">
        <v>-59514804</v>
      </c>
      <c r="F43" s="60">
        <v>-2757357</v>
      </c>
      <c r="G43" s="60">
        <v>-4861787</v>
      </c>
      <c r="H43" s="60">
        <v>-4404794</v>
      </c>
      <c r="I43" s="60">
        <v>-12023938</v>
      </c>
      <c r="J43" s="60">
        <v>-3565355</v>
      </c>
      <c r="K43" s="60">
        <v>-5269293</v>
      </c>
      <c r="L43" s="60">
        <v>-5510778</v>
      </c>
      <c r="M43" s="60">
        <v>-14345426</v>
      </c>
      <c r="N43" s="60">
        <v>-5322770</v>
      </c>
      <c r="O43" s="60">
        <v>-7192184</v>
      </c>
      <c r="P43" s="60">
        <v>-5974613</v>
      </c>
      <c r="Q43" s="60">
        <v>-18489567</v>
      </c>
      <c r="R43" s="60">
        <v>0</v>
      </c>
      <c r="S43" s="60">
        <v>0</v>
      </c>
      <c r="T43" s="60">
        <v>0</v>
      </c>
      <c r="U43" s="60">
        <v>0</v>
      </c>
      <c r="V43" s="60">
        <v>-44858931</v>
      </c>
      <c r="W43" s="60">
        <v>-40947475</v>
      </c>
      <c r="X43" s="60">
        <v>-3911456</v>
      </c>
      <c r="Y43" s="61">
        <v>9.55</v>
      </c>
      <c r="Z43" s="62">
        <v>-59514804</v>
      </c>
    </row>
    <row r="44" spans="1:26" ht="13.5">
      <c r="A44" s="58" t="s">
        <v>64</v>
      </c>
      <c r="B44" s="19">
        <v>-22580067</v>
      </c>
      <c r="C44" s="19">
        <v>0</v>
      </c>
      <c r="D44" s="59">
        <v>-2052496</v>
      </c>
      <c r="E44" s="60">
        <v>-2052496</v>
      </c>
      <c r="F44" s="60">
        <v>196828</v>
      </c>
      <c r="G44" s="60">
        <v>223873</v>
      </c>
      <c r="H44" s="60">
        <v>-456406</v>
      </c>
      <c r="I44" s="60">
        <v>-35705</v>
      </c>
      <c r="J44" s="60">
        <v>446420</v>
      </c>
      <c r="K44" s="60">
        <v>182188</v>
      </c>
      <c r="L44" s="60">
        <v>234031</v>
      </c>
      <c r="M44" s="60">
        <v>862639</v>
      </c>
      <c r="N44" s="60">
        <v>435661</v>
      </c>
      <c r="O44" s="60">
        <v>214042</v>
      </c>
      <c r="P44" s="60">
        <v>-524044</v>
      </c>
      <c r="Q44" s="60">
        <v>125659</v>
      </c>
      <c r="R44" s="60">
        <v>0</v>
      </c>
      <c r="S44" s="60">
        <v>0</v>
      </c>
      <c r="T44" s="60">
        <v>0</v>
      </c>
      <c r="U44" s="60">
        <v>0</v>
      </c>
      <c r="V44" s="60">
        <v>952593</v>
      </c>
      <c r="W44" s="60">
        <v>-2389372</v>
      </c>
      <c r="X44" s="60">
        <v>3341965</v>
      </c>
      <c r="Y44" s="61">
        <v>-139.87</v>
      </c>
      <c r="Z44" s="62">
        <v>-2052496</v>
      </c>
    </row>
    <row r="45" spans="1:26" ht="13.5">
      <c r="A45" s="70" t="s">
        <v>65</v>
      </c>
      <c r="B45" s="22">
        <v>54424520</v>
      </c>
      <c r="C45" s="22">
        <v>0</v>
      </c>
      <c r="D45" s="99">
        <v>3000908</v>
      </c>
      <c r="E45" s="100">
        <v>3000908</v>
      </c>
      <c r="F45" s="100">
        <v>58519110</v>
      </c>
      <c r="G45" s="100">
        <v>65562892</v>
      </c>
      <c r="H45" s="100">
        <v>70395093</v>
      </c>
      <c r="I45" s="100">
        <v>70395093</v>
      </c>
      <c r="J45" s="100">
        <v>58887268</v>
      </c>
      <c r="K45" s="100">
        <v>91454589</v>
      </c>
      <c r="L45" s="100">
        <v>81690166</v>
      </c>
      <c r="M45" s="100">
        <v>81690166</v>
      </c>
      <c r="N45" s="100">
        <v>61284410</v>
      </c>
      <c r="O45" s="100">
        <v>57685906</v>
      </c>
      <c r="P45" s="100">
        <v>76667868</v>
      </c>
      <c r="Q45" s="100">
        <v>76667868</v>
      </c>
      <c r="R45" s="100">
        <v>0</v>
      </c>
      <c r="S45" s="100">
        <v>0</v>
      </c>
      <c r="T45" s="100">
        <v>0</v>
      </c>
      <c r="U45" s="100">
        <v>0</v>
      </c>
      <c r="V45" s="100">
        <v>76667868</v>
      </c>
      <c r="W45" s="100">
        <v>10638719</v>
      </c>
      <c r="X45" s="100">
        <v>66029149</v>
      </c>
      <c r="Y45" s="101">
        <v>620.65</v>
      </c>
      <c r="Z45" s="102">
        <v>3000908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24245050</v>
      </c>
      <c r="C49" s="52">
        <v>0</v>
      </c>
      <c r="D49" s="129">
        <v>10676932</v>
      </c>
      <c r="E49" s="54">
        <v>10384543</v>
      </c>
      <c r="F49" s="54">
        <v>0</v>
      </c>
      <c r="G49" s="54">
        <v>0</v>
      </c>
      <c r="H49" s="54">
        <v>0</v>
      </c>
      <c r="I49" s="54">
        <v>10640722</v>
      </c>
      <c r="J49" s="54">
        <v>0</v>
      </c>
      <c r="K49" s="54">
        <v>0</v>
      </c>
      <c r="L49" s="54">
        <v>0</v>
      </c>
      <c r="M49" s="54">
        <v>6184632</v>
      </c>
      <c r="N49" s="54">
        <v>0</v>
      </c>
      <c r="O49" s="54">
        <v>0</v>
      </c>
      <c r="P49" s="54">
        <v>0</v>
      </c>
      <c r="Q49" s="54">
        <v>7820261</v>
      </c>
      <c r="R49" s="54">
        <v>0</v>
      </c>
      <c r="S49" s="54">
        <v>0</v>
      </c>
      <c r="T49" s="54">
        <v>0</v>
      </c>
      <c r="U49" s="54">
        <v>0</v>
      </c>
      <c r="V49" s="54">
        <v>14302066</v>
      </c>
      <c r="W49" s="54">
        <v>215112433</v>
      </c>
      <c r="X49" s="54">
        <v>299366639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23513137</v>
      </c>
      <c r="C51" s="52">
        <v>0</v>
      </c>
      <c r="D51" s="129">
        <v>20712998</v>
      </c>
      <c r="E51" s="54">
        <v>42187145</v>
      </c>
      <c r="F51" s="54">
        <v>0</v>
      </c>
      <c r="G51" s="54">
        <v>0</v>
      </c>
      <c r="H51" s="54">
        <v>0</v>
      </c>
      <c r="I51" s="54">
        <v>6150</v>
      </c>
      <c r="J51" s="54">
        <v>0</v>
      </c>
      <c r="K51" s="54">
        <v>0</v>
      </c>
      <c r="L51" s="54">
        <v>0</v>
      </c>
      <c r="M51" s="54">
        <v>1203709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87623139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75.23774591304256</v>
      </c>
      <c r="C58" s="5">
        <f>IF(C67=0,0,+(C76/C67)*100)</f>
        <v>0</v>
      </c>
      <c r="D58" s="6">
        <f aca="true" t="shared" si="6" ref="D58:Z58">IF(D67=0,0,+(D76/D67)*100)</f>
        <v>68.29274586391439</v>
      </c>
      <c r="E58" s="7">
        <f t="shared" si="6"/>
        <v>68.56247556642937</v>
      </c>
      <c r="F58" s="7">
        <f t="shared" si="6"/>
        <v>72.8367335425528</v>
      </c>
      <c r="G58" s="7">
        <f t="shared" si="6"/>
        <v>97.47881200920061</v>
      </c>
      <c r="H58" s="7">
        <f t="shared" si="6"/>
        <v>96.54376482274087</v>
      </c>
      <c r="I58" s="7">
        <f t="shared" si="6"/>
        <v>88.33610718421318</v>
      </c>
      <c r="J58" s="7">
        <f t="shared" si="6"/>
        <v>95.12960768579497</v>
      </c>
      <c r="K58" s="7">
        <f t="shared" si="6"/>
        <v>63.11082147622308</v>
      </c>
      <c r="L58" s="7">
        <f t="shared" si="6"/>
        <v>94.6067876490276</v>
      </c>
      <c r="M58" s="7">
        <f t="shared" si="6"/>
        <v>82.49660141622446</v>
      </c>
      <c r="N58" s="7">
        <f t="shared" si="6"/>
        <v>76.5300727670977</v>
      </c>
      <c r="O58" s="7">
        <f t="shared" si="6"/>
        <v>86.63826079653107</v>
      </c>
      <c r="P58" s="7">
        <f t="shared" si="6"/>
        <v>91.2835632785662</v>
      </c>
      <c r="Q58" s="7">
        <f t="shared" si="6"/>
        <v>84.71101147615839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85.31658659356852</v>
      </c>
      <c r="W58" s="7">
        <f t="shared" si="6"/>
        <v>67.01186214730156</v>
      </c>
      <c r="X58" s="7">
        <f t="shared" si="6"/>
        <v>0</v>
      </c>
      <c r="Y58" s="7">
        <f t="shared" si="6"/>
        <v>0</v>
      </c>
      <c r="Z58" s="8">
        <f t="shared" si="6"/>
        <v>68.56247556642937</v>
      </c>
    </row>
    <row r="59" spans="1:26" ht="13.5">
      <c r="A59" s="37" t="s">
        <v>31</v>
      </c>
      <c r="B59" s="9">
        <f aca="true" t="shared" si="7" ref="B59:Z66">IF(B68=0,0,+(B77/B68)*100)</f>
        <v>87.25191980988431</v>
      </c>
      <c r="C59" s="9">
        <f t="shared" si="7"/>
        <v>0</v>
      </c>
      <c r="D59" s="2">
        <f t="shared" si="7"/>
        <v>107.4206389787854</v>
      </c>
      <c r="E59" s="10">
        <f t="shared" si="7"/>
        <v>107.4206389787854</v>
      </c>
      <c r="F59" s="10">
        <f t="shared" si="7"/>
        <v>49.24585325236632</v>
      </c>
      <c r="G59" s="10">
        <f t="shared" si="7"/>
        <v>89.73610222377829</v>
      </c>
      <c r="H59" s="10">
        <f t="shared" si="7"/>
        <v>77.89581526130819</v>
      </c>
      <c r="I59" s="10">
        <f t="shared" si="7"/>
        <v>68.42003104546676</v>
      </c>
      <c r="J59" s="10">
        <f t="shared" si="7"/>
        <v>79.72720887552961</v>
      </c>
      <c r="K59" s="10">
        <f t="shared" si="7"/>
        <v>80.85182684303464</v>
      </c>
      <c r="L59" s="10">
        <f t="shared" si="7"/>
        <v>72.7315862938362</v>
      </c>
      <c r="M59" s="10">
        <f t="shared" si="7"/>
        <v>77.78904142758421</v>
      </c>
      <c r="N59" s="10">
        <f t="shared" si="7"/>
        <v>43.010273460712575</v>
      </c>
      <c r="O59" s="10">
        <f t="shared" si="7"/>
        <v>68.25110089965276</v>
      </c>
      <c r="P59" s="10">
        <f t="shared" si="7"/>
        <v>97.82818246045547</v>
      </c>
      <c r="Q59" s="10">
        <f t="shared" si="7"/>
        <v>69.26974201532913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71.62506884546238</v>
      </c>
      <c r="W59" s="10">
        <f t="shared" si="7"/>
        <v>95.99618354514237</v>
      </c>
      <c r="X59" s="10">
        <f t="shared" si="7"/>
        <v>0</v>
      </c>
      <c r="Y59" s="10">
        <f t="shared" si="7"/>
        <v>0</v>
      </c>
      <c r="Z59" s="11">
        <f t="shared" si="7"/>
        <v>107.4206389787854</v>
      </c>
    </row>
    <row r="60" spans="1:26" ht="13.5">
      <c r="A60" s="38" t="s">
        <v>32</v>
      </c>
      <c r="B60" s="12">
        <f t="shared" si="7"/>
        <v>74.58903088184498</v>
      </c>
      <c r="C60" s="12">
        <f t="shared" si="7"/>
        <v>0</v>
      </c>
      <c r="D60" s="3">
        <f t="shared" si="7"/>
        <v>60.61097677452264</v>
      </c>
      <c r="E60" s="13">
        <f t="shared" si="7"/>
        <v>60.89822177860192</v>
      </c>
      <c r="F60" s="13">
        <f t="shared" si="7"/>
        <v>77.40238869455965</v>
      </c>
      <c r="G60" s="13">
        <f t="shared" si="7"/>
        <v>96.14566814219117</v>
      </c>
      <c r="H60" s="13">
        <f t="shared" si="7"/>
        <v>96.58093964109517</v>
      </c>
      <c r="I60" s="13">
        <f t="shared" si="7"/>
        <v>89.79657654309827</v>
      </c>
      <c r="J60" s="13">
        <f t="shared" si="7"/>
        <v>94.86407872980047</v>
      </c>
      <c r="K60" s="13">
        <f t="shared" si="7"/>
        <v>59.04721636761394</v>
      </c>
      <c r="L60" s="13">
        <f t="shared" si="7"/>
        <v>95.08156303846253</v>
      </c>
      <c r="M60" s="13">
        <f t="shared" si="7"/>
        <v>80.72794225629552</v>
      </c>
      <c r="N60" s="13">
        <f t="shared" si="7"/>
        <v>79.19958546292344</v>
      </c>
      <c r="O60" s="13">
        <f t="shared" si="7"/>
        <v>90.09735249708046</v>
      </c>
      <c r="P60" s="13">
        <f t="shared" si="7"/>
        <v>90.17595722200788</v>
      </c>
      <c r="Q60" s="13">
        <f t="shared" si="7"/>
        <v>86.33313982649206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85.69498936264065</v>
      </c>
      <c r="W60" s="13">
        <f t="shared" si="7"/>
        <v>61.16178961120079</v>
      </c>
      <c r="X60" s="13">
        <f t="shared" si="7"/>
        <v>0</v>
      </c>
      <c r="Y60" s="13">
        <f t="shared" si="7"/>
        <v>0</v>
      </c>
      <c r="Z60" s="14">
        <f t="shared" si="7"/>
        <v>60.89822177860192</v>
      </c>
    </row>
    <row r="61" spans="1:26" ht="13.5">
      <c r="A61" s="39" t="s">
        <v>103</v>
      </c>
      <c r="B61" s="12">
        <f t="shared" si="7"/>
        <v>81.33027165825595</v>
      </c>
      <c r="C61" s="12">
        <f t="shared" si="7"/>
        <v>0</v>
      </c>
      <c r="D61" s="3">
        <f t="shared" si="7"/>
        <v>61.868229824486555</v>
      </c>
      <c r="E61" s="13">
        <f t="shared" si="7"/>
        <v>61.868229824486555</v>
      </c>
      <c r="F61" s="13">
        <f t="shared" si="7"/>
        <v>77.90286012177856</v>
      </c>
      <c r="G61" s="13">
        <f t="shared" si="7"/>
        <v>96.50809197182701</v>
      </c>
      <c r="H61" s="13">
        <f t="shared" si="7"/>
        <v>104.45497462288759</v>
      </c>
      <c r="I61" s="13">
        <f t="shared" si="7"/>
        <v>92.24231968203473</v>
      </c>
      <c r="J61" s="13">
        <f t="shared" si="7"/>
        <v>101.9650603587271</v>
      </c>
      <c r="K61" s="13">
        <f t="shared" si="7"/>
        <v>63.533442195125055</v>
      </c>
      <c r="L61" s="13">
        <f t="shared" si="7"/>
        <v>103.63205562689353</v>
      </c>
      <c r="M61" s="13">
        <f t="shared" si="7"/>
        <v>88.27818730286894</v>
      </c>
      <c r="N61" s="13">
        <f t="shared" si="7"/>
        <v>99.66698627404294</v>
      </c>
      <c r="O61" s="13">
        <f t="shared" si="7"/>
        <v>104.75940025337043</v>
      </c>
      <c r="P61" s="13">
        <f t="shared" si="7"/>
        <v>98.0482336596558</v>
      </c>
      <c r="Q61" s="13">
        <f t="shared" si="7"/>
        <v>100.69127964246572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93.02416182474559</v>
      </c>
      <c r="W61" s="13">
        <f t="shared" si="7"/>
        <v>62.797433297021186</v>
      </c>
      <c r="X61" s="13">
        <f t="shared" si="7"/>
        <v>0</v>
      </c>
      <c r="Y61" s="13">
        <f t="shared" si="7"/>
        <v>0</v>
      </c>
      <c r="Z61" s="14">
        <f t="shared" si="7"/>
        <v>61.868229824486555</v>
      </c>
    </row>
    <row r="62" spans="1:26" ht="13.5">
      <c r="A62" s="39" t="s">
        <v>104</v>
      </c>
      <c r="B62" s="12">
        <f t="shared" si="7"/>
        <v>66.20278221929549</v>
      </c>
      <c r="C62" s="12">
        <f t="shared" si="7"/>
        <v>0</v>
      </c>
      <c r="D62" s="3">
        <f t="shared" si="7"/>
        <v>53.258382737546874</v>
      </c>
      <c r="E62" s="13">
        <f t="shared" si="7"/>
        <v>53.258382737546874</v>
      </c>
      <c r="F62" s="13">
        <f t="shared" si="7"/>
        <v>84.63092093431409</v>
      </c>
      <c r="G62" s="13">
        <f t="shared" si="7"/>
        <v>74.11905271935922</v>
      </c>
      <c r="H62" s="13">
        <f t="shared" si="7"/>
        <v>79.68419800132452</v>
      </c>
      <c r="I62" s="13">
        <f t="shared" si="7"/>
        <v>79.03732801927062</v>
      </c>
      <c r="J62" s="13">
        <f t="shared" si="7"/>
        <v>93.26412813597096</v>
      </c>
      <c r="K62" s="13">
        <f t="shared" si="7"/>
        <v>44.479076427938715</v>
      </c>
      <c r="L62" s="13">
        <f t="shared" si="7"/>
        <v>79.18491372431319</v>
      </c>
      <c r="M62" s="13">
        <f t="shared" si="7"/>
        <v>63.251289359972375</v>
      </c>
      <c r="N62" s="13">
        <f t="shared" si="7"/>
        <v>33.4759228654317</v>
      </c>
      <c r="O62" s="13">
        <f t="shared" si="7"/>
        <v>67.0597572618385</v>
      </c>
      <c r="P62" s="13">
        <f t="shared" si="7"/>
        <v>76.68719021706727</v>
      </c>
      <c r="Q62" s="13">
        <f t="shared" si="7"/>
        <v>59.79581532183688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66.74401626541732</v>
      </c>
      <c r="W62" s="13">
        <f t="shared" si="7"/>
        <v>47.50197711083753</v>
      </c>
      <c r="X62" s="13">
        <f t="shared" si="7"/>
        <v>0</v>
      </c>
      <c r="Y62" s="13">
        <f t="shared" si="7"/>
        <v>0</v>
      </c>
      <c r="Z62" s="14">
        <f t="shared" si="7"/>
        <v>53.258382737546874</v>
      </c>
    </row>
    <row r="63" spans="1:26" ht="13.5">
      <c r="A63" s="39" t="s">
        <v>105</v>
      </c>
      <c r="B63" s="12">
        <f t="shared" si="7"/>
        <v>50.77684798889788</v>
      </c>
      <c r="C63" s="12">
        <f t="shared" si="7"/>
        <v>0</v>
      </c>
      <c r="D63" s="3">
        <f t="shared" si="7"/>
        <v>62.615315650038774</v>
      </c>
      <c r="E63" s="13">
        <f t="shared" si="7"/>
        <v>62.615315650038774</v>
      </c>
      <c r="F63" s="13">
        <f t="shared" si="7"/>
        <v>69.6622891016116</v>
      </c>
      <c r="G63" s="13">
        <f t="shared" si="7"/>
        <v>118.60025818868102</v>
      </c>
      <c r="H63" s="13">
        <f t="shared" si="7"/>
        <v>64.88426050617633</v>
      </c>
      <c r="I63" s="13">
        <f t="shared" si="7"/>
        <v>86.33928672805513</v>
      </c>
      <c r="J63" s="13">
        <f t="shared" si="7"/>
        <v>65.07888777560036</v>
      </c>
      <c r="K63" s="13">
        <f t="shared" si="7"/>
        <v>60.40241360072819</v>
      </c>
      <c r="L63" s="13">
        <f t="shared" si="7"/>
        <v>54.52624469354277</v>
      </c>
      <c r="M63" s="13">
        <f t="shared" si="7"/>
        <v>60.044998796618245</v>
      </c>
      <c r="N63" s="13">
        <f t="shared" si="7"/>
        <v>37.22127036274715</v>
      </c>
      <c r="O63" s="13">
        <f t="shared" si="7"/>
        <v>52.99927110234827</v>
      </c>
      <c r="P63" s="13">
        <f t="shared" si="7"/>
        <v>75.54318646688186</v>
      </c>
      <c r="Q63" s="13">
        <f t="shared" si="7"/>
        <v>55.33969562986979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67.3329729229875</v>
      </c>
      <c r="W63" s="13">
        <f t="shared" si="7"/>
        <v>56.46183337641079</v>
      </c>
      <c r="X63" s="13">
        <f t="shared" si="7"/>
        <v>0</v>
      </c>
      <c r="Y63" s="13">
        <f t="shared" si="7"/>
        <v>0</v>
      </c>
      <c r="Z63" s="14">
        <f t="shared" si="7"/>
        <v>62.615315650038774</v>
      </c>
    </row>
    <row r="64" spans="1:26" ht="13.5">
      <c r="A64" s="39" t="s">
        <v>106</v>
      </c>
      <c r="B64" s="12">
        <f t="shared" si="7"/>
        <v>43.467038216366966</v>
      </c>
      <c r="C64" s="12">
        <f t="shared" si="7"/>
        <v>0</v>
      </c>
      <c r="D64" s="3">
        <f t="shared" si="7"/>
        <v>68.00000065301668</v>
      </c>
      <c r="E64" s="13">
        <f t="shared" si="7"/>
        <v>68.00000065301668</v>
      </c>
      <c r="F64" s="13">
        <f t="shared" si="7"/>
        <v>62.3744634649392</v>
      </c>
      <c r="G64" s="13">
        <f t="shared" si="7"/>
        <v>109.05496549397753</v>
      </c>
      <c r="H64" s="13">
        <f t="shared" si="7"/>
        <v>64.37496194815506</v>
      </c>
      <c r="I64" s="13">
        <f t="shared" si="7"/>
        <v>78.94533558345213</v>
      </c>
      <c r="J64" s="13">
        <f t="shared" si="7"/>
        <v>61.68536196099659</v>
      </c>
      <c r="K64" s="13">
        <f t="shared" si="7"/>
        <v>58.7792887226791</v>
      </c>
      <c r="L64" s="13">
        <f t="shared" si="7"/>
        <v>52.36731423746347</v>
      </c>
      <c r="M64" s="13">
        <f t="shared" si="7"/>
        <v>57.60415433644904</v>
      </c>
      <c r="N64" s="13">
        <f t="shared" si="7"/>
        <v>37.469673259229566</v>
      </c>
      <c r="O64" s="13">
        <f t="shared" si="7"/>
        <v>51.35845660444864</v>
      </c>
      <c r="P64" s="13">
        <f t="shared" si="7"/>
        <v>71.67519746146682</v>
      </c>
      <c r="Q64" s="13">
        <f t="shared" si="7"/>
        <v>53.54519637952353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63.22542243652849</v>
      </c>
      <c r="W64" s="13">
        <f t="shared" si="7"/>
        <v>69.30113791784905</v>
      </c>
      <c r="X64" s="13">
        <f t="shared" si="7"/>
        <v>0</v>
      </c>
      <c r="Y64" s="13">
        <f t="shared" si="7"/>
        <v>0</v>
      </c>
      <c r="Z64" s="14">
        <f t="shared" si="7"/>
        <v>68.00000065301668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68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</v>
      </c>
      <c r="E66" s="16">
        <f t="shared" si="7"/>
        <v>99.9999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</v>
      </c>
      <c r="X66" s="16">
        <f t="shared" si="7"/>
        <v>0</v>
      </c>
      <c r="Y66" s="16">
        <f t="shared" si="7"/>
        <v>0</v>
      </c>
      <c r="Z66" s="17">
        <f t="shared" si="7"/>
        <v>99.9999</v>
      </c>
    </row>
    <row r="67" spans="1:26" ht="13.5" hidden="1">
      <c r="A67" s="41" t="s">
        <v>285</v>
      </c>
      <c r="B67" s="24">
        <v>556785281</v>
      </c>
      <c r="C67" s="24"/>
      <c r="D67" s="25">
        <v>689616288</v>
      </c>
      <c r="E67" s="26">
        <v>686903288</v>
      </c>
      <c r="F67" s="26">
        <v>61118592</v>
      </c>
      <c r="G67" s="26">
        <v>55285445</v>
      </c>
      <c r="H67" s="26">
        <v>53832824</v>
      </c>
      <c r="I67" s="26">
        <v>170236861</v>
      </c>
      <c r="J67" s="26">
        <v>42162353</v>
      </c>
      <c r="K67" s="26">
        <v>60279724</v>
      </c>
      <c r="L67" s="26">
        <v>52512173</v>
      </c>
      <c r="M67" s="26">
        <v>154954250</v>
      </c>
      <c r="N67" s="26">
        <v>44194287</v>
      </c>
      <c r="O67" s="26">
        <v>39695551</v>
      </c>
      <c r="P67" s="26">
        <v>43369385</v>
      </c>
      <c r="Q67" s="26">
        <v>127259223</v>
      </c>
      <c r="R67" s="26"/>
      <c r="S67" s="26"/>
      <c r="T67" s="26"/>
      <c r="U67" s="26"/>
      <c r="V67" s="26">
        <v>452450334</v>
      </c>
      <c r="W67" s="26">
        <v>515177467</v>
      </c>
      <c r="X67" s="26"/>
      <c r="Y67" s="25"/>
      <c r="Z67" s="27">
        <v>686903288</v>
      </c>
    </row>
    <row r="68" spans="1:26" ht="13.5" hidden="1">
      <c r="A68" s="37" t="s">
        <v>31</v>
      </c>
      <c r="B68" s="19">
        <v>78443184</v>
      </c>
      <c r="C68" s="19"/>
      <c r="D68" s="20">
        <v>106438745</v>
      </c>
      <c r="E68" s="21">
        <v>106438745</v>
      </c>
      <c r="F68" s="21">
        <v>9910538</v>
      </c>
      <c r="G68" s="21">
        <v>6115133</v>
      </c>
      <c r="H68" s="21">
        <v>6297717</v>
      </c>
      <c r="I68" s="21">
        <v>22323388</v>
      </c>
      <c r="J68" s="21">
        <v>6355632</v>
      </c>
      <c r="K68" s="21">
        <v>6310367</v>
      </c>
      <c r="L68" s="21">
        <v>6257214</v>
      </c>
      <c r="M68" s="21">
        <v>18923213</v>
      </c>
      <c r="N68" s="21">
        <v>6583176</v>
      </c>
      <c r="O68" s="21">
        <v>6285314</v>
      </c>
      <c r="P68" s="21">
        <v>6277415</v>
      </c>
      <c r="Q68" s="21">
        <v>19145905</v>
      </c>
      <c r="R68" s="21"/>
      <c r="S68" s="21"/>
      <c r="T68" s="21"/>
      <c r="U68" s="21"/>
      <c r="V68" s="21">
        <v>60392506</v>
      </c>
      <c r="W68" s="21">
        <v>79829059</v>
      </c>
      <c r="X68" s="21"/>
      <c r="Y68" s="20"/>
      <c r="Z68" s="23">
        <v>106438745</v>
      </c>
    </row>
    <row r="69" spans="1:26" ht="13.5" hidden="1">
      <c r="A69" s="38" t="s">
        <v>32</v>
      </c>
      <c r="B69" s="19">
        <v>469867361</v>
      </c>
      <c r="C69" s="19"/>
      <c r="D69" s="20">
        <v>575177543</v>
      </c>
      <c r="E69" s="21">
        <v>572464543</v>
      </c>
      <c r="F69" s="21">
        <v>51208054</v>
      </c>
      <c r="G69" s="21">
        <v>49170312</v>
      </c>
      <c r="H69" s="21">
        <v>47535107</v>
      </c>
      <c r="I69" s="21">
        <v>147913473</v>
      </c>
      <c r="J69" s="21">
        <v>35806721</v>
      </c>
      <c r="K69" s="21">
        <v>53969357</v>
      </c>
      <c r="L69" s="21">
        <v>46254959</v>
      </c>
      <c r="M69" s="21">
        <v>136031037</v>
      </c>
      <c r="N69" s="21">
        <v>37611111</v>
      </c>
      <c r="O69" s="21">
        <v>33410237</v>
      </c>
      <c r="P69" s="21">
        <v>37091970</v>
      </c>
      <c r="Q69" s="21">
        <v>108113318</v>
      </c>
      <c r="R69" s="21"/>
      <c r="S69" s="21"/>
      <c r="T69" s="21"/>
      <c r="U69" s="21"/>
      <c r="V69" s="21">
        <v>392057828</v>
      </c>
      <c r="W69" s="21">
        <v>429348408</v>
      </c>
      <c r="X69" s="21"/>
      <c r="Y69" s="20"/>
      <c r="Z69" s="23">
        <v>572464543</v>
      </c>
    </row>
    <row r="70" spans="1:26" ht="13.5" hidden="1">
      <c r="A70" s="39" t="s">
        <v>103</v>
      </c>
      <c r="B70" s="19">
        <v>328863114</v>
      </c>
      <c r="C70" s="19"/>
      <c r="D70" s="20">
        <v>383249850</v>
      </c>
      <c r="E70" s="21">
        <v>383249850</v>
      </c>
      <c r="F70" s="21">
        <v>41071433</v>
      </c>
      <c r="G70" s="21">
        <v>36809446</v>
      </c>
      <c r="H70" s="21">
        <v>35366711</v>
      </c>
      <c r="I70" s="21">
        <v>113247590</v>
      </c>
      <c r="J70" s="21">
        <v>24748451</v>
      </c>
      <c r="K70" s="21">
        <v>35847288</v>
      </c>
      <c r="L70" s="21">
        <v>35711072</v>
      </c>
      <c r="M70" s="21">
        <v>96306811</v>
      </c>
      <c r="N70" s="21">
        <v>25485436</v>
      </c>
      <c r="O70" s="21">
        <v>21878639</v>
      </c>
      <c r="P70" s="21">
        <v>23798443</v>
      </c>
      <c r="Q70" s="21">
        <v>71162518</v>
      </c>
      <c r="R70" s="21"/>
      <c r="S70" s="21"/>
      <c r="T70" s="21"/>
      <c r="U70" s="21"/>
      <c r="V70" s="21">
        <v>280716919</v>
      </c>
      <c r="W70" s="21">
        <v>287437388</v>
      </c>
      <c r="X70" s="21"/>
      <c r="Y70" s="20"/>
      <c r="Z70" s="23">
        <v>383249850</v>
      </c>
    </row>
    <row r="71" spans="1:26" ht="13.5" hidden="1">
      <c r="A71" s="39" t="s">
        <v>104</v>
      </c>
      <c r="B71" s="19">
        <v>68052939</v>
      </c>
      <c r="C71" s="19"/>
      <c r="D71" s="20">
        <v>115319786</v>
      </c>
      <c r="E71" s="21">
        <v>115319786</v>
      </c>
      <c r="F71" s="21">
        <v>4704114</v>
      </c>
      <c r="G71" s="21">
        <v>6190098</v>
      </c>
      <c r="H71" s="21">
        <v>6387230</v>
      </c>
      <c r="I71" s="21">
        <v>17281442</v>
      </c>
      <c r="J71" s="21">
        <v>5186990</v>
      </c>
      <c r="K71" s="21">
        <v>12303014</v>
      </c>
      <c r="L71" s="21">
        <v>4724506</v>
      </c>
      <c r="M71" s="21">
        <v>22214510</v>
      </c>
      <c r="N71" s="21">
        <v>6327954</v>
      </c>
      <c r="O71" s="21">
        <v>5650945</v>
      </c>
      <c r="P71" s="21">
        <v>7430001</v>
      </c>
      <c r="Q71" s="21">
        <v>19408900</v>
      </c>
      <c r="R71" s="21"/>
      <c r="S71" s="21"/>
      <c r="T71" s="21"/>
      <c r="U71" s="21"/>
      <c r="V71" s="21">
        <v>58904852</v>
      </c>
      <c r="W71" s="21">
        <v>86489840</v>
      </c>
      <c r="X71" s="21"/>
      <c r="Y71" s="20"/>
      <c r="Z71" s="23">
        <v>115319786</v>
      </c>
    </row>
    <row r="72" spans="1:26" ht="13.5" hidden="1">
      <c r="A72" s="39" t="s">
        <v>105</v>
      </c>
      <c r="B72" s="19">
        <v>30473465</v>
      </c>
      <c r="C72" s="19"/>
      <c r="D72" s="20">
        <v>37142400</v>
      </c>
      <c r="E72" s="21">
        <v>37142400</v>
      </c>
      <c r="F72" s="21">
        <v>2413366</v>
      </c>
      <c r="G72" s="21">
        <v>2951330</v>
      </c>
      <c r="H72" s="21">
        <v>2561874</v>
      </c>
      <c r="I72" s="21">
        <v>7926570</v>
      </c>
      <c r="J72" s="21">
        <v>2643819</v>
      </c>
      <c r="K72" s="21">
        <v>2588332</v>
      </c>
      <c r="L72" s="21">
        <v>2579169</v>
      </c>
      <c r="M72" s="21">
        <v>7811320</v>
      </c>
      <c r="N72" s="21">
        <v>2574493</v>
      </c>
      <c r="O72" s="21">
        <v>2627255</v>
      </c>
      <c r="P72" s="21">
        <v>2613145</v>
      </c>
      <c r="Q72" s="21">
        <v>7814893</v>
      </c>
      <c r="R72" s="21"/>
      <c r="S72" s="21"/>
      <c r="T72" s="21"/>
      <c r="U72" s="21"/>
      <c r="V72" s="21">
        <v>23552783</v>
      </c>
      <c r="W72" s="21">
        <v>27856800</v>
      </c>
      <c r="X72" s="21"/>
      <c r="Y72" s="20"/>
      <c r="Z72" s="23">
        <v>37142400</v>
      </c>
    </row>
    <row r="73" spans="1:26" ht="13.5" hidden="1">
      <c r="A73" s="39" t="s">
        <v>106</v>
      </c>
      <c r="B73" s="19">
        <v>35377591</v>
      </c>
      <c r="C73" s="19"/>
      <c r="D73" s="20">
        <v>36752507</v>
      </c>
      <c r="E73" s="21">
        <v>36752507</v>
      </c>
      <c r="F73" s="21">
        <v>3019141</v>
      </c>
      <c r="G73" s="21">
        <v>3219438</v>
      </c>
      <c r="H73" s="21">
        <v>3219292</v>
      </c>
      <c r="I73" s="21">
        <v>9457871</v>
      </c>
      <c r="J73" s="21">
        <v>3227461</v>
      </c>
      <c r="K73" s="21">
        <v>3230723</v>
      </c>
      <c r="L73" s="21">
        <v>3240212</v>
      </c>
      <c r="M73" s="21">
        <v>9698396</v>
      </c>
      <c r="N73" s="21">
        <v>3223228</v>
      </c>
      <c r="O73" s="21">
        <v>3253398</v>
      </c>
      <c r="P73" s="21">
        <v>3250381</v>
      </c>
      <c r="Q73" s="21">
        <v>9727007</v>
      </c>
      <c r="R73" s="21"/>
      <c r="S73" s="21"/>
      <c r="T73" s="21"/>
      <c r="U73" s="21"/>
      <c r="V73" s="21">
        <v>28883274</v>
      </c>
      <c r="W73" s="21">
        <v>27564380</v>
      </c>
      <c r="X73" s="21"/>
      <c r="Y73" s="20"/>
      <c r="Z73" s="23">
        <v>36752507</v>
      </c>
    </row>
    <row r="74" spans="1:26" ht="13.5" hidden="1">
      <c r="A74" s="39" t="s">
        <v>107</v>
      </c>
      <c r="B74" s="19">
        <v>7100252</v>
      </c>
      <c r="C74" s="19"/>
      <c r="D74" s="20">
        <v>2713000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8474736</v>
      </c>
      <c r="C75" s="28"/>
      <c r="D75" s="29">
        <v>8000000</v>
      </c>
      <c r="E75" s="30">
        <v>8000000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6000000</v>
      </c>
      <c r="X75" s="30"/>
      <c r="Y75" s="29"/>
      <c r="Z75" s="31">
        <v>8000000</v>
      </c>
    </row>
    <row r="76" spans="1:26" ht="13.5" hidden="1">
      <c r="A76" s="42" t="s">
        <v>286</v>
      </c>
      <c r="B76" s="32">
        <v>418912695</v>
      </c>
      <c r="C76" s="32"/>
      <c r="D76" s="33">
        <v>470957899</v>
      </c>
      <c r="E76" s="34">
        <v>470957899</v>
      </c>
      <c r="F76" s="34">
        <v>44516786</v>
      </c>
      <c r="G76" s="34">
        <v>53891595</v>
      </c>
      <c r="H76" s="34">
        <v>51972235</v>
      </c>
      <c r="I76" s="34">
        <v>150380616</v>
      </c>
      <c r="J76" s="34">
        <v>40108881</v>
      </c>
      <c r="K76" s="34">
        <v>38043029</v>
      </c>
      <c r="L76" s="34">
        <v>49680080</v>
      </c>
      <c r="M76" s="34">
        <v>127831990</v>
      </c>
      <c r="N76" s="34">
        <v>33821920</v>
      </c>
      <c r="O76" s="34">
        <v>34391535</v>
      </c>
      <c r="P76" s="34">
        <v>39589120</v>
      </c>
      <c r="Q76" s="34">
        <v>107802575</v>
      </c>
      <c r="R76" s="34"/>
      <c r="S76" s="34"/>
      <c r="T76" s="34"/>
      <c r="U76" s="34"/>
      <c r="V76" s="34">
        <v>386015181</v>
      </c>
      <c r="W76" s="34">
        <v>345230014</v>
      </c>
      <c r="X76" s="34"/>
      <c r="Y76" s="33"/>
      <c r="Z76" s="35">
        <v>470957899</v>
      </c>
    </row>
    <row r="77" spans="1:26" ht="13.5" hidden="1">
      <c r="A77" s="37" t="s">
        <v>31</v>
      </c>
      <c r="B77" s="19">
        <v>68443184</v>
      </c>
      <c r="C77" s="19"/>
      <c r="D77" s="20">
        <v>114337180</v>
      </c>
      <c r="E77" s="21">
        <v>114337180</v>
      </c>
      <c r="F77" s="21">
        <v>4880529</v>
      </c>
      <c r="G77" s="21">
        <v>5487482</v>
      </c>
      <c r="H77" s="21">
        <v>4905658</v>
      </c>
      <c r="I77" s="21">
        <v>15273669</v>
      </c>
      <c r="J77" s="21">
        <v>5067168</v>
      </c>
      <c r="K77" s="21">
        <v>5102047</v>
      </c>
      <c r="L77" s="21">
        <v>4550971</v>
      </c>
      <c r="M77" s="21">
        <v>14720186</v>
      </c>
      <c r="N77" s="21">
        <v>2831442</v>
      </c>
      <c r="O77" s="21">
        <v>4289796</v>
      </c>
      <c r="P77" s="21">
        <v>6141081</v>
      </c>
      <c r="Q77" s="21">
        <v>13262319</v>
      </c>
      <c r="R77" s="21"/>
      <c r="S77" s="21"/>
      <c r="T77" s="21"/>
      <c r="U77" s="21"/>
      <c r="V77" s="21">
        <v>43256174</v>
      </c>
      <c r="W77" s="21">
        <v>76632850</v>
      </c>
      <c r="X77" s="21"/>
      <c r="Y77" s="20"/>
      <c r="Z77" s="23">
        <v>114337180</v>
      </c>
    </row>
    <row r="78" spans="1:26" ht="13.5" hidden="1">
      <c r="A78" s="38" t="s">
        <v>32</v>
      </c>
      <c r="B78" s="19">
        <v>350469511</v>
      </c>
      <c r="C78" s="19"/>
      <c r="D78" s="20">
        <v>348620727</v>
      </c>
      <c r="E78" s="21">
        <v>348620727</v>
      </c>
      <c r="F78" s="21">
        <v>39636257</v>
      </c>
      <c r="G78" s="21">
        <v>47275125</v>
      </c>
      <c r="H78" s="21">
        <v>45909853</v>
      </c>
      <c r="I78" s="21">
        <v>132821235</v>
      </c>
      <c r="J78" s="21">
        <v>33967716</v>
      </c>
      <c r="K78" s="21">
        <v>31867403</v>
      </c>
      <c r="L78" s="21">
        <v>43979938</v>
      </c>
      <c r="M78" s="21">
        <v>109815057</v>
      </c>
      <c r="N78" s="21">
        <v>29787844</v>
      </c>
      <c r="O78" s="21">
        <v>30101739</v>
      </c>
      <c r="P78" s="21">
        <v>33448039</v>
      </c>
      <c r="Q78" s="21">
        <v>93337622</v>
      </c>
      <c r="R78" s="21"/>
      <c r="S78" s="21"/>
      <c r="T78" s="21"/>
      <c r="U78" s="21"/>
      <c r="V78" s="21">
        <v>335973914</v>
      </c>
      <c r="W78" s="21">
        <v>262597170</v>
      </c>
      <c r="X78" s="21"/>
      <c r="Y78" s="20"/>
      <c r="Z78" s="23">
        <v>348620727</v>
      </c>
    </row>
    <row r="79" spans="1:26" ht="13.5" hidden="1">
      <c r="A79" s="39" t="s">
        <v>103</v>
      </c>
      <c r="B79" s="19">
        <v>267465264</v>
      </c>
      <c r="C79" s="19"/>
      <c r="D79" s="20">
        <v>237109898</v>
      </c>
      <c r="E79" s="21">
        <v>237109898</v>
      </c>
      <c r="F79" s="21">
        <v>31995821</v>
      </c>
      <c r="G79" s="21">
        <v>35524094</v>
      </c>
      <c r="H79" s="21">
        <v>36942289</v>
      </c>
      <c r="I79" s="21">
        <v>104462204</v>
      </c>
      <c r="J79" s="21">
        <v>25234773</v>
      </c>
      <c r="K79" s="21">
        <v>22775016</v>
      </c>
      <c r="L79" s="21">
        <v>37008118</v>
      </c>
      <c r="M79" s="21">
        <v>85017907</v>
      </c>
      <c r="N79" s="21">
        <v>25400566</v>
      </c>
      <c r="O79" s="21">
        <v>22919931</v>
      </c>
      <c r="P79" s="21">
        <v>23333953</v>
      </c>
      <c r="Q79" s="21">
        <v>71654450</v>
      </c>
      <c r="R79" s="21"/>
      <c r="S79" s="21"/>
      <c r="T79" s="21"/>
      <c r="U79" s="21"/>
      <c r="V79" s="21">
        <v>261134561</v>
      </c>
      <c r="W79" s="21">
        <v>180503302</v>
      </c>
      <c r="X79" s="21"/>
      <c r="Y79" s="20"/>
      <c r="Z79" s="23">
        <v>237109898</v>
      </c>
    </row>
    <row r="80" spans="1:26" ht="13.5" hidden="1">
      <c r="A80" s="39" t="s">
        <v>104</v>
      </c>
      <c r="B80" s="19">
        <v>45052939</v>
      </c>
      <c r="C80" s="19"/>
      <c r="D80" s="20">
        <v>61417453</v>
      </c>
      <c r="E80" s="21">
        <v>61417453</v>
      </c>
      <c r="F80" s="21">
        <v>3981135</v>
      </c>
      <c r="G80" s="21">
        <v>4588042</v>
      </c>
      <c r="H80" s="21">
        <v>5089613</v>
      </c>
      <c r="I80" s="21">
        <v>13658790</v>
      </c>
      <c r="J80" s="21">
        <v>4837601</v>
      </c>
      <c r="K80" s="21">
        <v>5472267</v>
      </c>
      <c r="L80" s="21">
        <v>3741096</v>
      </c>
      <c r="M80" s="21">
        <v>14050964</v>
      </c>
      <c r="N80" s="21">
        <v>2118341</v>
      </c>
      <c r="O80" s="21">
        <v>3789510</v>
      </c>
      <c r="P80" s="21">
        <v>5697859</v>
      </c>
      <c r="Q80" s="21">
        <v>11605710</v>
      </c>
      <c r="R80" s="21"/>
      <c r="S80" s="21"/>
      <c r="T80" s="21"/>
      <c r="U80" s="21"/>
      <c r="V80" s="21">
        <v>39315464</v>
      </c>
      <c r="W80" s="21">
        <v>41084384</v>
      </c>
      <c r="X80" s="21"/>
      <c r="Y80" s="20"/>
      <c r="Z80" s="23">
        <v>61417453</v>
      </c>
    </row>
    <row r="81" spans="1:26" ht="13.5" hidden="1">
      <c r="A81" s="39" t="s">
        <v>105</v>
      </c>
      <c r="B81" s="19">
        <v>15473465</v>
      </c>
      <c r="C81" s="19"/>
      <c r="D81" s="20">
        <v>23256831</v>
      </c>
      <c r="E81" s="21">
        <v>23256831</v>
      </c>
      <c r="F81" s="21">
        <v>1681206</v>
      </c>
      <c r="G81" s="21">
        <v>3500285</v>
      </c>
      <c r="H81" s="21">
        <v>1662253</v>
      </c>
      <c r="I81" s="21">
        <v>6843744</v>
      </c>
      <c r="J81" s="21">
        <v>1720568</v>
      </c>
      <c r="K81" s="21">
        <v>1563415</v>
      </c>
      <c r="L81" s="21">
        <v>1406324</v>
      </c>
      <c r="M81" s="21">
        <v>4690307</v>
      </c>
      <c r="N81" s="21">
        <v>958259</v>
      </c>
      <c r="O81" s="21">
        <v>1392426</v>
      </c>
      <c r="P81" s="21">
        <v>1974053</v>
      </c>
      <c r="Q81" s="21">
        <v>4324738</v>
      </c>
      <c r="R81" s="21"/>
      <c r="S81" s="21"/>
      <c r="T81" s="21"/>
      <c r="U81" s="21"/>
      <c r="V81" s="21">
        <v>15858789</v>
      </c>
      <c r="W81" s="21">
        <v>15728460</v>
      </c>
      <c r="X81" s="21"/>
      <c r="Y81" s="20"/>
      <c r="Z81" s="23">
        <v>23256831</v>
      </c>
    </row>
    <row r="82" spans="1:26" ht="13.5" hidden="1">
      <c r="A82" s="39" t="s">
        <v>106</v>
      </c>
      <c r="B82" s="19">
        <v>15377591</v>
      </c>
      <c r="C82" s="19"/>
      <c r="D82" s="20">
        <v>24991705</v>
      </c>
      <c r="E82" s="21">
        <v>24991705</v>
      </c>
      <c r="F82" s="21">
        <v>1883173</v>
      </c>
      <c r="G82" s="21">
        <v>3510957</v>
      </c>
      <c r="H82" s="21">
        <v>2072418</v>
      </c>
      <c r="I82" s="21">
        <v>7466548</v>
      </c>
      <c r="J82" s="21">
        <v>1990871</v>
      </c>
      <c r="K82" s="21">
        <v>1898996</v>
      </c>
      <c r="L82" s="21">
        <v>1696812</v>
      </c>
      <c r="M82" s="21">
        <v>5586679</v>
      </c>
      <c r="N82" s="21">
        <v>1207733</v>
      </c>
      <c r="O82" s="21">
        <v>1670895</v>
      </c>
      <c r="P82" s="21">
        <v>2329717</v>
      </c>
      <c r="Q82" s="21">
        <v>5208345</v>
      </c>
      <c r="R82" s="21"/>
      <c r="S82" s="21"/>
      <c r="T82" s="21"/>
      <c r="U82" s="21"/>
      <c r="V82" s="21">
        <v>18261572</v>
      </c>
      <c r="W82" s="21">
        <v>19102429</v>
      </c>
      <c r="X82" s="21"/>
      <c r="Y82" s="20"/>
      <c r="Z82" s="23">
        <v>24991705</v>
      </c>
    </row>
    <row r="83" spans="1:26" ht="13.5" hidden="1">
      <c r="A83" s="39" t="s">
        <v>107</v>
      </c>
      <c r="B83" s="19">
        <v>7100252</v>
      </c>
      <c r="C83" s="19"/>
      <c r="D83" s="20">
        <v>1844840</v>
      </c>
      <c r="E83" s="21">
        <v>1844840</v>
      </c>
      <c r="F83" s="21">
        <v>94922</v>
      </c>
      <c r="G83" s="21">
        <v>151747</v>
      </c>
      <c r="H83" s="21">
        <v>143280</v>
      </c>
      <c r="I83" s="21">
        <v>389949</v>
      </c>
      <c r="J83" s="21">
        <v>183903</v>
      </c>
      <c r="K83" s="21">
        <v>157709</v>
      </c>
      <c r="L83" s="21">
        <v>127588</v>
      </c>
      <c r="M83" s="21">
        <v>469200</v>
      </c>
      <c r="N83" s="21">
        <v>102945</v>
      </c>
      <c r="O83" s="21">
        <v>328977</v>
      </c>
      <c r="P83" s="21">
        <v>112457</v>
      </c>
      <c r="Q83" s="21">
        <v>544379</v>
      </c>
      <c r="R83" s="21"/>
      <c r="S83" s="21"/>
      <c r="T83" s="21"/>
      <c r="U83" s="21"/>
      <c r="V83" s="21">
        <v>1403528</v>
      </c>
      <c r="W83" s="21">
        <v>6178595</v>
      </c>
      <c r="X83" s="21"/>
      <c r="Y83" s="20"/>
      <c r="Z83" s="23">
        <v>1844840</v>
      </c>
    </row>
    <row r="84" spans="1:26" ht="13.5" hidden="1">
      <c r="A84" s="40" t="s">
        <v>110</v>
      </c>
      <c r="B84" s="28"/>
      <c r="C84" s="28"/>
      <c r="D84" s="29">
        <v>7999992</v>
      </c>
      <c r="E84" s="30">
        <v>7999992</v>
      </c>
      <c r="F84" s="30"/>
      <c r="G84" s="30">
        <v>1128988</v>
      </c>
      <c r="H84" s="30">
        <v>1156724</v>
      </c>
      <c r="I84" s="30">
        <v>2285712</v>
      </c>
      <c r="J84" s="30">
        <v>1073997</v>
      </c>
      <c r="K84" s="30">
        <v>1073579</v>
      </c>
      <c r="L84" s="30">
        <v>1149171</v>
      </c>
      <c r="M84" s="30">
        <v>3296747</v>
      </c>
      <c r="N84" s="30">
        <v>1202634</v>
      </c>
      <c r="O84" s="30"/>
      <c r="P84" s="30"/>
      <c r="Q84" s="30">
        <v>1202634</v>
      </c>
      <c r="R84" s="30"/>
      <c r="S84" s="30"/>
      <c r="T84" s="30"/>
      <c r="U84" s="30"/>
      <c r="V84" s="30">
        <v>6785093</v>
      </c>
      <c r="W84" s="30">
        <v>5999994</v>
      </c>
      <c r="X84" s="30"/>
      <c r="Y84" s="29"/>
      <c r="Z84" s="31">
        <v>7999992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20563337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7017100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7017100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5611000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5611000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2771688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2771688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2104737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2104737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3058812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3058812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4023280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4023280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5131229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5131229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29717846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200442212</v>
      </c>
      <c r="D5" s="153">
        <f>SUM(D6:D8)</f>
        <v>0</v>
      </c>
      <c r="E5" s="154">
        <f t="shared" si="0"/>
        <v>193854861</v>
      </c>
      <c r="F5" s="100">
        <f t="shared" si="0"/>
        <v>253625955</v>
      </c>
      <c r="G5" s="100">
        <f t="shared" si="0"/>
        <v>20671317</v>
      </c>
      <c r="H5" s="100">
        <f t="shared" si="0"/>
        <v>8296017</v>
      </c>
      <c r="I5" s="100">
        <f t="shared" si="0"/>
        <v>8827054</v>
      </c>
      <c r="J5" s="100">
        <f t="shared" si="0"/>
        <v>37794388</v>
      </c>
      <c r="K5" s="100">
        <f t="shared" si="0"/>
        <v>7502717</v>
      </c>
      <c r="L5" s="100">
        <f t="shared" si="0"/>
        <v>9942270</v>
      </c>
      <c r="M5" s="100">
        <f t="shared" si="0"/>
        <v>19153536</v>
      </c>
      <c r="N5" s="100">
        <f t="shared" si="0"/>
        <v>36598523</v>
      </c>
      <c r="O5" s="100">
        <f t="shared" si="0"/>
        <v>18372389</v>
      </c>
      <c r="P5" s="100">
        <f t="shared" si="0"/>
        <v>10847947</v>
      </c>
      <c r="Q5" s="100">
        <f t="shared" si="0"/>
        <v>18288244</v>
      </c>
      <c r="R5" s="100">
        <f t="shared" si="0"/>
        <v>47508580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121901491</v>
      </c>
      <c r="X5" s="100">
        <f t="shared" si="0"/>
        <v>190219466</v>
      </c>
      <c r="Y5" s="100">
        <f t="shared" si="0"/>
        <v>-68317975</v>
      </c>
      <c r="Z5" s="137">
        <f>+IF(X5&lt;&gt;0,+(Y5/X5)*100,0)</f>
        <v>-35.915343700943836</v>
      </c>
      <c r="AA5" s="153">
        <f>SUM(AA6:AA8)</f>
        <v>253625955</v>
      </c>
    </row>
    <row r="6" spans="1:27" ht="13.5">
      <c r="A6" s="138" t="s">
        <v>75</v>
      </c>
      <c r="B6" s="136"/>
      <c r="C6" s="155">
        <v>92992000</v>
      </c>
      <c r="D6" s="155"/>
      <c r="E6" s="156">
        <v>61872240</v>
      </c>
      <c r="F6" s="60"/>
      <c r="G6" s="60">
        <v>8325645</v>
      </c>
      <c r="H6" s="60">
        <v>31</v>
      </c>
      <c r="I6" s="60">
        <v>31</v>
      </c>
      <c r="J6" s="60">
        <v>8325707</v>
      </c>
      <c r="K6" s="60">
        <v>4702</v>
      </c>
      <c r="L6" s="60">
        <v>31</v>
      </c>
      <c r="M6" s="60">
        <v>9132018</v>
      </c>
      <c r="N6" s="60">
        <v>9136751</v>
      </c>
      <c r="O6" s="60">
        <v>31</v>
      </c>
      <c r="P6" s="60">
        <v>857173</v>
      </c>
      <c r="Q6" s="60">
        <v>8868931</v>
      </c>
      <c r="R6" s="60">
        <v>9726135</v>
      </c>
      <c r="S6" s="60"/>
      <c r="T6" s="60"/>
      <c r="U6" s="60"/>
      <c r="V6" s="60"/>
      <c r="W6" s="60">
        <v>27188593</v>
      </c>
      <c r="X6" s="60"/>
      <c r="Y6" s="60">
        <v>27188593</v>
      </c>
      <c r="Z6" s="140">
        <v>0</v>
      </c>
      <c r="AA6" s="155"/>
    </row>
    <row r="7" spans="1:27" ht="13.5">
      <c r="A7" s="138" t="s">
        <v>76</v>
      </c>
      <c r="B7" s="136"/>
      <c r="C7" s="157">
        <v>106795841</v>
      </c>
      <c r="D7" s="157"/>
      <c r="E7" s="158">
        <v>127324046</v>
      </c>
      <c r="F7" s="159">
        <v>253625955</v>
      </c>
      <c r="G7" s="159">
        <v>12327662</v>
      </c>
      <c r="H7" s="159">
        <v>8215342</v>
      </c>
      <c r="I7" s="159">
        <v>8550041</v>
      </c>
      <c r="J7" s="159">
        <v>29093045</v>
      </c>
      <c r="K7" s="159">
        <v>7489882</v>
      </c>
      <c r="L7" s="159">
        <v>9774500</v>
      </c>
      <c r="M7" s="159">
        <v>10021329</v>
      </c>
      <c r="N7" s="159">
        <v>27285711</v>
      </c>
      <c r="O7" s="159">
        <v>17928327</v>
      </c>
      <c r="P7" s="159">
        <v>9962784</v>
      </c>
      <c r="Q7" s="159">
        <v>9418093</v>
      </c>
      <c r="R7" s="159">
        <v>37309204</v>
      </c>
      <c r="S7" s="159"/>
      <c r="T7" s="159"/>
      <c r="U7" s="159"/>
      <c r="V7" s="159"/>
      <c r="W7" s="159">
        <v>93687960</v>
      </c>
      <c r="X7" s="159">
        <v>190219466</v>
      </c>
      <c r="Y7" s="159">
        <v>-96531506</v>
      </c>
      <c r="Z7" s="141">
        <v>-50.75</v>
      </c>
      <c r="AA7" s="157">
        <v>253625955</v>
      </c>
    </row>
    <row r="8" spans="1:27" ht="13.5">
      <c r="A8" s="138" t="s">
        <v>77</v>
      </c>
      <c r="B8" s="136"/>
      <c r="C8" s="155">
        <v>654371</v>
      </c>
      <c r="D8" s="155"/>
      <c r="E8" s="156">
        <v>4658575</v>
      </c>
      <c r="F8" s="60"/>
      <c r="G8" s="60">
        <v>18010</v>
      </c>
      <c r="H8" s="60">
        <v>80644</v>
      </c>
      <c r="I8" s="60">
        <v>276982</v>
      </c>
      <c r="J8" s="60">
        <v>375636</v>
      </c>
      <c r="K8" s="60">
        <v>8133</v>
      </c>
      <c r="L8" s="60">
        <v>167739</v>
      </c>
      <c r="M8" s="60">
        <v>189</v>
      </c>
      <c r="N8" s="60">
        <v>176061</v>
      </c>
      <c r="O8" s="60">
        <v>444031</v>
      </c>
      <c r="P8" s="60">
        <v>27990</v>
      </c>
      <c r="Q8" s="60">
        <v>1220</v>
      </c>
      <c r="R8" s="60">
        <v>473241</v>
      </c>
      <c r="S8" s="60"/>
      <c r="T8" s="60"/>
      <c r="U8" s="60"/>
      <c r="V8" s="60"/>
      <c r="W8" s="60">
        <v>1024938</v>
      </c>
      <c r="X8" s="60"/>
      <c r="Y8" s="60">
        <v>1024938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31384102</v>
      </c>
      <c r="D9" s="153">
        <f>SUM(D10:D14)</f>
        <v>0</v>
      </c>
      <c r="E9" s="154">
        <f t="shared" si="1"/>
        <v>25974838</v>
      </c>
      <c r="F9" s="100">
        <f t="shared" si="1"/>
        <v>49426840</v>
      </c>
      <c r="G9" s="100">
        <f t="shared" si="1"/>
        <v>1965499</v>
      </c>
      <c r="H9" s="100">
        <f t="shared" si="1"/>
        <v>-2751</v>
      </c>
      <c r="I9" s="100">
        <f t="shared" si="1"/>
        <v>920143</v>
      </c>
      <c r="J9" s="100">
        <f t="shared" si="1"/>
        <v>2882891</v>
      </c>
      <c r="K9" s="100">
        <f t="shared" si="1"/>
        <v>-514641</v>
      </c>
      <c r="L9" s="100">
        <f t="shared" si="1"/>
        <v>895992</v>
      </c>
      <c r="M9" s="100">
        <f t="shared" si="1"/>
        <v>247452</v>
      </c>
      <c r="N9" s="100">
        <f t="shared" si="1"/>
        <v>628803</v>
      </c>
      <c r="O9" s="100">
        <f t="shared" si="1"/>
        <v>470771</v>
      </c>
      <c r="P9" s="100">
        <f t="shared" si="1"/>
        <v>161531</v>
      </c>
      <c r="Q9" s="100">
        <f t="shared" si="1"/>
        <v>362872</v>
      </c>
      <c r="R9" s="100">
        <f t="shared" si="1"/>
        <v>995174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4506868</v>
      </c>
      <c r="X9" s="100">
        <f t="shared" si="1"/>
        <v>37070130</v>
      </c>
      <c r="Y9" s="100">
        <f t="shared" si="1"/>
        <v>-32563262</v>
      </c>
      <c r="Z9" s="137">
        <f>+IF(X9&lt;&gt;0,+(Y9/X9)*100,0)</f>
        <v>-87.8423194091847</v>
      </c>
      <c r="AA9" s="153">
        <f>SUM(AA10:AA14)</f>
        <v>49426840</v>
      </c>
    </row>
    <row r="10" spans="1:27" ht="13.5">
      <c r="A10" s="138" t="s">
        <v>79</v>
      </c>
      <c r="B10" s="136"/>
      <c r="C10" s="155">
        <v>3734661</v>
      </c>
      <c r="D10" s="155"/>
      <c r="E10" s="156">
        <v>2991999</v>
      </c>
      <c r="F10" s="60"/>
      <c r="G10" s="60">
        <v>113339</v>
      </c>
      <c r="H10" s="60">
        <v>119127</v>
      </c>
      <c r="I10" s="60">
        <v>582839</v>
      </c>
      <c r="J10" s="60">
        <v>815305</v>
      </c>
      <c r="K10" s="60">
        <v>93150</v>
      </c>
      <c r="L10" s="60">
        <v>599889</v>
      </c>
      <c r="M10" s="60">
        <v>97591</v>
      </c>
      <c r="N10" s="60">
        <v>790630</v>
      </c>
      <c r="O10" s="60">
        <v>450660</v>
      </c>
      <c r="P10" s="60">
        <v>76157</v>
      </c>
      <c r="Q10" s="60">
        <v>294662</v>
      </c>
      <c r="R10" s="60">
        <v>821479</v>
      </c>
      <c r="S10" s="60"/>
      <c r="T10" s="60"/>
      <c r="U10" s="60"/>
      <c r="V10" s="60"/>
      <c r="W10" s="60">
        <v>2427414</v>
      </c>
      <c r="X10" s="60"/>
      <c r="Y10" s="60">
        <v>2427414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>
        <v>384440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27606715</v>
      </c>
      <c r="D12" s="155"/>
      <c r="E12" s="156">
        <v>20991359</v>
      </c>
      <c r="F12" s="60">
        <v>49426840</v>
      </c>
      <c r="G12" s="60">
        <v>318807</v>
      </c>
      <c r="H12" s="60">
        <v>-121878</v>
      </c>
      <c r="I12" s="60">
        <v>337304</v>
      </c>
      <c r="J12" s="60">
        <v>534233</v>
      </c>
      <c r="K12" s="60">
        <v>-607791</v>
      </c>
      <c r="L12" s="60">
        <v>296103</v>
      </c>
      <c r="M12" s="60">
        <v>149861</v>
      </c>
      <c r="N12" s="60">
        <v>-161827</v>
      </c>
      <c r="O12" s="60">
        <v>20111</v>
      </c>
      <c r="P12" s="60">
        <v>85374</v>
      </c>
      <c r="Q12" s="60">
        <v>68210</v>
      </c>
      <c r="R12" s="60">
        <v>173695</v>
      </c>
      <c r="S12" s="60"/>
      <c r="T12" s="60"/>
      <c r="U12" s="60"/>
      <c r="V12" s="60"/>
      <c r="W12" s="60">
        <v>546101</v>
      </c>
      <c r="X12" s="60">
        <v>37070130</v>
      </c>
      <c r="Y12" s="60">
        <v>-36524029</v>
      </c>
      <c r="Z12" s="140">
        <v>-98.53</v>
      </c>
      <c r="AA12" s="155">
        <v>49426840</v>
      </c>
    </row>
    <row r="13" spans="1:27" ht="13.5">
      <c r="A13" s="138" t="s">
        <v>82</v>
      </c>
      <c r="B13" s="136"/>
      <c r="C13" s="155">
        <v>42726</v>
      </c>
      <c r="D13" s="155"/>
      <c r="E13" s="156">
        <v>337280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1269760</v>
      </c>
      <c r="F14" s="159"/>
      <c r="G14" s="159">
        <v>1533353</v>
      </c>
      <c r="H14" s="159"/>
      <c r="I14" s="159"/>
      <c r="J14" s="159">
        <v>1533353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1533353</v>
      </c>
      <c r="X14" s="159"/>
      <c r="Y14" s="159">
        <v>1533353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4284683</v>
      </c>
      <c r="F15" s="100">
        <f t="shared" si="2"/>
        <v>2383000</v>
      </c>
      <c r="G15" s="100">
        <f t="shared" si="2"/>
        <v>1810041</v>
      </c>
      <c r="H15" s="100">
        <f t="shared" si="2"/>
        <v>737898</v>
      </c>
      <c r="I15" s="100">
        <f t="shared" si="2"/>
        <v>304555</v>
      </c>
      <c r="J15" s="100">
        <f t="shared" si="2"/>
        <v>2852494</v>
      </c>
      <c r="K15" s="100">
        <f t="shared" si="2"/>
        <v>2724831</v>
      </c>
      <c r="L15" s="100">
        <f t="shared" si="2"/>
        <v>-6467542</v>
      </c>
      <c r="M15" s="100">
        <f t="shared" si="2"/>
        <v>314605</v>
      </c>
      <c r="N15" s="100">
        <f t="shared" si="2"/>
        <v>-3428106</v>
      </c>
      <c r="O15" s="100">
        <f t="shared" si="2"/>
        <v>4292239</v>
      </c>
      <c r="P15" s="100">
        <f t="shared" si="2"/>
        <v>1885983</v>
      </c>
      <c r="Q15" s="100">
        <f t="shared" si="2"/>
        <v>25449398</v>
      </c>
      <c r="R15" s="100">
        <f t="shared" si="2"/>
        <v>31627620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31052008</v>
      </c>
      <c r="X15" s="100">
        <f t="shared" si="2"/>
        <v>1787250</v>
      </c>
      <c r="Y15" s="100">
        <f t="shared" si="2"/>
        <v>29264758</v>
      </c>
      <c r="Z15" s="137">
        <f>+IF(X15&lt;&gt;0,+(Y15/X15)*100,0)</f>
        <v>1637.4182682892713</v>
      </c>
      <c r="AA15" s="153">
        <f>SUM(AA16:AA18)</f>
        <v>2383000</v>
      </c>
    </row>
    <row r="16" spans="1:27" ht="13.5">
      <c r="A16" s="138" t="s">
        <v>85</v>
      </c>
      <c r="B16" s="136"/>
      <c r="C16" s="155"/>
      <c r="D16" s="155"/>
      <c r="E16" s="156">
        <v>4258683</v>
      </c>
      <c r="F16" s="60">
        <v>2383000</v>
      </c>
      <c r="G16" s="60">
        <v>456924</v>
      </c>
      <c r="H16" s="60">
        <v>735560</v>
      </c>
      <c r="I16" s="60">
        <v>295442</v>
      </c>
      <c r="J16" s="60">
        <v>1487926</v>
      </c>
      <c r="K16" s="60">
        <v>307554</v>
      </c>
      <c r="L16" s="60">
        <v>663295</v>
      </c>
      <c r="M16" s="60">
        <v>308827</v>
      </c>
      <c r="N16" s="60">
        <v>1279676</v>
      </c>
      <c r="O16" s="60">
        <v>322801</v>
      </c>
      <c r="P16" s="60">
        <v>521225</v>
      </c>
      <c r="Q16" s="60">
        <v>270135</v>
      </c>
      <c r="R16" s="60">
        <v>1114161</v>
      </c>
      <c r="S16" s="60"/>
      <c r="T16" s="60"/>
      <c r="U16" s="60"/>
      <c r="V16" s="60"/>
      <c r="W16" s="60">
        <v>3881763</v>
      </c>
      <c r="X16" s="60">
        <v>1787250</v>
      </c>
      <c r="Y16" s="60">
        <v>2094513</v>
      </c>
      <c r="Z16" s="140">
        <v>117.19</v>
      </c>
      <c r="AA16" s="155">
        <v>2383000</v>
      </c>
    </row>
    <row r="17" spans="1:27" ht="13.5">
      <c r="A17" s="138" t="s">
        <v>86</v>
      </c>
      <c r="B17" s="136"/>
      <c r="C17" s="155"/>
      <c r="D17" s="155"/>
      <c r="E17" s="156">
        <v>26000</v>
      </c>
      <c r="F17" s="60"/>
      <c r="G17" s="60">
        <v>1352284</v>
      </c>
      <c r="H17" s="60">
        <v>1943</v>
      </c>
      <c r="I17" s="60">
        <v>8631</v>
      </c>
      <c r="J17" s="60">
        <v>1362858</v>
      </c>
      <c r="K17" s="60">
        <v>2415138</v>
      </c>
      <c r="L17" s="60">
        <v>-7131100</v>
      </c>
      <c r="M17" s="60"/>
      <c r="N17" s="60">
        <v>-4715962</v>
      </c>
      <c r="O17" s="60">
        <v>3969043</v>
      </c>
      <c r="P17" s="60">
        <v>1364583</v>
      </c>
      <c r="Q17" s="60">
        <v>25370864</v>
      </c>
      <c r="R17" s="60">
        <v>30704490</v>
      </c>
      <c r="S17" s="60"/>
      <c r="T17" s="60"/>
      <c r="U17" s="60"/>
      <c r="V17" s="60"/>
      <c r="W17" s="60">
        <v>27351386</v>
      </c>
      <c r="X17" s="60"/>
      <c r="Y17" s="60">
        <v>27351386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833</v>
      </c>
      <c r="H18" s="60">
        <v>395</v>
      </c>
      <c r="I18" s="60">
        <v>482</v>
      </c>
      <c r="J18" s="60">
        <v>1710</v>
      </c>
      <c r="K18" s="60">
        <v>2139</v>
      </c>
      <c r="L18" s="60">
        <v>263</v>
      </c>
      <c r="M18" s="60">
        <v>5778</v>
      </c>
      <c r="N18" s="60">
        <v>8180</v>
      </c>
      <c r="O18" s="60">
        <v>395</v>
      </c>
      <c r="P18" s="60">
        <v>175</v>
      </c>
      <c r="Q18" s="60">
        <v>-191601</v>
      </c>
      <c r="R18" s="60">
        <v>-191031</v>
      </c>
      <c r="S18" s="60"/>
      <c r="T18" s="60"/>
      <c r="U18" s="60"/>
      <c r="V18" s="60"/>
      <c r="W18" s="60">
        <v>-181141</v>
      </c>
      <c r="X18" s="60"/>
      <c r="Y18" s="60">
        <v>-181141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490543044</v>
      </c>
      <c r="D19" s="153">
        <f>SUM(D20:D23)</f>
        <v>0</v>
      </c>
      <c r="E19" s="154">
        <f t="shared" si="3"/>
        <v>626990316</v>
      </c>
      <c r="F19" s="100">
        <f t="shared" si="3"/>
        <v>574957543</v>
      </c>
      <c r="G19" s="100">
        <f t="shared" si="3"/>
        <v>62274648</v>
      </c>
      <c r="H19" s="100">
        <f t="shared" si="3"/>
        <v>49482805</v>
      </c>
      <c r="I19" s="100">
        <f t="shared" si="3"/>
        <v>47930282</v>
      </c>
      <c r="J19" s="100">
        <f t="shared" si="3"/>
        <v>159687735</v>
      </c>
      <c r="K19" s="100">
        <f t="shared" si="3"/>
        <v>36185240</v>
      </c>
      <c r="L19" s="100">
        <f t="shared" si="3"/>
        <v>54333504</v>
      </c>
      <c r="M19" s="100">
        <f t="shared" si="3"/>
        <v>60688563</v>
      </c>
      <c r="N19" s="100">
        <f t="shared" si="3"/>
        <v>151207307</v>
      </c>
      <c r="O19" s="100">
        <f t="shared" si="3"/>
        <v>37763845</v>
      </c>
      <c r="P19" s="100">
        <f t="shared" si="3"/>
        <v>35392173</v>
      </c>
      <c r="Q19" s="100">
        <f t="shared" si="3"/>
        <v>50792049</v>
      </c>
      <c r="R19" s="100">
        <f t="shared" si="3"/>
        <v>123948067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434843109</v>
      </c>
      <c r="X19" s="100">
        <f t="shared" si="3"/>
        <v>431218158</v>
      </c>
      <c r="Y19" s="100">
        <f t="shared" si="3"/>
        <v>3624951</v>
      </c>
      <c r="Z19" s="137">
        <f>+IF(X19&lt;&gt;0,+(Y19/X19)*100,0)</f>
        <v>0.8406304170521501</v>
      </c>
      <c r="AA19" s="153">
        <f>SUM(AA20:AA23)</f>
        <v>574957543</v>
      </c>
    </row>
    <row r="20" spans="1:27" ht="13.5">
      <c r="A20" s="138" t="s">
        <v>89</v>
      </c>
      <c r="B20" s="136"/>
      <c r="C20" s="155">
        <v>332022876</v>
      </c>
      <c r="D20" s="155"/>
      <c r="E20" s="156">
        <v>406998423</v>
      </c>
      <c r="F20" s="60">
        <v>383249850</v>
      </c>
      <c r="G20" s="60">
        <v>46232784</v>
      </c>
      <c r="H20" s="60">
        <v>37121939</v>
      </c>
      <c r="I20" s="60">
        <v>35757864</v>
      </c>
      <c r="J20" s="60">
        <v>119112587</v>
      </c>
      <c r="K20" s="60">
        <v>25121466</v>
      </c>
      <c r="L20" s="60">
        <v>36211435</v>
      </c>
      <c r="M20" s="60">
        <v>42658146</v>
      </c>
      <c r="N20" s="60">
        <v>103991047</v>
      </c>
      <c r="O20" s="60">
        <v>25633748</v>
      </c>
      <c r="P20" s="60">
        <v>22568511</v>
      </c>
      <c r="Q20" s="60">
        <v>30497722</v>
      </c>
      <c r="R20" s="60">
        <v>78699981</v>
      </c>
      <c r="S20" s="60"/>
      <c r="T20" s="60"/>
      <c r="U20" s="60"/>
      <c r="V20" s="60"/>
      <c r="W20" s="60">
        <v>301803615</v>
      </c>
      <c r="X20" s="60">
        <v>287437388</v>
      </c>
      <c r="Y20" s="60">
        <v>14366227</v>
      </c>
      <c r="Z20" s="140">
        <v>5</v>
      </c>
      <c r="AA20" s="155">
        <v>383249850</v>
      </c>
    </row>
    <row r="21" spans="1:27" ht="13.5">
      <c r="A21" s="138" t="s">
        <v>90</v>
      </c>
      <c r="B21" s="136"/>
      <c r="C21" s="155">
        <v>68052939</v>
      </c>
      <c r="D21" s="155"/>
      <c r="E21" s="156">
        <v>127708466</v>
      </c>
      <c r="F21" s="60">
        <v>115319786</v>
      </c>
      <c r="G21" s="60">
        <v>7197230</v>
      </c>
      <c r="H21" s="60">
        <v>6190098</v>
      </c>
      <c r="I21" s="60">
        <v>6387230</v>
      </c>
      <c r="J21" s="60">
        <v>19774558</v>
      </c>
      <c r="K21" s="60">
        <v>5186990</v>
      </c>
      <c r="L21" s="60">
        <v>12303014</v>
      </c>
      <c r="M21" s="60">
        <v>7894791</v>
      </c>
      <c r="N21" s="60">
        <v>25384795</v>
      </c>
      <c r="O21" s="60">
        <v>6327954</v>
      </c>
      <c r="P21" s="60">
        <v>6079516</v>
      </c>
      <c r="Q21" s="60">
        <v>10595601</v>
      </c>
      <c r="R21" s="60">
        <v>23003071</v>
      </c>
      <c r="S21" s="60"/>
      <c r="T21" s="60"/>
      <c r="U21" s="60"/>
      <c r="V21" s="60"/>
      <c r="W21" s="60">
        <v>68162424</v>
      </c>
      <c r="X21" s="60">
        <v>86489840</v>
      </c>
      <c r="Y21" s="60">
        <v>-18327416</v>
      </c>
      <c r="Z21" s="140">
        <v>-21.19</v>
      </c>
      <c r="AA21" s="155">
        <v>115319786</v>
      </c>
    </row>
    <row r="22" spans="1:27" ht="13.5">
      <c r="A22" s="138" t="s">
        <v>91</v>
      </c>
      <c r="B22" s="136"/>
      <c r="C22" s="157">
        <v>55089638</v>
      </c>
      <c r="D22" s="157"/>
      <c r="E22" s="158">
        <v>44497620</v>
      </c>
      <c r="F22" s="159">
        <v>39635400</v>
      </c>
      <c r="G22" s="159">
        <v>4113215</v>
      </c>
      <c r="H22" s="159">
        <v>2951330</v>
      </c>
      <c r="I22" s="159">
        <v>2561874</v>
      </c>
      <c r="J22" s="159">
        <v>9626419</v>
      </c>
      <c r="K22" s="159">
        <v>2643819</v>
      </c>
      <c r="L22" s="159">
        <v>2588332</v>
      </c>
      <c r="M22" s="159">
        <v>4734963</v>
      </c>
      <c r="N22" s="159">
        <v>9967114</v>
      </c>
      <c r="O22" s="159">
        <v>2574493</v>
      </c>
      <c r="P22" s="159">
        <v>3055826</v>
      </c>
      <c r="Q22" s="159">
        <v>4530745</v>
      </c>
      <c r="R22" s="159">
        <v>10161064</v>
      </c>
      <c r="S22" s="159"/>
      <c r="T22" s="159"/>
      <c r="U22" s="159"/>
      <c r="V22" s="159"/>
      <c r="W22" s="159">
        <v>29754597</v>
      </c>
      <c r="X22" s="159">
        <v>29726550</v>
      </c>
      <c r="Y22" s="159">
        <v>28047</v>
      </c>
      <c r="Z22" s="141">
        <v>0.09</v>
      </c>
      <c r="AA22" s="157">
        <v>39635400</v>
      </c>
    </row>
    <row r="23" spans="1:27" ht="13.5">
      <c r="A23" s="138" t="s">
        <v>92</v>
      </c>
      <c r="B23" s="136"/>
      <c r="C23" s="155">
        <v>35377591</v>
      </c>
      <c r="D23" s="155"/>
      <c r="E23" s="156">
        <v>47785807</v>
      </c>
      <c r="F23" s="60">
        <v>36752507</v>
      </c>
      <c r="G23" s="60">
        <v>4731419</v>
      </c>
      <c r="H23" s="60">
        <v>3219438</v>
      </c>
      <c r="I23" s="60">
        <v>3223314</v>
      </c>
      <c r="J23" s="60">
        <v>11174171</v>
      </c>
      <c r="K23" s="60">
        <v>3232965</v>
      </c>
      <c r="L23" s="60">
        <v>3230723</v>
      </c>
      <c r="M23" s="60">
        <v>5400663</v>
      </c>
      <c r="N23" s="60">
        <v>11864351</v>
      </c>
      <c r="O23" s="60">
        <v>3227650</v>
      </c>
      <c r="P23" s="60">
        <v>3688320</v>
      </c>
      <c r="Q23" s="60">
        <v>5167981</v>
      </c>
      <c r="R23" s="60">
        <v>12083951</v>
      </c>
      <c r="S23" s="60"/>
      <c r="T23" s="60"/>
      <c r="U23" s="60"/>
      <c r="V23" s="60"/>
      <c r="W23" s="60">
        <v>35122473</v>
      </c>
      <c r="X23" s="60">
        <v>27564380</v>
      </c>
      <c r="Y23" s="60">
        <v>7558093</v>
      </c>
      <c r="Z23" s="140">
        <v>27.42</v>
      </c>
      <c r="AA23" s="155">
        <v>36752507</v>
      </c>
    </row>
    <row r="24" spans="1:27" ht="13.5">
      <c r="A24" s="135" t="s">
        <v>93</v>
      </c>
      <c r="B24" s="142" t="s">
        <v>94</v>
      </c>
      <c r="C24" s="153">
        <v>17274037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739643395</v>
      </c>
      <c r="D25" s="168">
        <f>+D5+D9+D15+D19+D24</f>
        <v>0</v>
      </c>
      <c r="E25" s="169">
        <f t="shared" si="4"/>
        <v>851104698</v>
      </c>
      <c r="F25" s="73">
        <f t="shared" si="4"/>
        <v>880393338</v>
      </c>
      <c r="G25" s="73">
        <f t="shared" si="4"/>
        <v>86721505</v>
      </c>
      <c r="H25" s="73">
        <f t="shared" si="4"/>
        <v>58513969</v>
      </c>
      <c r="I25" s="73">
        <f t="shared" si="4"/>
        <v>57982034</v>
      </c>
      <c r="J25" s="73">
        <f t="shared" si="4"/>
        <v>203217508</v>
      </c>
      <c r="K25" s="73">
        <f t="shared" si="4"/>
        <v>45898147</v>
      </c>
      <c r="L25" s="73">
        <f t="shared" si="4"/>
        <v>58704224</v>
      </c>
      <c r="M25" s="73">
        <f t="shared" si="4"/>
        <v>80404156</v>
      </c>
      <c r="N25" s="73">
        <f t="shared" si="4"/>
        <v>185006527</v>
      </c>
      <c r="O25" s="73">
        <f t="shared" si="4"/>
        <v>60899244</v>
      </c>
      <c r="P25" s="73">
        <f t="shared" si="4"/>
        <v>48287634</v>
      </c>
      <c r="Q25" s="73">
        <f t="shared" si="4"/>
        <v>94892563</v>
      </c>
      <c r="R25" s="73">
        <f t="shared" si="4"/>
        <v>204079441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592303476</v>
      </c>
      <c r="X25" s="73">
        <f t="shared" si="4"/>
        <v>660295004</v>
      </c>
      <c r="Y25" s="73">
        <f t="shared" si="4"/>
        <v>-67991528</v>
      </c>
      <c r="Z25" s="170">
        <f>+IF(X25&lt;&gt;0,+(Y25/X25)*100,0)</f>
        <v>-10.297144092884883</v>
      </c>
      <c r="AA25" s="168">
        <f>+AA5+AA9+AA15+AA19+AA24</f>
        <v>880393338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493623564</v>
      </c>
      <c r="D28" s="153">
        <f>SUM(D29:D31)</f>
        <v>0</v>
      </c>
      <c r="E28" s="154">
        <f t="shared" si="5"/>
        <v>194595549</v>
      </c>
      <c r="F28" s="100">
        <f t="shared" si="5"/>
        <v>625446289</v>
      </c>
      <c r="G28" s="100">
        <f t="shared" si="5"/>
        <v>10282141</v>
      </c>
      <c r="H28" s="100">
        <f t="shared" si="5"/>
        <v>10325031</v>
      </c>
      <c r="I28" s="100">
        <f t="shared" si="5"/>
        <v>13086561</v>
      </c>
      <c r="J28" s="100">
        <f t="shared" si="5"/>
        <v>33693733</v>
      </c>
      <c r="K28" s="100">
        <f t="shared" si="5"/>
        <v>14242592</v>
      </c>
      <c r="L28" s="100">
        <f t="shared" si="5"/>
        <v>15387911</v>
      </c>
      <c r="M28" s="100">
        <f t="shared" si="5"/>
        <v>18111282</v>
      </c>
      <c r="N28" s="100">
        <f t="shared" si="5"/>
        <v>47741785</v>
      </c>
      <c r="O28" s="100">
        <f t="shared" si="5"/>
        <v>13674005</v>
      </c>
      <c r="P28" s="100">
        <f t="shared" si="5"/>
        <v>14273495</v>
      </c>
      <c r="Q28" s="100">
        <f t="shared" si="5"/>
        <v>16082108</v>
      </c>
      <c r="R28" s="100">
        <f t="shared" si="5"/>
        <v>44029608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125465126</v>
      </c>
      <c r="X28" s="100">
        <f t="shared" si="5"/>
        <v>469084717</v>
      </c>
      <c r="Y28" s="100">
        <f t="shared" si="5"/>
        <v>-343619591</v>
      </c>
      <c r="Z28" s="137">
        <f>+IF(X28&lt;&gt;0,+(Y28/X28)*100,0)</f>
        <v>-73.25320534797982</v>
      </c>
      <c r="AA28" s="153">
        <f>SUM(AA29:AA31)</f>
        <v>625446289</v>
      </c>
    </row>
    <row r="29" spans="1:27" ht="13.5">
      <c r="A29" s="138" t="s">
        <v>75</v>
      </c>
      <c r="B29" s="136"/>
      <c r="C29" s="155">
        <v>13747484</v>
      </c>
      <c r="D29" s="155"/>
      <c r="E29" s="156">
        <v>62793739</v>
      </c>
      <c r="F29" s="60"/>
      <c r="G29" s="60">
        <v>3555212</v>
      </c>
      <c r="H29" s="60">
        <v>2699788</v>
      </c>
      <c r="I29" s="60">
        <v>3202362</v>
      </c>
      <c r="J29" s="60">
        <v>9457362</v>
      </c>
      <c r="K29" s="60">
        <v>5951156</v>
      </c>
      <c r="L29" s="60">
        <v>5466348</v>
      </c>
      <c r="M29" s="60">
        <v>12749661</v>
      </c>
      <c r="N29" s="60">
        <v>24167165</v>
      </c>
      <c r="O29" s="60">
        <v>3395882</v>
      </c>
      <c r="P29" s="60">
        <v>5730045</v>
      </c>
      <c r="Q29" s="60">
        <v>5933091</v>
      </c>
      <c r="R29" s="60">
        <v>15059018</v>
      </c>
      <c r="S29" s="60"/>
      <c r="T29" s="60"/>
      <c r="U29" s="60"/>
      <c r="V29" s="60"/>
      <c r="W29" s="60">
        <v>48683545</v>
      </c>
      <c r="X29" s="60"/>
      <c r="Y29" s="60">
        <v>48683545</v>
      </c>
      <c r="Z29" s="140">
        <v>0</v>
      </c>
      <c r="AA29" s="155"/>
    </row>
    <row r="30" spans="1:27" ht="13.5">
      <c r="A30" s="138" t="s">
        <v>76</v>
      </c>
      <c r="B30" s="136"/>
      <c r="C30" s="157">
        <v>479876080</v>
      </c>
      <c r="D30" s="157"/>
      <c r="E30" s="158">
        <v>84481254</v>
      </c>
      <c r="F30" s="159">
        <v>403840473</v>
      </c>
      <c r="G30" s="159">
        <v>2852995</v>
      </c>
      <c r="H30" s="159">
        <v>4232160</v>
      </c>
      <c r="I30" s="159">
        <v>6533483</v>
      </c>
      <c r="J30" s="159">
        <v>13618638</v>
      </c>
      <c r="K30" s="159">
        <v>4537049</v>
      </c>
      <c r="L30" s="159">
        <v>5631066</v>
      </c>
      <c r="M30" s="159">
        <v>3158972</v>
      </c>
      <c r="N30" s="159">
        <v>13327087</v>
      </c>
      <c r="O30" s="159">
        <v>7613093</v>
      </c>
      <c r="P30" s="159">
        <v>3821872</v>
      </c>
      <c r="Q30" s="159">
        <v>5410187</v>
      </c>
      <c r="R30" s="159">
        <v>16845152</v>
      </c>
      <c r="S30" s="159"/>
      <c r="T30" s="159"/>
      <c r="U30" s="159"/>
      <c r="V30" s="159"/>
      <c r="W30" s="159">
        <v>43790877</v>
      </c>
      <c r="X30" s="159">
        <v>302880355</v>
      </c>
      <c r="Y30" s="159">
        <v>-259089478</v>
      </c>
      <c r="Z30" s="141">
        <v>-85.54</v>
      </c>
      <c r="AA30" s="157">
        <v>403840473</v>
      </c>
    </row>
    <row r="31" spans="1:27" ht="13.5">
      <c r="A31" s="138" t="s">
        <v>77</v>
      </c>
      <c r="B31" s="136"/>
      <c r="C31" s="155"/>
      <c r="D31" s="155"/>
      <c r="E31" s="156">
        <v>47320556</v>
      </c>
      <c r="F31" s="60">
        <v>221605816</v>
      </c>
      <c r="G31" s="60">
        <v>3873934</v>
      </c>
      <c r="H31" s="60">
        <v>3393083</v>
      </c>
      <c r="I31" s="60">
        <v>3350716</v>
      </c>
      <c r="J31" s="60">
        <v>10617733</v>
      </c>
      <c r="K31" s="60">
        <v>3754387</v>
      </c>
      <c r="L31" s="60">
        <v>4290497</v>
      </c>
      <c r="M31" s="60">
        <v>2202649</v>
      </c>
      <c r="N31" s="60">
        <v>10247533</v>
      </c>
      <c r="O31" s="60">
        <v>2665030</v>
      </c>
      <c r="P31" s="60">
        <v>4721578</v>
      </c>
      <c r="Q31" s="60">
        <v>4738830</v>
      </c>
      <c r="R31" s="60">
        <v>12125438</v>
      </c>
      <c r="S31" s="60"/>
      <c r="T31" s="60"/>
      <c r="U31" s="60"/>
      <c r="V31" s="60"/>
      <c r="W31" s="60">
        <v>32990704</v>
      </c>
      <c r="X31" s="60">
        <v>166204362</v>
      </c>
      <c r="Y31" s="60">
        <v>-133213658</v>
      </c>
      <c r="Z31" s="140">
        <v>-80.15</v>
      </c>
      <c r="AA31" s="155">
        <v>221605816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87998700</v>
      </c>
      <c r="F32" s="100">
        <f t="shared" si="6"/>
        <v>0</v>
      </c>
      <c r="G32" s="100">
        <f t="shared" si="6"/>
        <v>3811979</v>
      </c>
      <c r="H32" s="100">
        <f t="shared" si="6"/>
        <v>4461305</v>
      </c>
      <c r="I32" s="100">
        <f t="shared" si="6"/>
        <v>3422450</v>
      </c>
      <c r="J32" s="100">
        <f t="shared" si="6"/>
        <v>11695734</v>
      </c>
      <c r="K32" s="100">
        <f t="shared" si="6"/>
        <v>4271519</v>
      </c>
      <c r="L32" s="100">
        <f t="shared" si="6"/>
        <v>4575143</v>
      </c>
      <c r="M32" s="100">
        <f t="shared" si="6"/>
        <v>4326623</v>
      </c>
      <c r="N32" s="100">
        <f t="shared" si="6"/>
        <v>13173285</v>
      </c>
      <c r="O32" s="100">
        <f t="shared" si="6"/>
        <v>8602663</v>
      </c>
      <c r="P32" s="100">
        <f t="shared" si="6"/>
        <v>6782712</v>
      </c>
      <c r="Q32" s="100">
        <f t="shared" si="6"/>
        <v>7544002</v>
      </c>
      <c r="R32" s="100">
        <f t="shared" si="6"/>
        <v>22929377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47798396</v>
      </c>
      <c r="X32" s="100">
        <f t="shared" si="6"/>
        <v>0</v>
      </c>
      <c r="Y32" s="100">
        <f t="shared" si="6"/>
        <v>47798396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30898349</v>
      </c>
      <c r="F33" s="60"/>
      <c r="G33" s="60">
        <v>2459694</v>
      </c>
      <c r="H33" s="60">
        <v>1929237</v>
      </c>
      <c r="I33" s="60">
        <v>1997683</v>
      </c>
      <c r="J33" s="60">
        <v>6386614</v>
      </c>
      <c r="K33" s="60">
        <v>2861671</v>
      </c>
      <c r="L33" s="60">
        <v>2247879</v>
      </c>
      <c r="M33" s="60">
        <v>1255325</v>
      </c>
      <c r="N33" s="60">
        <v>6364875</v>
      </c>
      <c r="O33" s="60">
        <v>3595529</v>
      </c>
      <c r="P33" s="60">
        <v>2378833</v>
      </c>
      <c r="Q33" s="60">
        <v>2709666</v>
      </c>
      <c r="R33" s="60">
        <v>8684028</v>
      </c>
      <c r="S33" s="60"/>
      <c r="T33" s="60"/>
      <c r="U33" s="60"/>
      <c r="V33" s="60"/>
      <c r="W33" s="60">
        <v>21435517</v>
      </c>
      <c r="X33" s="60"/>
      <c r="Y33" s="60">
        <v>21435517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>
        <v>6885490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44788727</v>
      </c>
      <c r="F35" s="60"/>
      <c r="G35" s="60">
        <v>1267832</v>
      </c>
      <c r="H35" s="60">
        <v>2447620</v>
      </c>
      <c r="I35" s="60">
        <v>1311220</v>
      </c>
      <c r="J35" s="60">
        <v>5026672</v>
      </c>
      <c r="K35" s="60">
        <v>1317620</v>
      </c>
      <c r="L35" s="60">
        <v>2217877</v>
      </c>
      <c r="M35" s="60">
        <v>3037877</v>
      </c>
      <c r="N35" s="60">
        <v>6573374</v>
      </c>
      <c r="O35" s="60">
        <v>4976041</v>
      </c>
      <c r="P35" s="60">
        <v>4352007</v>
      </c>
      <c r="Q35" s="60">
        <v>4757059</v>
      </c>
      <c r="R35" s="60">
        <v>14085107</v>
      </c>
      <c r="S35" s="60"/>
      <c r="T35" s="60"/>
      <c r="U35" s="60"/>
      <c r="V35" s="60"/>
      <c r="W35" s="60">
        <v>25685153</v>
      </c>
      <c r="X35" s="60"/>
      <c r="Y35" s="60">
        <v>25685153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31879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5394255</v>
      </c>
      <c r="F37" s="159"/>
      <c r="G37" s="159">
        <v>84453</v>
      </c>
      <c r="H37" s="159">
        <v>84448</v>
      </c>
      <c r="I37" s="159">
        <v>113547</v>
      </c>
      <c r="J37" s="159">
        <v>282448</v>
      </c>
      <c r="K37" s="159">
        <v>92228</v>
      </c>
      <c r="L37" s="159">
        <v>109387</v>
      </c>
      <c r="M37" s="159">
        <v>33421</v>
      </c>
      <c r="N37" s="159">
        <v>235036</v>
      </c>
      <c r="O37" s="159">
        <v>31093</v>
      </c>
      <c r="P37" s="159">
        <v>51872</v>
      </c>
      <c r="Q37" s="159">
        <v>77277</v>
      </c>
      <c r="R37" s="159">
        <v>160242</v>
      </c>
      <c r="S37" s="159"/>
      <c r="T37" s="159"/>
      <c r="U37" s="159"/>
      <c r="V37" s="159"/>
      <c r="W37" s="159">
        <v>677726</v>
      </c>
      <c r="X37" s="159"/>
      <c r="Y37" s="159">
        <v>677726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12181453</v>
      </c>
      <c r="D38" s="153">
        <f>SUM(D39:D41)</f>
        <v>0</v>
      </c>
      <c r="E38" s="154">
        <f t="shared" si="7"/>
        <v>112229838</v>
      </c>
      <c r="F38" s="100">
        <f t="shared" si="7"/>
        <v>0</v>
      </c>
      <c r="G38" s="100">
        <f t="shared" si="7"/>
        <v>2796286</v>
      </c>
      <c r="H38" s="100">
        <f t="shared" si="7"/>
        <v>2415018</v>
      </c>
      <c r="I38" s="100">
        <f t="shared" si="7"/>
        <v>2572881</v>
      </c>
      <c r="J38" s="100">
        <f t="shared" si="7"/>
        <v>7784185</v>
      </c>
      <c r="K38" s="100">
        <f t="shared" si="7"/>
        <v>3170005</v>
      </c>
      <c r="L38" s="100">
        <f t="shared" si="7"/>
        <v>3260532</v>
      </c>
      <c r="M38" s="100">
        <f t="shared" si="7"/>
        <v>3623364</v>
      </c>
      <c r="N38" s="100">
        <f t="shared" si="7"/>
        <v>10053901</v>
      </c>
      <c r="O38" s="100">
        <f t="shared" si="7"/>
        <v>3173828</v>
      </c>
      <c r="P38" s="100">
        <f t="shared" si="7"/>
        <v>3532699</v>
      </c>
      <c r="Q38" s="100">
        <f t="shared" si="7"/>
        <v>3793092</v>
      </c>
      <c r="R38" s="100">
        <f t="shared" si="7"/>
        <v>10499619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28337705</v>
      </c>
      <c r="X38" s="100">
        <f t="shared" si="7"/>
        <v>0</v>
      </c>
      <c r="Y38" s="100">
        <f t="shared" si="7"/>
        <v>28337705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>
        <v>25027508</v>
      </c>
      <c r="F39" s="60"/>
      <c r="G39" s="60">
        <v>1338597</v>
      </c>
      <c r="H39" s="60">
        <v>1057091</v>
      </c>
      <c r="I39" s="60">
        <v>1217056</v>
      </c>
      <c r="J39" s="60">
        <v>3612744</v>
      </c>
      <c r="K39" s="60">
        <v>1258655</v>
      </c>
      <c r="L39" s="60">
        <v>1510362</v>
      </c>
      <c r="M39" s="60">
        <v>2280601</v>
      </c>
      <c r="N39" s="60">
        <v>5049618</v>
      </c>
      <c r="O39" s="60">
        <v>1848198</v>
      </c>
      <c r="P39" s="60">
        <v>1747879</v>
      </c>
      <c r="Q39" s="60">
        <v>2386626</v>
      </c>
      <c r="R39" s="60">
        <v>5982703</v>
      </c>
      <c r="S39" s="60"/>
      <c r="T39" s="60"/>
      <c r="U39" s="60"/>
      <c r="V39" s="60"/>
      <c r="W39" s="60">
        <v>14645065</v>
      </c>
      <c r="X39" s="60"/>
      <c r="Y39" s="60">
        <v>14645065</v>
      </c>
      <c r="Z39" s="140">
        <v>0</v>
      </c>
      <c r="AA39" s="155"/>
    </row>
    <row r="40" spans="1:27" ht="13.5">
      <c r="A40" s="138" t="s">
        <v>86</v>
      </c>
      <c r="B40" s="136"/>
      <c r="C40" s="155">
        <v>12181453</v>
      </c>
      <c r="D40" s="155"/>
      <c r="E40" s="156">
        <v>87202330</v>
      </c>
      <c r="F40" s="60"/>
      <c r="G40" s="60">
        <v>1424057</v>
      </c>
      <c r="H40" s="60">
        <v>1357176</v>
      </c>
      <c r="I40" s="60">
        <v>1354213</v>
      </c>
      <c r="J40" s="60">
        <v>4135446</v>
      </c>
      <c r="K40" s="60">
        <v>1910050</v>
      </c>
      <c r="L40" s="60">
        <v>1746900</v>
      </c>
      <c r="M40" s="60">
        <v>1340322</v>
      </c>
      <c r="N40" s="60">
        <v>4997272</v>
      </c>
      <c r="O40" s="60">
        <v>1322897</v>
      </c>
      <c r="P40" s="60">
        <v>1767112</v>
      </c>
      <c r="Q40" s="60">
        <v>1571149</v>
      </c>
      <c r="R40" s="60">
        <v>4661158</v>
      </c>
      <c r="S40" s="60"/>
      <c r="T40" s="60"/>
      <c r="U40" s="60"/>
      <c r="V40" s="60"/>
      <c r="W40" s="60">
        <v>13793876</v>
      </c>
      <c r="X40" s="60"/>
      <c r="Y40" s="60">
        <v>13793876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33632</v>
      </c>
      <c r="H41" s="60">
        <v>751</v>
      </c>
      <c r="I41" s="60">
        <v>1612</v>
      </c>
      <c r="J41" s="60">
        <v>35995</v>
      </c>
      <c r="K41" s="60">
        <v>1300</v>
      </c>
      <c r="L41" s="60">
        <v>3270</v>
      </c>
      <c r="M41" s="60">
        <v>2441</v>
      </c>
      <c r="N41" s="60">
        <v>7011</v>
      </c>
      <c r="O41" s="60">
        <v>2733</v>
      </c>
      <c r="P41" s="60">
        <v>17708</v>
      </c>
      <c r="Q41" s="60">
        <v>-164683</v>
      </c>
      <c r="R41" s="60">
        <v>-144242</v>
      </c>
      <c r="S41" s="60"/>
      <c r="T41" s="60"/>
      <c r="U41" s="60"/>
      <c r="V41" s="60"/>
      <c r="W41" s="60">
        <v>-101236</v>
      </c>
      <c r="X41" s="60"/>
      <c r="Y41" s="60">
        <v>-101236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292647939</v>
      </c>
      <c r="D42" s="153">
        <f>SUM(D43:D46)</f>
        <v>0</v>
      </c>
      <c r="E42" s="154">
        <f t="shared" si="8"/>
        <v>516703336</v>
      </c>
      <c r="F42" s="100">
        <f t="shared" si="8"/>
        <v>314396209</v>
      </c>
      <c r="G42" s="100">
        <f t="shared" si="8"/>
        <v>6006472</v>
      </c>
      <c r="H42" s="100">
        <f t="shared" si="8"/>
        <v>44773614</v>
      </c>
      <c r="I42" s="100">
        <f t="shared" si="8"/>
        <v>42026731</v>
      </c>
      <c r="J42" s="100">
        <f t="shared" si="8"/>
        <v>92806817</v>
      </c>
      <c r="K42" s="100">
        <f t="shared" si="8"/>
        <v>39571007</v>
      </c>
      <c r="L42" s="100">
        <f t="shared" si="8"/>
        <v>37403820</v>
      </c>
      <c r="M42" s="100">
        <f t="shared" si="8"/>
        <v>30764872</v>
      </c>
      <c r="N42" s="100">
        <f t="shared" si="8"/>
        <v>107739699</v>
      </c>
      <c r="O42" s="100">
        <f t="shared" si="8"/>
        <v>37177919</v>
      </c>
      <c r="P42" s="100">
        <f t="shared" si="8"/>
        <v>33428053</v>
      </c>
      <c r="Q42" s="100">
        <f t="shared" si="8"/>
        <v>32063889</v>
      </c>
      <c r="R42" s="100">
        <f t="shared" si="8"/>
        <v>102669861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303216377</v>
      </c>
      <c r="X42" s="100">
        <f t="shared" si="8"/>
        <v>235797157</v>
      </c>
      <c r="Y42" s="100">
        <f t="shared" si="8"/>
        <v>67419220</v>
      </c>
      <c r="Z42" s="137">
        <f>+IF(X42&lt;&gt;0,+(Y42/X42)*100,0)</f>
        <v>28.59204108215775</v>
      </c>
      <c r="AA42" s="153">
        <f>SUM(AA43:AA46)</f>
        <v>314396209</v>
      </c>
    </row>
    <row r="43" spans="1:27" ht="13.5">
      <c r="A43" s="138" t="s">
        <v>89</v>
      </c>
      <c r="B43" s="136"/>
      <c r="C43" s="155">
        <v>247454446</v>
      </c>
      <c r="D43" s="155"/>
      <c r="E43" s="156">
        <v>347709343</v>
      </c>
      <c r="F43" s="60">
        <v>265764046</v>
      </c>
      <c r="G43" s="60">
        <v>1817139</v>
      </c>
      <c r="H43" s="60">
        <v>35351654</v>
      </c>
      <c r="I43" s="60">
        <v>36290218</v>
      </c>
      <c r="J43" s="60">
        <v>73459011</v>
      </c>
      <c r="K43" s="60">
        <v>25002631</v>
      </c>
      <c r="L43" s="60">
        <v>27554454</v>
      </c>
      <c r="M43" s="60">
        <v>21560436</v>
      </c>
      <c r="N43" s="60">
        <v>74117521</v>
      </c>
      <c r="O43" s="60">
        <v>23408295</v>
      </c>
      <c r="P43" s="60">
        <v>22199103</v>
      </c>
      <c r="Q43" s="60">
        <v>21625427</v>
      </c>
      <c r="R43" s="60">
        <v>67232825</v>
      </c>
      <c r="S43" s="60"/>
      <c r="T43" s="60"/>
      <c r="U43" s="60"/>
      <c r="V43" s="60"/>
      <c r="W43" s="60">
        <v>214809357</v>
      </c>
      <c r="X43" s="60">
        <v>199323035</v>
      </c>
      <c r="Y43" s="60">
        <v>15486322</v>
      </c>
      <c r="Z43" s="140">
        <v>7.77</v>
      </c>
      <c r="AA43" s="155">
        <v>265764046</v>
      </c>
    </row>
    <row r="44" spans="1:27" ht="13.5">
      <c r="A44" s="138" t="s">
        <v>90</v>
      </c>
      <c r="B44" s="136"/>
      <c r="C44" s="155">
        <v>45193493</v>
      </c>
      <c r="D44" s="155"/>
      <c r="E44" s="156">
        <v>86256510</v>
      </c>
      <c r="F44" s="60">
        <v>48632163</v>
      </c>
      <c r="G44" s="60">
        <v>1121185</v>
      </c>
      <c r="H44" s="60">
        <v>5868813</v>
      </c>
      <c r="I44" s="60">
        <v>1385910</v>
      </c>
      <c r="J44" s="60">
        <v>8375908</v>
      </c>
      <c r="K44" s="60">
        <v>10114422</v>
      </c>
      <c r="L44" s="60">
        <v>6059398</v>
      </c>
      <c r="M44" s="60">
        <v>5529454</v>
      </c>
      <c r="N44" s="60">
        <v>21703274</v>
      </c>
      <c r="O44" s="60">
        <v>5975398</v>
      </c>
      <c r="P44" s="60">
        <v>5762708</v>
      </c>
      <c r="Q44" s="60">
        <v>5343476</v>
      </c>
      <c r="R44" s="60">
        <v>17081582</v>
      </c>
      <c r="S44" s="60"/>
      <c r="T44" s="60"/>
      <c r="U44" s="60"/>
      <c r="V44" s="60"/>
      <c r="W44" s="60">
        <v>47160764</v>
      </c>
      <c r="X44" s="60">
        <v>36474122</v>
      </c>
      <c r="Y44" s="60">
        <v>10686642</v>
      </c>
      <c r="Z44" s="140">
        <v>29.3</v>
      </c>
      <c r="AA44" s="155">
        <v>48632163</v>
      </c>
    </row>
    <row r="45" spans="1:27" ht="13.5">
      <c r="A45" s="138" t="s">
        <v>91</v>
      </c>
      <c r="B45" s="136"/>
      <c r="C45" s="157"/>
      <c r="D45" s="157"/>
      <c r="E45" s="158">
        <v>45330307</v>
      </c>
      <c r="F45" s="159"/>
      <c r="G45" s="159">
        <v>1037498</v>
      </c>
      <c r="H45" s="159">
        <v>1177630</v>
      </c>
      <c r="I45" s="159">
        <v>1669457</v>
      </c>
      <c r="J45" s="159">
        <v>3884585</v>
      </c>
      <c r="K45" s="159">
        <v>1451777</v>
      </c>
      <c r="L45" s="159">
        <v>1301570</v>
      </c>
      <c r="M45" s="159">
        <v>2017606</v>
      </c>
      <c r="N45" s="159">
        <v>4770953</v>
      </c>
      <c r="O45" s="159">
        <v>4596649</v>
      </c>
      <c r="P45" s="159">
        <v>2623835</v>
      </c>
      <c r="Q45" s="159">
        <v>1856439</v>
      </c>
      <c r="R45" s="159">
        <v>9076923</v>
      </c>
      <c r="S45" s="159"/>
      <c r="T45" s="159"/>
      <c r="U45" s="159"/>
      <c r="V45" s="159"/>
      <c r="W45" s="159">
        <v>17732461</v>
      </c>
      <c r="X45" s="159"/>
      <c r="Y45" s="159">
        <v>17732461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37407176</v>
      </c>
      <c r="F46" s="60"/>
      <c r="G46" s="60">
        <v>2030650</v>
      </c>
      <c r="H46" s="60">
        <v>2375517</v>
      </c>
      <c r="I46" s="60">
        <v>2681146</v>
      </c>
      <c r="J46" s="60">
        <v>7087313</v>
      </c>
      <c r="K46" s="60">
        <v>3002177</v>
      </c>
      <c r="L46" s="60">
        <v>2488398</v>
      </c>
      <c r="M46" s="60">
        <v>1657376</v>
      </c>
      <c r="N46" s="60">
        <v>7147951</v>
      </c>
      <c r="O46" s="60">
        <v>3197577</v>
      </c>
      <c r="P46" s="60">
        <v>2842407</v>
      </c>
      <c r="Q46" s="60">
        <v>3238547</v>
      </c>
      <c r="R46" s="60">
        <v>9278531</v>
      </c>
      <c r="S46" s="60"/>
      <c r="T46" s="60"/>
      <c r="U46" s="60"/>
      <c r="V46" s="60"/>
      <c r="W46" s="60">
        <v>23513795</v>
      </c>
      <c r="X46" s="60"/>
      <c r="Y46" s="60">
        <v>23513795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798452956</v>
      </c>
      <c r="D48" s="168">
        <f>+D28+D32+D38+D42+D47</f>
        <v>0</v>
      </c>
      <c r="E48" s="169">
        <f t="shared" si="9"/>
        <v>911527423</v>
      </c>
      <c r="F48" s="73">
        <f t="shared" si="9"/>
        <v>939842498</v>
      </c>
      <c r="G48" s="73">
        <f t="shared" si="9"/>
        <v>22896878</v>
      </c>
      <c r="H48" s="73">
        <f t="shared" si="9"/>
        <v>61974968</v>
      </c>
      <c r="I48" s="73">
        <f t="shared" si="9"/>
        <v>61108623</v>
      </c>
      <c r="J48" s="73">
        <f t="shared" si="9"/>
        <v>145980469</v>
      </c>
      <c r="K48" s="73">
        <f t="shared" si="9"/>
        <v>61255123</v>
      </c>
      <c r="L48" s="73">
        <f t="shared" si="9"/>
        <v>60627406</v>
      </c>
      <c r="M48" s="73">
        <f t="shared" si="9"/>
        <v>56826141</v>
      </c>
      <c r="N48" s="73">
        <f t="shared" si="9"/>
        <v>178708670</v>
      </c>
      <c r="O48" s="73">
        <f t="shared" si="9"/>
        <v>62628415</v>
      </c>
      <c r="P48" s="73">
        <f t="shared" si="9"/>
        <v>58016959</v>
      </c>
      <c r="Q48" s="73">
        <f t="shared" si="9"/>
        <v>59483091</v>
      </c>
      <c r="R48" s="73">
        <f t="shared" si="9"/>
        <v>180128465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504817604</v>
      </c>
      <c r="X48" s="73">
        <f t="shared" si="9"/>
        <v>704881874</v>
      </c>
      <c r="Y48" s="73">
        <f t="shared" si="9"/>
        <v>-200064270</v>
      </c>
      <c r="Z48" s="170">
        <f>+IF(X48&lt;&gt;0,+(Y48/X48)*100,0)</f>
        <v>-28.38266628487598</v>
      </c>
      <c r="AA48" s="168">
        <f>+AA28+AA32+AA38+AA42+AA47</f>
        <v>939842498</v>
      </c>
    </row>
    <row r="49" spans="1:27" ht="13.5">
      <c r="A49" s="148" t="s">
        <v>49</v>
      </c>
      <c r="B49" s="149"/>
      <c r="C49" s="171">
        <f aca="true" t="shared" si="10" ref="C49:Y49">+C25-C48</f>
        <v>-58809561</v>
      </c>
      <c r="D49" s="171">
        <f>+D25-D48</f>
        <v>0</v>
      </c>
      <c r="E49" s="172">
        <f t="shared" si="10"/>
        <v>-60422725</v>
      </c>
      <c r="F49" s="173">
        <f t="shared" si="10"/>
        <v>-59449160</v>
      </c>
      <c r="G49" s="173">
        <f t="shared" si="10"/>
        <v>63824627</v>
      </c>
      <c r="H49" s="173">
        <f t="shared" si="10"/>
        <v>-3460999</v>
      </c>
      <c r="I49" s="173">
        <f t="shared" si="10"/>
        <v>-3126589</v>
      </c>
      <c r="J49" s="173">
        <f t="shared" si="10"/>
        <v>57237039</v>
      </c>
      <c r="K49" s="173">
        <f t="shared" si="10"/>
        <v>-15356976</v>
      </c>
      <c r="L49" s="173">
        <f t="shared" si="10"/>
        <v>-1923182</v>
      </c>
      <c r="M49" s="173">
        <f t="shared" si="10"/>
        <v>23578015</v>
      </c>
      <c r="N49" s="173">
        <f t="shared" si="10"/>
        <v>6297857</v>
      </c>
      <c r="O49" s="173">
        <f t="shared" si="10"/>
        <v>-1729171</v>
      </c>
      <c r="P49" s="173">
        <f t="shared" si="10"/>
        <v>-9729325</v>
      </c>
      <c r="Q49" s="173">
        <f t="shared" si="10"/>
        <v>35409472</v>
      </c>
      <c r="R49" s="173">
        <f t="shared" si="10"/>
        <v>23950976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87485872</v>
      </c>
      <c r="X49" s="173">
        <f>IF(F25=F48,0,X25-X48)</f>
        <v>-44586870</v>
      </c>
      <c r="Y49" s="173">
        <f t="shared" si="10"/>
        <v>132072742</v>
      </c>
      <c r="Z49" s="174">
        <f>+IF(X49&lt;&gt;0,+(Y49/X49)*100,0)</f>
        <v>-296.2144281489147</v>
      </c>
      <c r="AA49" s="171">
        <f>+AA25-AA48</f>
        <v>-59449160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78443184</v>
      </c>
      <c r="D5" s="155">
        <v>0</v>
      </c>
      <c r="E5" s="156">
        <v>106438745</v>
      </c>
      <c r="F5" s="60">
        <v>106438745</v>
      </c>
      <c r="G5" s="60">
        <v>9910538</v>
      </c>
      <c r="H5" s="60">
        <v>6115133</v>
      </c>
      <c r="I5" s="60">
        <v>6297717</v>
      </c>
      <c r="J5" s="60">
        <v>22323388</v>
      </c>
      <c r="K5" s="60">
        <v>6355632</v>
      </c>
      <c r="L5" s="60">
        <v>6310367</v>
      </c>
      <c r="M5" s="60">
        <v>6257214</v>
      </c>
      <c r="N5" s="60">
        <v>18923213</v>
      </c>
      <c r="O5" s="60">
        <v>6583176</v>
      </c>
      <c r="P5" s="60">
        <v>6285314</v>
      </c>
      <c r="Q5" s="60">
        <v>6277415</v>
      </c>
      <c r="R5" s="60">
        <v>19145905</v>
      </c>
      <c r="S5" s="60">
        <v>0</v>
      </c>
      <c r="T5" s="60">
        <v>0</v>
      </c>
      <c r="U5" s="60">
        <v>0</v>
      </c>
      <c r="V5" s="60">
        <v>0</v>
      </c>
      <c r="W5" s="60">
        <v>60392506</v>
      </c>
      <c r="X5" s="60">
        <v>79829059</v>
      </c>
      <c r="Y5" s="60">
        <v>-19436553</v>
      </c>
      <c r="Z5" s="140">
        <v>-24.35</v>
      </c>
      <c r="AA5" s="155">
        <v>106438745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328863114</v>
      </c>
      <c r="D7" s="155">
        <v>0</v>
      </c>
      <c r="E7" s="156">
        <v>383249850</v>
      </c>
      <c r="F7" s="60">
        <v>383249850</v>
      </c>
      <c r="G7" s="60">
        <v>41071433</v>
      </c>
      <c r="H7" s="60">
        <v>36809446</v>
      </c>
      <c r="I7" s="60">
        <v>35366711</v>
      </c>
      <c r="J7" s="60">
        <v>113247590</v>
      </c>
      <c r="K7" s="60">
        <v>24748451</v>
      </c>
      <c r="L7" s="60">
        <v>35847288</v>
      </c>
      <c r="M7" s="60">
        <v>35711072</v>
      </c>
      <c r="N7" s="60">
        <v>96306811</v>
      </c>
      <c r="O7" s="60">
        <v>25485436</v>
      </c>
      <c r="P7" s="60">
        <v>21878639</v>
      </c>
      <c r="Q7" s="60">
        <v>23798443</v>
      </c>
      <c r="R7" s="60">
        <v>71162518</v>
      </c>
      <c r="S7" s="60">
        <v>0</v>
      </c>
      <c r="T7" s="60">
        <v>0</v>
      </c>
      <c r="U7" s="60">
        <v>0</v>
      </c>
      <c r="V7" s="60">
        <v>0</v>
      </c>
      <c r="W7" s="60">
        <v>280716919</v>
      </c>
      <c r="X7" s="60">
        <v>287437388</v>
      </c>
      <c r="Y7" s="60">
        <v>-6720469</v>
      </c>
      <c r="Z7" s="140">
        <v>-2.34</v>
      </c>
      <c r="AA7" s="155">
        <v>383249850</v>
      </c>
    </row>
    <row r="8" spans="1:27" ht="13.5">
      <c r="A8" s="183" t="s">
        <v>104</v>
      </c>
      <c r="B8" s="182"/>
      <c r="C8" s="155">
        <v>68052939</v>
      </c>
      <c r="D8" s="155">
        <v>0</v>
      </c>
      <c r="E8" s="156">
        <v>115319786</v>
      </c>
      <c r="F8" s="60">
        <v>115319786</v>
      </c>
      <c r="G8" s="60">
        <v>4704114</v>
      </c>
      <c r="H8" s="60">
        <v>6190098</v>
      </c>
      <c r="I8" s="60">
        <v>6387230</v>
      </c>
      <c r="J8" s="60">
        <v>17281442</v>
      </c>
      <c r="K8" s="60">
        <v>5186990</v>
      </c>
      <c r="L8" s="60">
        <v>12303014</v>
      </c>
      <c r="M8" s="60">
        <v>4724506</v>
      </c>
      <c r="N8" s="60">
        <v>22214510</v>
      </c>
      <c r="O8" s="60">
        <v>6327954</v>
      </c>
      <c r="P8" s="60">
        <v>5650945</v>
      </c>
      <c r="Q8" s="60">
        <v>7430001</v>
      </c>
      <c r="R8" s="60">
        <v>19408900</v>
      </c>
      <c r="S8" s="60">
        <v>0</v>
      </c>
      <c r="T8" s="60">
        <v>0</v>
      </c>
      <c r="U8" s="60">
        <v>0</v>
      </c>
      <c r="V8" s="60">
        <v>0</v>
      </c>
      <c r="W8" s="60">
        <v>58904852</v>
      </c>
      <c r="X8" s="60">
        <v>86489840</v>
      </c>
      <c r="Y8" s="60">
        <v>-27584988</v>
      </c>
      <c r="Z8" s="140">
        <v>-31.89</v>
      </c>
      <c r="AA8" s="155">
        <v>115319786</v>
      </c>
    </row>
    <row r="9" spans="1:27" ht="13.5">
      <c r="A9" s="183" t="s">
        <v>105</v>
      </c>
      <c r="B9" s="182"/>
      <c r="C9" s="155">
        <v>30473465</v>
      </c>
      <c r="D9" s="155">
        <v>0</v>
      </c>
      <c r="E9" s="156">
        <v>37142400</v>
      </c>
      <c r="F9" s="60">
        <v>37142400</v>
      </c>
      <c r="G9" s="60">
        <v>2413366</v>
      </c>
      <c r="H9" s="60">
        <v>2951330</v>
      </c>
      <c r="I9" s="60">
        <v>2561874</v>
      </c>
      <c r="J9" s="60">
        <v>7926570</v>
      </c>
      <c r="K9" s="60">
        <v>2643819</v>
      </c>
      <c r="L9" s="60">
        <v>2588332</v>
      </c>
      <c r="M9" s="60">
        <v>2579169</v>
      </c>
      <c r="N9" s="60">
        <v>7811320</v>
      </c>
      <c r="O9" s="60">
        <v>2574493</v>
      </c>
      <c r="P9" s="60">
        <v>2627255</v>
      </c>
      <c r="Q9" s="60">
        <v>2613145</v>
      </c>
      <c r="R9" s="60">
        <v>7814893</v>
      </c>
      <c r="S9" s="60">
        <v>0</v>
      </c>
      <c r="T9" s="60">
        <v>0</v>
      </c>
      <c r="U9" s="60">
        <v>0</v>
      </c>
      <c r="V9" s="60">
        <v>0</v>
      </c>
      <c r="W9" s="60">
        <v>23552783</v>
      </c>
      <c r="X9" s="60">
        <v>27856800</v>
      </c>
      <c r="Y9" s="60">
        <v>-4304017</v>
      </c>
      <c r="Z9" s="140">
        <v>-15.45</v>
      </c>
      <c r="AA9" s="155">
        <v>37142400</v>
      </c>
    </row>
    <row r="10" spans="1:27" ht="13.5">
      <c r="A10" s="183" t="s">
        <v>106</v>
      </c>
      <c r="B10" s="182"/>
      <c r="C10" s="155">
        <v>35377591</v>
      </c>
      <c r="D10" s="155">
        <v>0</v>
      </c>
      <c r="E10" s="156">
        <v>36752507</v>
      </c>
      <c r="F10" s="54">
        <v>36752507</v>
      </c>
      <c r="G10" s="54">
        <v>3019141</v>
      </c>
      <c r="H10" s="54">
        <v>3219438</v>
      </c>
      <c r="I10" s="54">
        <v>3219292</v>
      </c>
      <c r="J10" s="54">
        <v>9457871</v>
      </c>
      <c r="K10" s="54">
        <v>3227461</v>
      </c>
      <c r="L10" s="54">
        <v>3230723</v>
      </c>
      <c r="M10" s="54">
        <v>3240212</v>
      </c>
      <c r="N10" s="54">
        <v>9698396</v>
      </c>
      <c r="O10" s="54">
        <v>3223228</v>
      </c>
      <c r="P10" s="54">
        <v>3253398</v>
      </c>
      <c r="Q10" s="54">
        <v>3250381</v>
      </c>
      <c r="R10" s="54">
        <v>9727007</v>
      </c>
      <c r="S10" s="54">
        <v>0</v>
      </c>
      <c r="T10" s="54">
        <v>0</v>
      </c>
      <c r="U10" s="54">
        <v>0</v>
      </c>
      <c r="V10" s="54">
        <v>0</v>
      </c>
      <c r="W10" s="54">
        <v>28883274</v>
      </c>
      <c r="X10" s="54">
        <v>27564380</v>
      </c>
      <c r="Y10" s="54">
        <v>1318894</v>
      </c>
      <c r="Z10" s="184">
        <v>4.78</v>
      </c>
      <c r="AA10" s="130">
        <v>36752507</v>
      </c>
    </row>
    <row r="11" spans="1:27" ht="13.5">
      <c r="A11" s="183" t="s">
        <v>107</v>
      </c>
      <c r="B11" s="185"/>
      <c r="C11" s="155">
        <v>7100252</v>
      </c>
      <c r="D11" s="155">
        <v>0</v>
      </c>
      <c r="E11" s="156">
        <v>2713000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1986693</v>
      </c>
      <c r="D12" s="155">
        <v>0</v>
      </c>
      <c r="E12" s="156">
        <v>2283000</v>
      </c>
      <c r="F12" s="60">
        <v>2383000</v>
      </c>
      <c r="G12" s="60">
        <v>321080</v>
      </c>
      <c r="H12" s="60">
        <v>139313</v>
      </c>
      <c r="I12" s="60">
        <v>68759</v>
      </c>
      <c r="J12" s="60">
        <v>529152</v>
      </c>
      <c r="K12" s="60">
        <v>148230</v>
      </c>
      <c r="L12" s="60">
        <v>171438</v>
      </c>
      <c r="M12" s="60">
        <v>140528</v>
      </c>
      <c r="N12" s="60">
        <v>460196</v>
      </c>
      <c r="O12" s="60">
        <v>172881</v>
      </c>
      <c r="P12" s="60">
        <v>175174</v>
      </c>
      <c r="Q12" s="60">
        <v>161354</v>
      </c>
      <c r="R12" s="60">
        <v>509409</v>
      </c>
      <c r="S12" s="60">
        <v>0</v>
      </c>
      <c r="T12" s="60">
        <v>0</v>
      </c>
      <c r="U12" s="60">
        <v>0</v>
      </c>
      <c r="V12" s="60">
        <v>0</v>
      </c>
      <c r="W12" s="60">
        <v>1498757</v>
      </c>
      <c r="X12" s="60">
        <v>1787250</v>
      </c>
      <c r="Y12" s="60">
        <v>-288493</v>
      </c>
      <c r="Z12" s="140">
        <v>-16.14</v>
      </c>
      <c r="AA12" s="155">
        <v>2383000</v>
      </c>
    </row>
    <row r="13" spans="1:27" ht="13.5">
      <c r="A13" s="181" t="s">
        <v>109</v>
      </c>
      <c r="B13" s="185"/>
      <c r="C13" s="155">
        <v>2896024</v>
      </c>
      <c r="D13" s="155">
        <v>0</v>
      </c>
      <c r="E13" s="156">
        <v>1440000</v>
      </c>
      <c r="F13" s="60">
        <v>1440000</v>
      </c>
      <c r="G13" s="60">
        <v>700383</v>
      </c>
      <c r="H13" s="60">
        <v>1271320</v>
      </c>
      <c r="I13" s="60">
        <v>1818787</v>
      </c>
      <c r="J13" s="60">
        <v>3790490</v>
      </c>
      <c r="K13" s="60">
        <v>1069712</v>
      </c>
      <c r="L13" s="60">
        <v>1417061</v>
      </c>
      <c r="M13" s="60">
        <v>1584176</v>
      </c>
      <c r="N13" s="60">
        <v>4070949</v>
      </c>
      <c r="O13" s="60">
        <v>1204897</v>
      </c>
      <c r="P13" s="60">
        <v>1371991</v>
      </c>
      <c r="Q13" s="60">
        <v>1186689</v>
      </c>
      <c r="R13" s="60">
        <v>3763577</v>
      </c>
      <c r="S13" s="60">
        <v>0</v>
      </c>
      <c r="T13" s="60">
        <v>0</v>
      </c>
      <c r="U13" s="60">
        <v>0</v>
      </c>
      <c r="V13" s="60">
        <v>0</v>
      </c>
      <c r="W13" s="60">
        <v>11625016</v>
      </c>
      <c r="X13" s="60">
        <v>1080000</v>
      </c>
      <c r="Y13" s="60">
        <v>10545016</v>
      </c>
      <c r="Z13" s="140">
        <v>976.39</v>
      </c>
      <c r="AA13" s="155">
        <v>1440000</v>
      </c>
    </row>
    <row r="14" spans="1:27" ht="13.5">
      <c r="A14" s="181" t="s">
        <v>110</v>
      </c>
      <c r="B14" s="185"/>
      <c r="C14" s="155">
        <v>8474736</v>
      </c>
      <c r="D14" s="155">
        <v>0</v>
      </c>
      <c r="E14" s="156">
        <v>8000000</v>
      </c>
      <c r="F14" s="60">
        <v>8000000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6000000</v>
      </c>
      <c r="Y14" s="60">
        <v>-6000000</v>
      </c>
      <c r="Z14" s="140">
        <v>-100</v>
      </c>
      <c r="AA14" s="155">
        <v>8000000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6442099</v>
      </c>
      <c r="D16" s="155">
        <v>0</v>
      </c>
      <c r="E16" s="156">
        <v>2043000</v>
      </c>
      <c r="F16" s="60">
        <v>3744000</v>
      </c>
      <c r="G16" s="60">
        <v>325391</v>
      </c>
      <c r="H16" s="60">
        <v>152407</v>
      </c>
      <c r="I16" s="60">
        <v>654592</v>
      </c>
      <c r="J16" s="60">
        <v>1132390</v>
      </c>
      <c r="K16" s="60">
        <v>-324723</v>
      </c>
      <c r="L16" s="60">
        <v>594776</v>
      </c>
      <c r="M16" s="60">
        <v>450021</v>
      </c>
      <c r="N16" s="60">
        <v>720074</v>
      </c>
      <c r="O16" s="60">
        <v>117003</v>
      </c>
      <c r="P16" s="60">
        <v>319767</v>
      </c>
      <c r="Q16" s="60">
        <v>519411</v>
      </c>
      <c r="R16" s="60">
        <v>956181</v>
      </c>
      <c r="S16" s="60">
        <v>0</v>
      </c>
      <c r="T16" s="60">
        <v>0</v>
      </c>
      <c r="U16" s="60">
        <v>0</v>
      </c>
      <c r="V16" s="60">
        <v>0</v>
      </c>
      <c r="W16" s="60">
        <v>2808645</v>
      </c>
      <c r="X16" s="60">
        <v>2808000</v>
      </c>
      <c r="Y16" s="60">
        <v>645</v>
      </c>
      <c r="Z16" s="140">
        <v>0.02</v>
      </c>
      <c r="AA16" s="155">
        <v>3744000</v>
      </c>
    </row>
    <row r="17" spans="1:27" ht="13.5">
      <c r="A17" s="181" t="s">
        <v>113</v>
      </c>
      <c r="B17" s="185"/>
      <c r="C17" s="155">
        <v>57397</v>
      </c>
      <c r="D17" s="155">
        <v>0</v>
      </c>
      <c r="E17" s="156">
        <v>14010000</v>
      </c>
      <c r="F17" s="60">
        <v>43682840</v>
      </c>
      <c r="G17" s="60">
        <v>3509</v>
      </c>
      <c r="H17" s="60">
        <v>2588</v>
      </c>
      <c r="I17" s="60">
        <v>3245</v>
      </c>
      <c r="J17" s="60">
        <v>9342</v>
      </c>
      <c r="K17" s="60">
        <v>2719</v>
      </c>
      <c r="L17" s="60">
        <v>1491</v>
      </c>
      <c r="M17" s="60">
        <v>1228</v>
      </c>
      <c r="N17" s="60">
        <v>5438</v>
      </c>
      <c r="O17" s="60">
        <v>1974</v>
      </c>
      <c r="P17" s="60">
        <v>2675</v>
      </c>
      <c r="Q17" s="60">
        <v>2317</v>
      </c>
      <c r="R17" s="60">
        <v>6966</v>
      </c>
      <c r="S17" s="60">
        <v>0</v>
      </c>
      <c r="T17" s="60">
        <v>0</v>
      </c>
      <c r="U17" s="60">
        <v>0</v>
      </c>
      <c r="V17" s="60">
        <v>0</v>
      </c>
      <c r="W17" s="60">
        <v>21746</v>
      </c>
      <c r="X17" s="60">
        <v>32762130</v>
      </c>
      <c r="Y17" s="60">
        <v>-32740384</v>
      </c>
      <c r="Z17" s="140">
        <v>-99.93</v>
      </c>
      <c r="AA17" s="155">
        <v>43682840</v>
      </c>
    </row>
    <row r="18" spans="1:27" ht="13.5">
      <c r="A18" s="183" t="s">
        <v>114</v>
      </c>
      <c r="B18" s="182"/>
      <c r="C18" s="155">
        <v>21107219</v>
      </c>
      <c r="D18" s="155">
        <v>0</v>
      </c>
      <c r="E18" s="156">
        <v>5000000</v>
      </c>
      <c r="F18" s="60">
        <v>2000000</v>
      </c>
      <c r="G18" s="60">
        <v>1140891</v>
      </c>
      <c r="H18" s="60">
        <v>0</v>
      </c>
      <c r="I18" s="60">
        <v>0</v>
      </c>
      <c r="J18" s="60">
        <v>1140891</v>
      </c>
      <c r="K18" s="60">
        <v>2415138</v>
      </c>
      <c r="L18" s="60">
        <v>-7131100</v>
      </c>
      <c r="M18" s="60">
        <v>0</v>
      </c>
      <c r="N18" s="60">
        <v>-4715962</v>
      </c>
      <c r="O18" s="60">
        <v>3962180</v>
      </c>
      <c r="P18" s="60">
        <v>1364583</v>
      </c>
      <c r="Q18" s="60">
        <v>25380354</v>
      </c>
      <c r="R18" s="60">
        <v>30707117</v>
      </c>
      <c r="S18" s="60">
        <v>0</v>
      </c>
      <c r="T18" s="60">
        <v>0</v>
      </c>
      <c r="U18" s="60">
        <v>0</v>
      </c>
      <c r="V18" s="60">
        <v>0</v>
      </c>
      <c r="W18" s="60">
        <v>27132046</v>
      </c>
      <c r="X18" s="60">
        <v>1500000</v>
      </c>
      <c r="Y18" s="60">
        <v>25632046</v>
      </c>
      <c r="Z18" s="140">
        <v>1708.8</v>
      </c>
      <c r="AA18" s="155">
        <v>2000000</v>
      </c>
    </row>
    <row r="19" spans="1:27" ht="13.5">
      <c r="A19" s="181" t="s">
        <v>34</v>
      </c>
      <c r="B19" s="185"/>
      <c r="C19" s="155">
        <v>109341652</v>
      </c>
      <c r="D19" s="155">
        <v>0</v>
      </c>
      <c r="E19" s="156">
        <v>124696780</v>
      </c>
      <c r="F19" s="60">
        <v>126696780</v>
      </c>
      <c r="G19" s="60">
        <v>22522827</v>
      </c>
      <c r="H19" s="60">
        <v>1219474</v>
      </c>
      <c r="I19" s="60">
        <v>1160473</v>
      </c>
      <c r="J19" s="60">
        <v>24902774</v>
      </c>
      <c r="K19" s="60">
        <v>0</v>
      </c>
      <c r="L19" s="60">
        <v>2870106</v>
      </c>
      <c r="M19" s="60">
        <v>25362281</v>
      </c>
      <c r="N19" s="60">
        <v>28232387</v>
      </c>
      <c r="O19" s="60">
        <v>10914492</v>
      </c>
      <c r="P19" s="60">
        <v>5017541</v>
      </c>
      <c r="Q19" s="60">
        <v>23970000</v>
      </c>
      <c r="R19" s="60">
        <v>39902033</v>
      </c>
      <c r="S19" s="60">
        <v>0</v>
      </c>
      <c r="T19" s="60">
        <v>0</v>
      </c>
      <c r="U19" s="60">
        <v>0</v>
      </c>
      <c r="V19" s="60">
        <v>0</v>
      </c>
      <c r="W19" s="60">
        <v>93037194</v>
      </c>
      <c r="X19" s="60">
        <v>95022585</v>
      </c>
      <c r="Y19" s="60">
        <v>-1985391</v>
      </c>
      <c r="Z19" s="140">
        <v>-2.09</v>
      </c>
      <c r="AA19" s="155">
        <v>126696780</v>
      </c>
    </row>
    <row r="20" spans="1:27" ht="13.5">
      <c r="A20" s="181" t="s">
        <v>35</v>
      </c>
      <c r="B20" s="185"/>
      <c r="C20" s="155">
        <v>13251095</v>
      </c>
      <c r="D20" s="155">
        <v>0</v>
      </c>
      <c r="E20" s="156">
        <v>12015630</v>
      </c>
      <c r="F20" s="54">
        <v>13543430</v>
      </c>
      <c r="G20" s="54">
        <v>588832</v>
      </c>
      <c r="H20" s="54">
        <v>443422</v>
      </c>
      <c r="I20" s="54">
        <v>443354</v>
      </c>
      <c r="J20" s="54">
        <v>1475608</v>
      </c>
      <c r="K20" s="54">
        <v>424718</v>
      </c>
      <c r="L20" s="54">
        <v>500728</v>
      </c>
      <c r="M20" s="54">
        <v>353749</v>
      </c>
      <c r="N20" s="54">
        <v>1279195</v>
      </c>
      <c r="O20" s="54">
        <v>331530</v>
      </c>
      <c r="P20" s="54">
        <v>340352</v>
      </c>
      <c r="Q20" s="54">
        <v>303053</v>
      </c>
      <c r="R20" s="54">
        <v>974935</v>
      </c>
      <c r="S20" s="54">
        <v>0</v>
      </c>
      <c r="T20" s="54">
        <v>0</v>
      </c>
      <c r="U20" s="54">
        <v>0</v>
      </c>
      <c r="V20" s="54">
        <v>0</v>
      </c>
      <c r="W20" s="54">
        <v>3729738</v>
      </c>
      <c r="X20" s="54">
        <v>10157573</v>
      </c>
      <c r="Y20" s="54">
        <v>-6427835</v>
      </c>
      <c r="Z20" s="184">
        <v>-63.28</v>
      </c>
      <c r="AA20" s="130">
        <v>13543430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711867460</v>
      </c>
      <c r="D22" s="188">
        <f>SUM(D5:D21)</f>
        <v>0</v>
      </c>
      <c r="E22" s="189">
        <f t="shared" si="0"/>
        <v>851104698</v>
      </c>
      <c r="F22" s="190">
        <f t="shared" si="0"/>
        <v>880393338</v>
      </c>
      <c r="G22" s="190">
        <f t="shared" si="0"/>
        <v>86721505</v>
      </c>
      <c r="H22" s="190">
        <f t="shared" si="0"/>
        <v>58513969</v>
      </c>
      <c r="I22" s="190">
        <f t="shared" si="0"/>
        <v>57982034</v>
      </c>
      <c r="J22" s="190">
        <f t="shared" si="0"/>
        <v>203217508</v>
      </c>
      <c r="K22" s="190">
        <f t="shared" si="0"/>
        <v>45898147</v>
      </c>
      <c r="L22" s="190">
        <f t="shared" si="0"/>
        <v>58704224</v>
      </c>
      <c r="M22" s="190">
        <f t="shared" si="0"/>
        <v>80404156</v>
      </c>
      <c r="N22" s="190">
        <f t="shared" si="0"/>
        <v>185006527</v>
      </c>
      <c r="O22" s="190">
        <f t="shared" si="0"/>
        <v>60899244</v>
      </c>
      <c r="P22" s="190">
        <f t="shared" si="0"/>
        <v>48287634</v>
      </c>
      <c r="Q22" s="190">
        <f t="shared" si="0"/>
        <v>94892563</v>
      </c>
      <c r="R22" s="190">
        <f t="shared" si="0"/>
        <v>204079441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592303476</v>
      </c>
      <c r="X22" s="190">
        <f t="shared" si="0"/>
        <v>660295005</v>
      </c>
      <c r="Y22" s="190">
        <f t="shared" si="0"/>
        <v>-67991529</v>
      </c>
      <c r="Z22" s="191">
        <f>+IF(X22&lt;&gt;0,+(Y22/X22)*100,0)</f>
        <v>-10.297144228737578</v>
      </c>
      <c r="AA22" s="188">
        <f>SUM(AA5:AA21)</f>
        <v>880393338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192690699</v>
      </c>
      <c r="D25" s="155">
        <v>0</v>
      </c>
      <c r="E25" s="156">
        <v>216102736</v>
      </c>
      <c r="F25" s="60">
        <v>206411837</v>
      </c>
      <c r="G25" s="60">
        <v>16894919</v>
      </c>
      <c r="H25" s="60">
        <v>15077464</v>
      </c>
      <c r="I25" s="60">
        <v>15405060</v>
      </c>
      <c r="J25" s="60">
        <v>47377443</v>
      </c>
      <c r="K25" s="60">
        <v>21536395</v>
      </c>
      <c r="L25" s="60">
        <v>17297739</v>
      </c>
      <c r="M25" s="60">
        <v>18482244</v>
      </c>
      <c r="N25" s="60">
        <v>57316378</v>
      </c>
      <c r="O25" s="60">
        <v>18689437</v>
      </c>
      <c r="P25" s="60">
        <v>16537345</v>
      </c>
      <c r="Q25" s="60">
        <v>18249252</v>
      </c>
      <c r="R25" s="60">
        <v>53476034</v>
      </c>
      <c r="S25" s="60">
        <v>0</v>
      </c>
      <c r="T25" s="60">
        <v>0</v>
      </c>
      <c r="U25" s="60">
        <v>0</v>
      </c>
      <c r="V25" s="60">
        <v>0</v>
      </c>
      <c r="W25" s="60">
        <v>158169855</v>
      </c>
      <c r="X25" s="60">
        <v>154808878</v>
      </c>
      <c r="Y25" s="60">
        <v>3360977</v>
      </c>
      <c r="Z25" s="140">
        <v>2.17</v>
      </c>
      <c r="AA25" s="155">
        <v>206411837</v>
      </c>
    </row>
    <row r="26" spans="1:27" ht="13.5">
      <c r="A26" s="183" t="s">
        <v>38</v>
      </c>
      <c r="B26" s="182"/>
      <c r="C26" s="155">
        <v>13747484</v>
      </c>
      <c r="D26" s="155">
        <v>0</v>
      </c>
      <c r="E26" s="156">
        <v>15193979</v>
      </c>
      <c r="F26" s="60">
        <v>15193979</v>
      </c>
      <c r="G26" s="60">
        <v>1126913</v>
      </c>
      <c r="H26" s="60">
        <v>1122351</v>
      </c>
      <c r="I26" s="60">
        <v>1131770</v>
      </c>
      <c r="J26" s="60">
        <v>3381034</v>
      </c>
      <c r="K26" s="60">
        <v>1129446</v>
      </c>
      <c r="L26" s="60">
        <v>1133671</v>
      </c>
      <c r="M26" s="60">
        <v>1071921</v>
      </c>
      <c r="N26" s="60">
        <v>3335038</v>
      </c>
      <c r="O26" s="60">
        <v>1066335</v>
      </c>
      <c r="P26" s="60">
        <v>1685429</v>
      </c>
      <c r="Q26" s="60">
        <v>1177382</v>
      </c>
      <c r="R26" s="60">
        <v>3929146</v>
      </c>
      <c r="S26" s="60">
        <v>0</v>
      </c>
      <c r="T26" s="60">
        <v>0</v>
      </c>
      <c r="U26" s="60">
        <v>0</v>
      </c>
      <c r="V26" s="60">
        <v>0</v>
      </c>
      <c r="W26" s="60">
        <v>10645218</v>
      </c>
      <c r="X26" s="60">
        <v>11395484</v>
      </c>
      <c r="Y26" s="60">
        <v>-750266</v>
      </c>
      <c r="Z26" s="140">
        <v>-6.58</v>
      </c>
      <c r="AA26" s="155">
        <v>15193979</v>
      </c>
    </row>
    <row r="27" spans="1:27" ht="13.5">
      <c r="A27" s="183" t="s">
        <v>118</v>
      </c>
      <c r="B27" s="182"/>
      <c r="C27" s="155">
        <v>36127544</v>
      </c>
      <c r="D27" s="155">
        <v>0</v>
      </c>
      <c r="E27" s="156">
        <v>60481035</v>
      </c>
      <c r="F27" s="60">
        <v>60481035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45360776</v>
      </c>
      <c r="Y27" s="60">
        <v>-45360776</v>
      </c>
      <c r="Z27" s="140">
        <v>-100</v>
      </c>
      <c r="AA27" s="155">
        <v>60481035</v>
      </c>
    </row>
    <row r="28" spans="1:27" ht="13.5">
      <c r="A28" s="183" t="s">
        <v>39</v>
      </c>
      <c r="B28" s="182"/>
      <c r="C28" s="155">
        <v>108184894</v>
      </c>
      <c r="D28" s="155">
        <v>0</v>
      </c>
      <c r="E28" s="156">
        <v>121325662</v>
      </c>
      <c r="F28" s="60">
        <v>121264903</v>
      </c>
      <c r="G28" s="60">
        <v>0</v>
      </c>
      <c r="H28" s="60">
        <v>0</v>
      </c>
      <c r="I28" s="60">
        <v>1600</v>
      </c>
      <c r="J28" s="60">
        <v>1600</v>
      </c>
      <c r="K28" s="60">
        <v>473</v>
      </c>
      <c r="L28" s="60">
        <v>464</v>
      </c>
      <c r="M28" s="60">
        <v>424</v>
      </c>
      <c r="N28" s="60">
        <v>1361</v>
      </c>
      <c r="O28" s="60">
        <v>15795</v>
      </c>
      <c r="P28" s="60">
        <v>16019</v>
      </c>
      <c r="Q28" s="60">
        <v>346</v>
      </c>
      <c r="R28" s="60">
        <v>32160</v>
      </c>
      <c r="S28" s="60">
        <v>0</v>
      </c>
      <c r="T28" s="60">
        <v>0</v>
      </c>
      <c r="U28" s="60">
        <v>0</v>
      </c>
      <c r="V28" s="60">
        <v>0</v>
      </c>
      <c r="W28" s="60">
        <v>35121</v>
      </c>
      <c r="X28" s="60">
        <v>90948677</v>
      </c>
      <c r="Y28" s="60">
        <v>-90913556</v>
      </c>
      <c r="Z28" s="140">
        <v>-99.96</v>
      </c>
      <c r="AA28" s="155">
        <v>121264903</v>
      </c>
    </row>
    <row r="29" spans="1:27" ht="13.5">
      <c r="A29" s="183" t="s">
        <v>40</v>
      </c>
      <c r="B29" s="182"/>
      <c r="C29" s="155">
        <v>17879006</v>
      </c>
      <c r="D29" s="155">
        <v>0</v>
      </c>
      <c r="E29" s="156">
        <v>8656740</v>
      </c>
      <c r="F29" s="60">
        <v>17624940</v>
      </c>
      <c r="G29" s="60">
        <v>0</v>
      </c>
      <c r="H29" s="60">
        <v>919170</v>
      </c>
      <c r="I29" s="60">
        <v>3316156</v>
      </c>
      <c r="J29" s="60">
        <v>4235326</v>
      </c>
      <c r="K29" s="60">
        <v>1445011</v>
      </c>
      <c r="L29" s="60">
        <v>1716774</v>
      </c>
      <c r="M29" s="60">
        <v>879641</v>
      </c>
      <c r="N29" s="60">
        <v>4041426</v>
      </c>
      <c r="O29" s="60">
        <v>2753021</v>
      </c>
      <c r="P29" s="60">
        <v>861170</v>
      </c>
      <c r="Q29" s="60">
        <v>2989754</v>
      </c>
      <c r="R29" s="60">
        <v>6603945</v>
      </c>
      <c r="S29" s="60">
        <v>0</v>
      </c>
      <c r="T29" s="60">
        <v>0</v>
      </c>
      <c r="U29" s="60">
        <v>0</v>
      </c>
      <c r="V29" s="60">
        <v>0</v>
      </c>
      <c r="W29" s="60">
        <v>14880697</v>
      </c>
      <c r="X29" s="60">
        <v>13218705</v>
      </c>
      <c r="Y29" s="60">
        <v>1661992</v>
      </c>
      <c r="Z29" s="140">
        <v>12.57</v>
      </c>
      <c r="AA29" s="155">
        <v>17624940</v>
      </c>
    </row>
    <row r="30" spans="1:27" ht="13.5">
      <c r="A30" s="183" t="s">
        <v>119</v>
      </c>
      <c r="B30" s="182"/>
      <c r="C30" s="155">
        <v>292647939</v>
      </c>
      <c r="D30" s="155">
        <v>0</v>
      </c>
      <c r="E30" s="156">
        <v>314396209</v>
      </c>
      <c r="F30" s="60">
        <v>314396209</v>
      </c>
      <c r="G30" s="60">
        <v>8107</v>
      </c>
      <c r="H30" s="60">
        <v>37183105</v>
      </c>
      <c r="I30" s="60">
        <v>32362120</v>
      </c>
      <c r="J30" s="60">
        <v>69553332</v>
      </c>
      <c r="K30" s="60">
        <v>30943521</v>
      </c>
      <c r="L30" s="60">
        <v>30420042</v>
      </c>
      <c r="M30" s="60">
        <v>23437579</v>
      </c>
      <c r="N30" s="60">
        <v>84801142</v>
      </c>
      <c r="O30" s="60">
        <v>25539935</v>
      </c>
      <c r="P30" s="60">
        <v>22332438</v>
      </c>
      <c r="Q30" s="60">
        <v>23291789</v>
      </c>
      <c r="R30" s="60">
        <v>71164162</v>
      </c>
      <c r="S30" s="60">
        <v>0</v>
      </c>
      <c r="T30" s="60">
        <v>0</v>
      </c>
      <c r="U30" s="60">
        <v>0</v>
      </c>
      <c r="V30" s="60">
        <v>0</v>
      </c>
      <c r="W30" s="60">
        <v>225518636</v>
      </c>
      <c r="X30" s="60">
        <v>235797157</v>
      </c>
      <c r="Y30" s="60">
        <v>-10278521</v>
      </c>
      <c r="Z30" s="140">
        <v>-4.36</v>
      </c>
      <c r="AA30" s="155">
        <v>314396209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26703823</v>
      </c>
      <c r="D32" s="155">
        <v>0</v>
      </c>
      <c r="E32" s="156">
        <v>26204268</v>
      </c>
      <c r="F32" s="60">
        <v>27804268</v>
      </c>
      <c r="G32" s="60">
        <v>10140</v>
      </c>
      <c r="H32" s="60">
        <v>209453</v>
      </c>
      <c r="I32" s="60">
        <v>1329675</v>
      </c>
      <c r="J32" s="60">
        <v>1549268</v>
      </c>
      <c r="K32" s="60">
        <v>671911</v>
      </c>
      <c r="L32" s="60">
        <v>545136</v>
      </c>
      <c r="M32" s="60">
        <v>1185562</v>
      </c>
      <c r="N32" s="60">
        <v>2402609</v>
      </c>
      <c r="O32" s="60">
        <v>2829488</v>
      </c>
      <c r="P32" s="60">
        <v>3347728</v>
      </c>
      <c r="Q32" s="60">
        <v>496354</v>
      </c>
      <c r="R32" s="60">
        <v>6673570</v>
      </c>
      <c r="S32" s="60">
        <v>0</v>
      </c>
      <c r="T32" s="60">
        <v>0</v>
      </c>
      <c r="U32" s="60">
        <v>0</v>
      </c>
      <c r="V32" s="60">
        <v>0</v>
      </c>
      <c r="W32" s="60">
        <v>10625447</v>
      </c>
      <c r="X32" s="60">
        <v>20853201</v>
      </c>
      <c r="Y32" s="60">
        <v>-10227754</v>
      </c>
      <c r="Z32" s="140">
        <v>-49.05</v>
      </c>
      <c r="AA32" s="155">
        <v>27804268</v>
      </c>
    </row>
    <row r="33" spans="1:27" ht="13.5">
      <c r="A33" s="183" t="s">
        <v>42</v>
      </c>
      <c r="B33" s="182"/>
      <c r="C33" s="155">
        <v>420000</v>
      </c>
      <c r="D33" s="155">
        <v>0</v>
      </c>
      <c r="E33" s="156">
        <v>420000</v>
      </c>
      <c r="F33" s="60">
        <v>420000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105000</v>
      </c>
      <c r="M33" s="60">
        <v>0</v>
      </c>
      <c r="N33" s="60">
        <v>105000</v>
      </c>
      <c r="O33" s="60">
        <v>0</v>
      </c>
      <c r="P33" s="60">
        <v>0</v>
      </c>
      <c r="Q33" s="60">
        <v>105000</v>
      </c>
      <c r="R33" s="60">
        <v>105000</v>
      </c>
      <c r="S33" s="60">
        <v>0</v>
      </c>
      <c r="T33" s="60">
        <v>0</v>
      </c>
      <c r="U33" s="60">
        <v>0</v>
      </c>
      <c r="V33" s="60">
        <v>0</v>
      </c>
      <c r="W33" s="60">
        <v>210000</v>
      </c>
      <c r="X33" s="60">
        <v>315000</v>
      </c>
      <c r="Y33" s="60">
        <v>-105000</v>
      </c>
      <c r="Z33" s="140">
        <v>-33.33</v>
      </c>
      <c r="AA33" s="155">
        <v>420000</v>
      </c>
    </row>
    <row r="34" spans="1:27" ht="13.5">
      <c r="A34" s="183" t="s">
        <v>43</v>
      </c>
      <c r="B34" s="182"/>
      <c r="C34" s="155">
        <v>110051567</v>
      </c>
      <c r="D34" s="155">
        <v>0</v>
      </c>
      <c r="E34" s="156">
        <v>148746794</v>
      </c>
      <c r="F34" s="60">
        <v>176245327</v>
      </c>
      <c r="G34" s="60">
        <v>4856799</v>
      </c>
      <c r="H34" s="60">
        <v>7463425</v>
      </c>
      <c r="I34" s="60">
        <v>7562242</v>
      </c>
      <c r="J34" s="60">
        <v>19882466</v>
      </c>
      <c r="K34" s="60">
        <v>5528366</v>
      </c>
      <c r="L34" s="60">
        <v>9408580</v>
      </c>
      <c r="M34" s="60">
        <v>11768770</v>
      </c>
      <c r="N34" s="60">
        <v>26705716</v>
      </c>
      <c r="O34" s="60">
        <v>11734404</v>
      </c>
      <c r="P34" s="60">
        <v>13236830</v>
      </c>
      <c r="Q34" s="60">
        <v>13173214</v>
      </c>
      <c r="R34" s="60">
        <v>38144448</v>
      </c>
      <c r="S34" s="60">
        <v>0</v>
      </c>
      <c r="T34" s="60">
        <v>0</v>
      </c>
      <c r="U34" s="60">
        <v>0</v>
      </c>
      <c r="V34" s="60">
        <v>0</v>
      </c>
      <c r="W34" s="60">
        <v>84732630</v>
      </c>
      <c r="X34" s="60">
        <v>132183995</v>
      </c>
      <c r="Y34" s="60">
        <v>-47451365</v>
      </c>
      <c r="Z34" s="140">
        <v>-35.9</v>
      </c>
      <c r="AA34" s="155">
        <v>176245327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798452956</v>
      </c>
      <c r="D36" s="188">
        <f>SUM(D25:D35)</f>
        <v>0</v>
      </c>
      <c r="E36" s="189">
        <f t="shared" si="1"/>
        <v>911527423</v>
      </c>
      <c r="F36" s="190">
        <f t="shared" si="1"/>
        <v>939842498</v>
      </c>
      <c r="G36" s="190">
        <f t="shared" si="1"/>
        <v>22896878</v>
      </c>
      <c r="H36" s="190">
        <f t="shared" si="1"/>
        <v>61974968</v>
      </c>
      <c r="I36" s="190">
        <f t="shared" si="1"/>
        <v>61108623</v>
      </c>
      <c r="J36" s="190">
        <f t="shared" si="1"/>
        <v>145980469</v>
      </c>
      <c r="K36" s="190">
        <f t="shared" si="1"/>
        <v>61255123</v>
      </c>
      <c r="L36" s="190">
        <f t="shared" si="1"/>
        <v>60627406</v>
      </c>
      <c r="M36" s="190">
        <f t="shared" si="1"/>
        <v>56826141</v>
      </c>
      <c r="N36" s="190">
        <f t="shared" si="1"/>
        <v>178708670</v>
      </c>
      <c r="O36" s="190">
        <f t="shared" si="1"/>
        <v>62628415</v>
      </c>
      <c r="P36" s="190">
        <f t="shared" si="1"/>
        <v>58016959</v>
      </c>
      <c r="Q36" s="190">
        <f t="shared" si="1"/>
        <v>59483091</v>
      </c>
      <c r="R36" s="190">
        <f t="shared" si="1"/>
        <v>180128465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504817604</v>
      </c>
      <c r="X36" s="190">
        <f t="shared" si="1"/>
        <v>704881873</v>
      </c>
      <c r="Y36" s="190">
        <f t="shared" si="1"/>
        <v>-200064269</v>
      </c>
      <c r="Z36" s="191">
        <f>+IF(X36&lt;&gt;0,+(Y36/X36)*100,0)</f>
        <v>-28.382666183274086</v>
      </c>
      <c r="AA36" s="188">
        <f>SUM(AA25:AA35)</f>
        <v>939842498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-86585496</v>
      </c>
      <c r="D38" s="199">
        <f>+D22-D36</f>
        <v>0</v>
      </c>
      <c r="E38" s="200">
        <f t="shared" si="2"/>
        <v>-60422725</v>
      </c>
      <c r="F38" s="106">
        <f t="shared" si="2"/>
        <v>-59449160</v>
      </c>
      <c r="G38" s="106">
        <f t="shared" si="2"/>
        <v>63824627</v>
      </c>
      <c r="H38" s="106">
        <f t="shared" si="2"/>
        <v>-3460999</v>
      </c>
      <c r="I38" s="106">
        <f t="shared" si="2"/>
        <v>-3126589</v>
      </c>
      <c r="J38" s="106">
        <f t="shared" si="2"/>
        <v>57237039</v>
      </c>
      <c r="K38" s="106">
        <f t="shared" si="2"/>
        <v>-15356976</v>
      </c>
      <c r="L38" s="106">
        <f t="shared" si="2"/>
        <v>-1923182</v>
      </c>
      <c r="M38" s="106">
        <f t="shared" si="2"/>
        <v>23578015</v>
      </c>
      <c r="N38" s="106">
        <f t="shared" si="2"/>
        <v>6297857</v>
      </c>
      <c r="O38" s="106">
        <f t="shared" si="2"/>
        <v>-1729171</v>
      </c>
      <c r="P38" s="106">
        <f t="shared" si="2"/>
        <v>-9729325</v>
      </c>
      <c r="Q38" s="106">
        <f t="shared" si="2"/>
        <v>35409472</v>
      </c>
      <c r="R38" s="106">
        <f t="shared" si="2"/>
        <v>23950976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87485872</v>
      </c>
      <c r="X38" s="106">
        <f>IF(F22=F36,0,X22-X36)</f>
        <v>-44586868</v>
      </c>
      <c r="Y38" s="106">
        <f t="shared" si="2"/>
        <v>132072740</v>
      </c>
      <c r="Z38" s="201">
        <f>+IF(X38&lt;&gt;0,+(Y38/X38)*100,0)</f>
        <v>-296.21443695035947</v>
      </c>
      <c r="AA38" s="199">
        <f>+AA22-AA36</f>
        <v>-59449160</v>
      </c>
    </row>
    <row r="39" spans="1:27" ht="13.5">
      <c r="A39" s="181" t="s">
        <v>46</v>
      </c>
      <c r="B39" s="185"/>
      <c r="C39" s="155">
        <v>27775935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-58809561</v>
      </c>
      <c r="D42" s="206">
        <f>SUM(D38:D41)</f>
        <v>0</v>
      </c>
      <c r="E42" s="207">
        <f t="shared" si="3"/>
        <v>-60422725</v>
      </c>
      <c r="F42" s="88">
        <f t="shared" si="3"/>
        <v>-59449160</v>
      </c>
      <c r="G42" s="88">
        <f t="shared" si="3"/>
        <v>63824627</v>
      </c>
      <c r="H42" s="88">
        <f t="shared" si="3"/>
        <v>-3460999</v>
      </c>
      <c r="I42" s="88">
        <f t="shared" si="3"/>
        <v>-3126589</v>
      </c>
      <c r="J42" s="88">
        <f t="shared" si="3"/>
        <v>57237039</v>
      </c>
      <c r="K42" s="88">
        <f t="shared" si="3"/>
        <v>-15356976</v>
      </c>
      <c r="L42" s="88">
        <f t="shared" si="3"/>
        <v>-1923182</v>
      </c>
      <c r="M42" s="88">
        <f t="shared" si="3"/>
        <v>23578015</v>
      </c>
      <c r="N42" s="88">
        <f t="shared" si="3"/>
        <v>6297857</v>
      </c>
      <c r="O42" s="88">
        <f t="shared" si="3"/>
        <v>-1729171</v>
      </c>
      <c r="P42" s="88">
        <f t="shared" si="3"/>
        <v>-9729325</v>
      </c>
      <c r="Q42" s="88">
        <f t="shared" si="3"/>
        <v>35409472</v>
      </c>
      <c r="R42" s="88">
        <f t="shared" si="3"/>
        <v>23950976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87485872</v>
      </c>
      <c r="X42" s="88">
        <f t="shared" si="3"/>
        <v>-44586868</v>
      </c>
      <c r="Y42" s="88">
        <f t="shared" si="3"/>
        <v>132072740</v>
      </c>
      <c r="Z42" s="208">
        <f>+IF(X42&lt;&gt;0,+(Y42/X42)*100,0)</f>
        <v>-296.21443695035947</v>
      </c>
      <c r="AA42" s="206">
        <f>SUM(AA38:AA41)</f>
        <v>-59449160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-58809561</v>
      </c>
      <c r="D44" s="210">
        <f>+D42-D43</f>
        <v>0</v>
      </c>
      <c r="E44" s="211">
        <f t="shared" si="4"/>
        <v>-60422725</v>
      </c>
      <c r="F44" s="77">
        <f t="shared" si="4"/>
        <v>-59449160</v>
      </c>
      <c r="G44" s="77">
        <f t="shared" si="4"/>
        <v>63824627</v>
      </c>
      <c r="H44" s="77">
        <f t="shared" si="4"/>
        <v>-3460999</v>
      </c>
      <c r="I44" s="77">
        <f t="shared" si="4"/>
        <v>-3126589</v>
      </c>
      <c r="J44" s="77">
        <f t="shared" si="4"/>
        <v>57237039</v>
      </c>
      <c r="K44" s="77">
        <f t="shared" si="4"/>
        <v>-15356976</v>
      </c>
      <c r="L44" s="77">
        <f t="shared" si="4"/>
        <v>-1923182</v>
      </c>
      <c r="M44" s="77">
        <f t="shared" si="4"/>
        <v>23578015</v>
      </c>
      <c r="N44" s="77">
        <f t="shared" si="4"/>
        <v>6297857</v>
      </c>
      <c r="O44" s="77">
        <f t="shared" si="4"/>
        <v>-1729171</v>
      </c>
      <c r="P44" s="77">
        <f t="shared" si="4"/>
        <v>-9729325</v>
      </c>
      <c r="Q44" s="77">
        <f t="shared" si="4"/>
        <v>35409472</v>
      </c>
      <c r="R44" s="77">
        <f t="shared" si="4"/>
        <v>23950976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87485872</v>
      </c>
      <c r="X44" s="77">
        <f t="shared" si="4"/>
        <v>-44586868</v>
      </c>
      <c r="Y44" s="77">
        <f t="shared" si="4"/>
        <v>132072740</v>
      </c>
      <c r="Z44" s="212">
        <f>+IF(X44&lt;&gt;0,+(Y44/X44)*100,0)</f>
        <v>-296.21443695035947</v>
      </c>
      <c r="AA44" s="210">
        <f>+AA42-AA43</f>
        <v>-59449160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-58809561</v>
      </c>
      <c r="D46" s="206">
        <f>SUM(D44:D45)</f>
        <v>0</v>
      </c>
      <c r="E46" s="207">
        <f t="shared" si="5"/>
        <v>-60422725</v>
      </c>
      <c r="F46" s="88">
        <f t="shared" si="5"/>
        <v>-59449160</v>
      </c>
      <c r="G46" s="88">
        <f t="shared" si="5"/>
        <v>63824627</v>
      </c>
      <c r="H46" s="88">
        <f t="shared" si="5"/>
        <v>-3460999</v>
      </c>
      <c r="I46" s="88">
        <f t="shared" si="5"/>
        <v>-3126589</v>
      </c>
      <c r="J46" s="88">
        <f t="shared" si="5"/>
        <v>57237039</v>
      </c>
      <c r="K46" s="88">
        <f t="shared" si="5"/>
        <v>-15356976</v>
      </c>
      <c r="L46" s="88">
        <f t="shared" si="5"/>
        <v>-1923182</v>
      </c>
      <c r="M46" s="88">
        <f t="shared" si="5"/>
        <v>23578015</v>
      </c>
      <c r="N46" s="88">
        <f t="shared" si="5"/>
        <v>6297857</v>
      </c>
      <c r="O46" s="88">
        <f t="shared" si="5"/>
        <v>-1729171</v>
      </c>
      <c r="P46" s="88">
        <f t="shared" si="5"/>
        <v>-9729325</v>
      </c>
      <c r="Q46" s="88">
        <f t="shared" si="5"/>
        <v>35409472</v>
      </c>
      <c r="R46" s="88">
        <f t="shared" si="5"/>
        <v>23950976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87485872</v>
      </c>
      <c r="X46" s="88">
        <f t="shared" si="5"/>
        <v>-44586868</v>
      </c>
      <c r="Y46" s="88">
        <f t="shared" si="5"/>
        <v>132072740</v>
      </c>
      <c r="Z46" s="208">
        <f>+IF(X46&lt;&gt;0,+(Y46/X46)*100,0)</f>
        <v>-296.21443695035947</v>
      </c>
      <c r="AA46" s="206">
        <f>SUM(AA44:AA45)</f>
        <v>-59449160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-58809561</v>
      </c>
      <c r="D48" s="217">
        <f>SUM(D46:D47)</f>
        <v>0</v>
      </c>
      <c r="E48" s="218">
        <f t="shared" si="6"/>
        <v>-60422725</v>
      </c>
      <c r="F48" s="219">
        <f t="shared" si="6"/>
        <v>-59449160</v>
      </c>
      <c r="G48" s="219">
        <f t="shared" si="6"/>
        <v>63824627</v>
      </c>
      <c r="H48" s="220">
        <f t="shared" si="6"/>
        <v>-3460999</v>
      </c>
      <c r="I48" s="220">
        <f t="shared" si="6"/>
        <v>-3126589</v>
      </c>
      <c r="J48" s="220">
        <f t="shared" si="6"/>
        <v>57237039</v>
      </c>
      <c r="K48" s="220">
        <f t="shared" si="6"/>
        <v>-15356976</v>
      </c>
      <c r="L48" s="220">
        <f t="shared" si="6"/>
        <v>-1923182</v>
      </c>
      <c r="M48" s="219">
        <f t="shared" si="6"/>
        <v>23578015</v>
      </c>
      <c r="N48" s="219">
        <f t="shared" si="6"/>
        <v>6297857</v>
      </c>
      <c r="O48" s="220">
        <f t="shared" si="6"/>
        <v>-1729171</v>
      </c>
      <c r="P48" s="220">
        <f t="shared" si="6"/>
        <v>-9729325</v>
      </c>
      <c r="Q48" s="220">
        <f t="shared" si="6"/>
        <v>35409472</v>
      </c>
      <c r="R48" s="220">
        <f t="shared" si="6"/>
        <v>23950976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87485872</v>
      </c>
      <c r="X48" s="220">
        <f t="shared" si="6"/>
        <v>-44586868</v>
      </c>
      <c r="Y48" s="220">
        <f t="shared" si="6"/>
        <v>132072740</v>
      </c>
      <c r="Z48" s="221">
        <f>+IF(X48&lt;&gt;0,+(Y48/X48)*100,0)</f>
        <v>-296.21443695035947</v>
      </c>
      <c r="AA48" s="222">
        <f>SUM(AA46:AA47)</f>
        <v>-59449160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1400464</v>
      </c>
      <c r="D5" s="153">
        <f>SUM(D6:D8)</f>
        <v>0</v>
      </c>
      <c r="E5" s="154">
        <f t="shared" si="0"/>
        <v>5857957</v>
      </c>
      <c r="F5" s="100">
        <f t="shared" si="0"/>
        <v>6731669</v>
      </c>
      <c r="G5" s="100">
        <f t="shared" si="0"/>
        <v>40663</v>
      </c>
      <c r="H5" s="100">
        <f t="shared" si="0"/>
        <v>2294377</v>
      </c>
      <c r="I5" s="100">
        <f t="shared" si="0"/>
        <v>40663</v>
      </c>
      <c r="J5" s="100">
        <f t="shared" si="0"/>
        <v>2375703</v>
      </c>
      <c r="K5" s="100">
        <f t="shared" si="0"/>
        <v>40663</v>
      </c>
      <c r="L5" s="100">
        <f t="shared" si="0"/>
        <v>40663</v>
      </c>
      <c r="M5" s="100">
        <f t="shared" si="0"/>
        <v>153127</v>
      </c>
      <c r="N5" s="100">
        <f t="shared" si="0"/>
        <v>234453</v>
      </c>
      <c r="O5" s="100">
        <f t="shared" si="0"/>
        <v>40663</v>
      </c>
      <c r="P5" s="100">
        <f t="shared" si="0"/>
        <v>318919</v>
      </c>
      <c r="Q5" s="100">
        <f t="shared" si="0"/>
        <v>63807</v>
      </c>
      <c r="R5" s="100">
        <f t="shared" si="0"/>
        <v>423389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3033545</v>
      </c>
      <c r="X5" s="100">
        <f t="shared" si="0"/>
        <v>5048752</v>
      </c>
      <c r="Y5" s="100">
        <f t="shared" si="0"/>
        <v>-2015207</v>
      </c>
      <c r="Z5" s="137">
        <f>+IF(X5&lt;&gt;0,+(Y5/X5)*100,0)</f>
        <v>-39.91495323992939</v>
      </c>
      <c r="AA5" s="153">
        <f>SUM(AA6:AA8)</f>
        <v>6731669</v>
      </c>
    </row>
    <row r="6" spans="1:27" ht="13.5">
      <c r="A6" s="138" t="s">
        <v>75</v>
      </c>
      <c r="B6" s="136"/>
      <c r="C6" s="155"/>
      <c r="D6" s="155"/>
      <c r="E6" s="156">
        <v>370737</v>
      </c>
      <c r="F6" s="60">
        <v>590736</v>
      </c>
      <c r="G6" s="60">
        <v>30895</v>
      </c>
      <c r="H6" s="60">
        <v>30895</v>
      </c>
      <c r="I6" s="60">
        <v>30895</v>
      </c>
      <c r="J6" s="60">
        <v>92685</v>
      </c>
      <c r="K6" s="60">
        <v>30895</v>
      </c>
      <c r="L6" s="60">
        <v>30895</v>
      </c>
      <c r="M6" s="60">
        <v>30895</v>
      </c>
      <c r="N6" s="60">
        <v>92685</v>
      </c>
      <c r="O6" s="60">
        <v>30895</v>
      </c>
      <c r="P6" s="60">
        <v>30895</v>
      </c>
      <c r="Q6" s="60">
        <v>30895</v>
      </c>
      <c r="R6" s="60">
        <v>92685</v>
      </c>
      <c r="S6" s="60"/>
      <c r="T6" s="60"/>
      <c r="U6" s="60"/>
      <c r="V6" s="60"/>
      <c r="W6" s="60">
        <v>278055</v>
      </c>
      <c r="X6" s="60">
        <v>443052</v>
      </c>
      <c r="Y6" s="60">
        <v>-164997</v>
      </c>
      <c r="Z6" s="140">
        <v>-37.24</v>
      </c>
      <c r="AA6" s="62">
        <v>590736</v>
      </c>
    </row>
    <row r="7" spans="1:27" ht="13.5">
      <c r="A7" s="138" t="s">
        <v>76</v>
      </c>
      <c r="B7" s="136"/>
      <c r="C7" s="157"/>
      <c r="D7" s="157"/>
      <c r="E7" s="158">
        <v>50000</v>
      </c>
      <c r="F7" s="159">
        <v>50000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37369</v>
      </c>
      <c r="Q7" s="159"/>
      <c r="R7" s="159">
        <v>37369</v>
      </c>
      <c r="S7" s="159"/>
      <c r="T7" s="159"/>
      <c r="U7" s="159"/>
      <c r="V7" s="159"/>
      <c r="W7" s="159">
        <v>37369</v>
      </c>
      <c r="X7" s="159">
        <v>37500</v>
      </c>
      <c r="Y7" s="159">
        <v>-131</v>
      </c>
      <c r="Z7" s="141">
        <v>-0.35</v>
      </c>
      <c r="AA7" s="225">
        <v>50000</v>
      </c>
    </row>
    <row r="8" spans="1:27" ht="13.5">
      <c r="A8" s="138" t="s">
        <v>77</v>
      </c>
      <c r="B8" s="136"/>
      <c r="C8" s="155">
        <v>1400464</v>
      </c>
      <c r="D8" s="155"/>
      <c r="E8" s="156">
        <v>5437220</v>
      </c>
      <c r="F8" s="60">
        <v>6090933</v>
      </c>
      <c r="G8" s="60">
        <v>9768</v>
      </c>
      <c r="H8" s="60">
        <v>2263482</v>
      </c>
      <c r="I8" s="60">
        <v>9768</v>
      </c>
      <c r="J8" s="60">
        <v>2283018</v>
      </c>
      <c r="K8" s="60">
        <v>9768</v>
      </c>
      <c r="L8" s="60">
        <v>9768</v>
      </c>
      <c r="M8" s="60">
        <v>122232</v>
      </c>
      <c r="N8" s="60">
        <v>141768</v>
      </c>
      <c r="O8" s="60">
        <v>9768</v>
      </c>
      <c r="P8" s="60">
        <v>250655</v>
      </c>
      <c r="Q8" s="60">
        <v>32912</v>
      </c>
      <c r="R8" s="60">
        <v>293335</v>
      </c>
      <c r="S8" s="60"/>
      <c r="T8" s="60"/>
      <c r="U8" s="60"/>
      <c r="V8" s="60"/>
      <c r="W8" s="60">
        <v>2718121</v>
      </c>
      <c r="X8" s="60">
        <v>4568200</v>
      </c>
      <c r="Y8" s="60">
        <v>-1850079</v>
      </c>
      <c r="Z8" s="140">
        <v>-40.5</v>
      </c>
      <c r="AA8" s="62">
        <v>6090933</v>
      </c>
    </row>
    <row r="9" spans="1:27" ht="13.5">
      <c r="A9" s="135" t="s">
        <v>78</v>
      </c>
      <c r="B9" s="136"/>
      <c r="C9" s="153">
        <f aca="true" t="shared" si="1" ref="C9:Y9">SUM(C10:C14)</f>
        <v>19151011</v>
      </c>
      <c r="D9" s="153">
        <f>SUM(D10:D14)</f>
        <v>0</v>
      </c>
      <c r="E9" s="154">
        <f t="shared" si="1"/>
        <v>27819304</v>
      </c>
      <c r="F9" s="100">
        <f t="shared" si="1"/>
        <v>35619304</v>
      </c>
      <c r="G9" s="100">
        <f t="shared" si="1"/>
        <v>504942</v>
      </c>
      <c r="H9" s="100">
        <f t="shared" si="1"/>
        <v>504942</v>
      </c>
      <c r="I9" s="100">
        <f t="shared" si="1"/>
        <v>504942</v>
      </c>
      <c r="J9" s="100">
        <f t="shared" si="1"/>
        <v>1514826</v>
      </c>
      <c r="K9" s="100">
        <f t="shared" si="1"/>
        <v>909941</v>
      </c>
      <c r="L9" s="100">
        <f t="shared" si="1"/>
        <v>1635650</v>
      </c>
      <c r="M9" s="100">
        <f t="shared" si="1"/>
        <v>553863</v>
      </c>
      <c r="N9" s="100">
        <f t="shared" si="1"/>
        <v>3099454</v>
      </c>
      <c r="O9" s="100">
        <f t="shared" si="1"/>
        <v>567943</v>
      </c>
      <c r="P9" s="100">
        <f t="shared" si="1"/>
        <v>2685602</v>
      </c>
      <c r="Q9" s="100">
        <f t="shared" si="1"/>
        <v>1150898</v>
      </c>
      <c r="R9" s="100">
        <f t="shared" si="1"/>
        <v>4404443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9018723</v>
      </c>
      <c r="X9" s="100">
        <f t="shared" si="1"/>
        <v>26714478</v>
      </c>
      <c r="Y9" s="100">
        <f t="shared" si="1"/>
        <v>-17695755</v>
      </c>
      <c r="Z9" s="137">
        <f>+IF(X9&lt;&gt;0,+(Y9/X9)*100,0)</f>
        <v>-66.24031732905281</v>
      </c>
      <c r="AA9" s="102">
        <f>SUM(AA10:AA14)</f>
        <v>35619304</v>
      </c>
    </row>
    <row r="10" spans="1:27" ht="13.5">
      <c r="A10" s="138" t="s">
        <v>79</v>
      </c>
      <c r="B10" s="136"/>
      <c r="C10" s="155">
        <v>8578217</v>
      </c>
      <c r="D10" s="155"/>
      <c r="E10" s="156">
        <v>22079259</v>
      </c>
      <c r="F10" s="60">
        <v>28089259</v>
      </c>
      <c r="G10" s="60">
        <v>233271</v>
      </c>
      <c r="H10" s="60">
        <v>233271</v>
      </c>
      <c r="I10" s="60">
        <v>233271</v>
      </c>
      <c r="J10" s="60">
        <v>699813</v>
      </c>
      <c r="K10" s="60">
        <v>638270</v>
      </c>
      <c r="L10" s="60">
        <v>1363979</v>
      </c>
      <c r="M10" s="60">
        <v>282192</v>
      </c>
      <c r="N10" s="60">
        <v>2284441</v>
      </c>
      <c r="O10" s="60">
        <v>296272</v>
      </c>
      <c r="P10" s="60">
        <v>2413931</v>
      </c>
      <c r="Q10" s="60">
        <v>398215</v>
      </c>
      <c r="R10" s="60">
        <v>3108418</v>
      </c>
      <c r="S10" s="60"/>
      <c r="T10" s="60"/>
      <c r="U10" s="60"/>
      <c r="V10" s="60"/>
      <c r="W10" s="60">
        <v>6092672</v>
      </c>
      <c r="X10" s="60">
        <v>21066944</v>
      </c>
      <c r="Y10" s="60">
        <v>-14974272</v>
      </c>
      <c r="Z10" s="140">
        <v>-71.08</v>
      </c>
      <c r="AA10" s="62">
        <v>28089259</v>
      </c>
    </row>
    <row r="11" spans="1:27" ht="13.5">
      <c r="A11" s="138" t="s">
        <v>80</v>
      </c>
      <c r="B11" s="136"/>
      <c r="C11" s="155">
        <v>8048026</v>
      </c>
      <c r="D11" s="155"/>
      <c r="E11" s="156">
        <v>353754</v>
      </c>
      <c r="F11" s="60">
        <v>2663754</v>
      </c>
      <c r="G11" s="60">
        <v>21980</v>
      </c>
      <c r="H11" s="60">
        <v>21980</v>
      </c>
      <c r="I11" s="60">
        <v>21980</v>
      </c>
      <c r="J11" s="60">
        <v>65940</v>
      </c>
      <c r="K11" s="60">
        <v>21980</v>
      </c>
      <c r="L11" s="60">
        <v>21980</v>
      </c>
      <c r="M11" s="60">
        <v>21980</v>
      </c>
      <c r="N11" s="60">
        <v>65940</v>
      </c>
      <c r="O11" s="60">
        <v>21980</v>
      </c>
      <c r="P11" s="60">
        <v>21980</v>
      </c>
      <c r="Q11" s="60">
        <v>21980</v>
      </c>
      <c r="R11" s="60">
        <v>65940</v>
      </c>
      <c r="S11" s="60"/>
      <c r="T11" s="60"/>
      <c r="U11" s="60"/>
      <c r="V11" s="60"/>
      <c r="W11" s="60">
        <v>197820</v>
      </c>
      <c r="X11" s="60">
        <v>1997816</v>
      </c>
      <c r="Y11" s="60">
        <v>-1799996</v>
      </c>
      <c r="Z11" s="140">
        <v>-90.1</v>
      </c>
      <c r="AA11" s="62">
        <v>2663754</v>
      </c>
    </row>
    <row r="12" spans="1:27" ht="13.5">
      <c r="A12" s="138" t="s">
        <v>81</v>
      </c>
      <c r="B12" s="136"/>
      <c r="C12" s="155">
        <v>2524768</v>
      </c>
      <c r="D12" s="155"/>
      <c r="E12" s="156">
        <v>5386291</v>
      </c>
      <c r="F12" s="60">
        <v>4866291</v>
      </c>
      <c r="G12" s="60">
        <v>249691</v>
      </c>
      <c r="H12" s="60">
        <v>249691</v>
      </c>
      <c r="I12" s="60">
        <v>249691</v>
      </c>
      <c r="J12" s="60">
        <v>749073</v>
      </c>
      <c r="K12" s="60">
        <v>249691</v>
      </c>
      <c r="L12" s="60">
        <v>249691</v>
      </c>
      <c r="M12" s="60">
        <v>249691</v>
      </c>
      <c r="N12" s="60">
        <v>749073</v>
      </c>
      <c r="O12" s="60">
        <v>249691</v>
      </c>
      <c r="P12" s="60">
        <v>249691</v>
      </c>
      <c r="Q12" s="60">
        <v>730703</v>
      </c>
      <c r="R12" s="60">
        <v>1230085</v>
      </c>
      <c r="S12" s="60"/>
      <c r="T12" s="60"/>
      <c r="U12" s="60"/>
      <c r="V12" s="60"/>
      <c r="W12" s="60">
        <v>2728231</v>
      </c>
      <c r="X12" s="60">
        <v>3649718</v>
      </c>
      <c r="Y12" s="60">
        <v>-921487</v>
      </c>
      <c r="Z12" s="140">
        <v>-25.25</v>
      </c>
      <c r="AA12" s="62">
        <v>4866291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10969551</v>
      </c>
      <c r="D15" s="153">
        <f>SUM(D16:D18)</f>
        <v>0</v>
      </c>
      <c r="E15" s="154">
        <f t="shared" si="2"/>
        <v>41680897</v>
      </c>
      <c r="F15" s="100">
        <f t="shared" si="2"/>
        <v>31884497</v>
      </c>
      <c r="G15" s="100">
        <f t="shared" si="2"/>
        <v>364175</v>
      </c>
      <c r="H15" s="100">
        <f t="shared" si="2"/>
        <v>364175</v>
      </c>
      <c r="I15" s="100">
        <f t="shared" si="2"/>
        <v>364175</v>
      </c>
      <c r="J15" s="100">
        <f t="shared" si="2"/>
        <v>1092525</v>
      </c>
      <c r="K15" s="100">
        <f t="shared" si="2"/>
        <v>364175</v>
      </c>
      <c r="L15" s="100">
        <f t="shared" si="2"/>
        <v>364175</v>
      </c>
      <c r="M15" s="100">
        <f t="shared" si="2"/>
        <v>364175</v>
      </c>
      <c r="N15" s="100">
        <f t="shared" si="2"/>
        <v>1092525</v>
      </c>
      <c r="O15" s="100">
        <f t="shared" si="2"/>
        <v>364175</v>
      </c>
      <c r="P15" s="100">
        <f t="shared" si="2"/>
        <v>364175</v>
      </c>
      <c r="Q15" s="100">
        <f t="shared" si="2"/>
        <v>1165614</v>
      </c>
      <c r="R15" s="100">
        <f t="shared" si="2"/>
        <v>1893964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4079014</v>
      </c>
      <c r="X15" s="100">
        <f t="shared" si="2"/>
        <v>23913373</v>
      </c>
      <c r="Y15" s="100">
        <f t="shared" si="2"/>
        <v>-19834359</v>
      </c>
      <c r="Z15" s="137">
        <f>+IF(X15&lt;&gt;0,+(Y15/X15)*100,0)</f>
        <v>-82.94254014270592</v>
      </c>
      <c r="AA15" s="102">
        <f>SUM(AA16:AA18)</f>
        <v>31884497</v>
      </c>
    </row>
    <row r="16" spans="1:27" ht="13.5">
      <c r="A16" s="138" t="s">
        <v>85</v>
      </c>
      <c r="B16" s="136"/>
      <c r="C16" s="155">
        <v>1383568</v>
      </c>
      <c r="D16" s="155"/>
      <c r="E16" s="156">
        <v>1200000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900000</v>
      </c>
      <c r="Y16" s="60">
        <v>-900000</v>
      </c>
      <c r="Z16" s="140">
        <v>-100</v>
      </c>
      <c r="AA16" s="62">
        <v>1200000</v>
      </c>
    </row>
    <row r="17" spans="1:27" ht="13.5">
      <c r="A17" s="138" t="s">
        <v>86</v>
      </c>
      <c r="B17" s="136"/>
      <c r="C17" s="155">
        <v>9585983</v>
      </c>
      <c r="D17" s="155"/>
      <c r="E17" s="156">
        <v>40480897</v>
      </c>
      <c r="F17" s="60">
        <v>30284497</v>
      </c>
      <c r="G17" s="60">
        <v>364175</v>
      </c>
      <c r="H17" s="60">
        <v>364175</v>
      </c>
      <c r="I17" s="60">
        <v>364175</v>
      </c>
      <c r="J17" s="60">
        <v>1092525</v>
      </c>
      <c r="K17" s="60">
        <v>364175</v>
      </c>
      <c r="L17" s="60">
        <v>364175</v>
      </c>
      <c r="M17" s="60">
        <v>364175</v>
      </c>
      <c r="N17" s="60">
        <v>1092525</v>
      </c>
      <c r="O17" s="60">
        <v>364175</v>
      </c>
      <c r="P17" s="60">
        <v>364175</v>
      </c>
      <c r="Q17" s="60">
        <v>1165614</v>
      </c>
      <c r="R17" s="60">
        <v>1893964</v>
      </c>
      <c r="S17" s="60"/>
      <c r="T17" s="60"/>
      <c r="U17" s="60"/>
      <c r="V17" s="60"/>
      <c r="W17" s="60">
        <v>4079014</v>
      </c>
      <c r="X17" s="60">
        <v>22713373</v>
      </c>
      <c r="Y17" s="60">
        <v>-18634359</v>
      </c>
      <c r="Z17" s="140">
        <v>-82.04</v>
      </c>
      <c r="AA17" s="62">
        <v>30284497</v>
      </c>
    </row>
    <row r="18" spans="1:27" ht="13.5">
      <c r="A18" s="138" t="s">
        <v>87</v>
      </c>
      <c r="B18" s="136"/>
      <c r="C18" s="155"/>
      <c r="D18" s="155"/>
      <c r="E18" s="156"/>
      <c r="F18" s="60">
        <v>400000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300000</v>
      </c>
      <c r="Y18" s="60">
        <v>-300000</v>
      </c>
      <c r="Z18" s="140">
        <v>-100</v>
      </c>
      <c r="AA18" s="62">
        <v>400000</v>
      </c>
    </row>
    <row r="19" spans="1:27" ht="13.5">
      <c r="A19" s="135" t="s">
        <v>88</v>
      </c>
      <c r="B19" s="142"/>
      <c r="C19" s="153">
        <f aca="true" t="shared" si="3" ref="C19:Y19">SUM(C20:C23)</f>
        <v>26253430</v>
      </c>
      <c r="D19" s="153">
        <f>SUM(D20:D23)</f>
        <v>0</v>
      </c>
      <c r="E19" s="154">
        <f t="shared" si="3"/>
        <v>39493689</v>
      </c>
      <c r="F19" s="100">
        <f t="shared" si="3"/>
        <v>52722590</v>
      </c>
      <c r="G19" s="100">
        <f t="shared" si="3"/>
        <v>923213</v>
      </c>
      <c r="H19" s="100">
        <f t="shared" si="3"/>
        <v>2424429</v>
      </c>
      <c r="I19" s="100">
        <f t="shared" si="3"/>
        <v>1489572</v>
      </c>
      <c r="J19" s="100">
        <f t="shared" si="3"/>
        <v>4837214</v>
      </c>
      <c r="K19" s="100">
        <f t="shared" si="3"/>
        <v>2058073</v>
      </c>
      <c r="L19" s="100">
        <f t="shared" si="3"/>
        <v>1183053</v>
      </c>
      <c r="M19" s="100">
        <f t="shared" si="3"/>
        <v>2373405</v>
      </c>
      <c r="N19" s="100">
        <f t="shared" si="3"/>
        <v>5614531</v>
      </c>
      <c r="O19" s="100">
        <f t="shared" si="3"/>
        <v>2263118</v>
      </c>
      <c r="P19" s="100">
        <f t="shared" si="3"/>
        <v>1479872</v>
      </c>
      <c r="Q19" s="100">
        <f t="shared" si="3"/>
        <v>1363504</v>
      </c>
      <c r="R19" s="100">
        <f t="shared" si="3"/>
        <v>5106494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15558239</v>
      </c>
      <c r="X19" s="100">
        <f t="shared" si="3"/>
        <v>39541943</v>
      </c>
      <c r="Y19" s="100">
        <f t="shared" si="3"/>
        <v>-23983704</v>
      </c>
      <c r="Z19" s="137">
        <f>+IF(X19&lt;&gt;0,+(Y19/X19)*100,0)</f>
        <v>-60.65383281747182</v>
      </c>
      <c r="AA19" s="102">
        <f>SUM(AA20:AA23)</f>
        <v>52722590</v>
      </c>
    </row>
    <row r="20" spans="1:27" ht="13.5">
      <c r="A20" s="138" t="s">
        <v>89</v>
      </c>
      <c r="B20" s="136"/>
      <c r="C20" s="155">
        <v>10836865</v>
      </c>
      <c r="D20" s="155"/>
      <c r="E20" s="156">
        <v>25549595</v>
      </c>
      <c r="F20" s="60">
        <v>29049595</v>
      </c>
      <c r="G20" s="60">
        <v>234133</v>
      </c>
      <c r="H20" s="60">
        <v>1712549</v>
      </c>
      <c r="I20" s="60">
        <v>703911</v>
      </c>
      <c r="J20" s="60">
        <v>2650593</v>
      </c>
      <c r="K20" s="60">
        <v>1368993</v>
      </c>
      <c r="L20" s="60">
        <v>493973</v>
      </c>
      <c r="M20" s="60">
        <v>1684325</v>
      </c>
      <c r="N20" s="60">
        <v>3547291</v>
      </c>
      <c r="O20" s="60">
        <v>234133</v>
      </c>
      <c r="P20" s="60">
        <v>234133</v>
      </c>
      <c r="Q20" s="60">
        <v>234133</v>
      </c>
      <c r="R20" s="60">
        <v>702399</v>
      </c>
      <c r="S20" s="60"/>
      <c r="T20" s="60"/>
      <c r="U20" s="60"/>
      <c r="V20" s="60"/>
      <c r="W20" s="60">
        <v>6900283</v>
      </c>
      <c r="X20" s="60">
        <v>21787196</v>
      </c>
      <c r="Y20" s="60">
        <v>-14886913</v>
      </c>
      <c r="Z20" s="140">
        <v>-68.33</v>
      </c>
      <c r="AA20" s="62">
        <v>29049595</v>
      </c>
    </row>
    <row r="21" spans="1:27" ht="13.5">
      <c r="A21" s="138" t="s">
        <v>90</v>
      </c>
      <c r="B21" s="136"/>
      <c r="C21" s="155">
        <v>9170950</v>
      </c>
      <c r="D21" s="155"/>
      <c r="E21" s="156">
        <v>4017405</v>
      </c>
      <c r="F21" s="60">
        <v>13551433</v>
      </c>
      <c r="G21" s="60">
        <v>101450</v>
      </c>
      <c r="H21" s="60">
        <v>124250</v>
      </c>
      <c r="I21" s="60">
        <v>198031</v>
      </c>
      <c r="J21" s="60">
        <v>423731</v>
      </c>
      <c r="K21" s="60">
        <v>101450</v>
      </c>
      <c r="L21" s="60">
        <v>101450</v>
      </c>
      <c r="M21" s="60">
        <v>101450</v>
      </c>
      <c r="N21" s="60">
        <v>304350</v>
      </c>
      <c r="O21" s="60">
        <v>1441355</v>
      </c>
      <c r="P21" s="60">
        <v>658109</v>
      </c>
      <c r="Q21" s="60">
        <v>541741</v>
      </c>
      <c r="R21" s="60">
        <v>2641205</v>
      </c>
      <c r="S21" s="60"/>
      <c r="T21" s="60"/>
      <c r="U21" s="60"/>
      <c r="V21" s="60"/>
      <c r="W21" s="60">
        <v>3369286</v>
      </c>
      <c r="X21" s="60">
        <v>10163575</v>
      </c>
      <c r="Y21" s="60">
        <v>-6794289</v>
      </c>
      <c r="Z21" s="140">
        <v>-66.85</v>
      </c>
      <c r="AA21" s="62">
        <v>13551433</v>
      </c>
    </row>
    <row r="22" spans="1:27" ht="13.5">
      <c r="A22" s="138" t="s">
        <v>91</v>
      </c>
      <c r="B22" s="136"/>
      <c r="C22" s="157">
        <v>1649425</v>
      </c>
      <c r="D22" s="157"/>
      <c r="E22" s="158">
        <v>252000</v>
      </c>
      <c r="F22" s="159">
        <v>3146465</v>
      </c>
      <c r="G22" s="159">
        <v>95539</v>
      </c>
      <c r="H22" s="159">
        <v>95539</v>
      </c>
      <c r="I22" s="159">
        <v>95539</v>
      </c>
      <c r="J22" s="159">
        <v>286617</v>
      </c>
      <c r="K22" s="159">
        <v>95539</v>
      </c>
      <c r="L22" s="159">
        <v>95539</v>
      </c>
      <c r="M22" s="159">
        <v>95539</v>
      </c>
      <c r="N22" s="159">
        <v>286617</v>
      </c>
      <c r="O22" s="159">
        <v>95539</v>
      </c>
      <c r="P22" s="159">
        <v>95539</v>
      </c>
      <c r="Q22" s="159">
        <v>95539</v>
      </c>
      <c r="R22" s="159">
        <v>286617</v>
      </c>
      <c r="S22" s="159"/>
      <c r="T22" s="159"/>
      <c r="U22" s="159"/>
      <c r="V22" s="159"/>
      <c r="W22" s="159">
        <v>859851</v>
      </c>
      <c r="X22" s="159">
        <v>2359849</v>
      </c>
      <c r="Y22" s="159">
        <v>-1499998</v>
      </c>
      <c r="Z22" s="141">
        <v>-63.56</v>
      </c>
      <c r="AA22" s="225">
        <v>3146465</v>
      </c>
    </row>
    <row r="23" spans="1:27" ht="13.5">
      <c r="A23" s="138" t="s">
        <v>92</v>
      </c>
      <c r="B23" s="136"/>
      <c r="C23" s="155">
        <v>4596190</v>
      </c>
      <c r="D23" s="155"/>
      <c r="E23" s="156">
        <v>9674689</v>
      </c>
      <c r="F23" s="60">
        <v>6975097</v>
      </c>
      <c r="G23" s="60">
        <v>492091</v>
      </c>
      <c r="H23" s="60">
        <v>492091</v>
      </c>
      <c r="I23" s="60">
        <v>492091</v>
      </c>
      <c r="J23" s="60">
        <v>1476273</v>
      </c>
      <c r="K23" s="60">
        <v>492091</v>
      </c>
      <c r="L23" s="60">
        <v>492091</v>
      </c>
      <c r="M23" s="60">
        <v>492091</v>
      </c>
      <c r="N23" s="60">
        <v>1476273</v>
      </c>
      <c r="O23" s="60">
        <v>492091</v>
      </c>
      <c r="P23" s="60">
        <v>492091</v>
      </c>
      <c r="Q23" s="60">
        <v>492091</v>
      </c>
      <c r="R23" s="60">
        <v>1476273</v>
      </c>
      <c r="S23" s="60"/>
      <c r="T23" s="60"/>
      <c r="U23" s="60"/>
      <c r="V23" s="60"/>
      <c r="W23" s="60">
        <v>4428819</v>
      </c>
      <c r="X23" s="60">
        <v>5231323</v>
      </c>
      <c r="Y23" s="60">
        <v>-802504</v>
      </c>
      <c r="Z23" s="140">
        <v>-15.34</v>
      </c>
      <c r="AA23" s="62">
        <v>6975097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57774456</v>
      </c>
      <c r="D25" s="217">
        <f>+D5+D9+D15+D19+D24</f>
        <v>0</v>
      </c>
      <c r="E25" s="230">
        <f t="shared" si="4"/>
        <v>114851847</v>
      </c>
      <c r="F25" s="219">
        <f t="shared" si="4"/>
        <v>126958060</v>
      </c>
      <c r="G25" s="219">
        <f t="shared" si="4"/>
        <v>1832993</v>
      </c>
      <c r="H25" s="219">
        <f t="shared" si="4"/>
        <v>5587923</v>
      </c>
      <c r="I25" s="219">
        <f t="shared" si="4"/>
        <v>2399352</v>
      </c>
      <c r="J25" s="219">
        <f t="shared" si="4"/>
        <v>9820268</v>
      </c>
      <c r="K25" s="219">
        <f t="shared" si="4"/>
        <v>3372852</v>
      </c>
      <c r="L25" s="219">
        <f t="shared" si="4"/>
        <v>3223541</v>
      </c>
      <c r="M25" s="219">
        <f t="shared" si="4"/>
        <v>3444570</v>
      </c>
      <c r="N25" s="219">
        <f t="shared" si="4"/>
        <v>10040963</v>
      </c>
      <c r="O25" s="219">
        <f t="shared" si="4"/>
        <v>3235899</v>
      </c>
      <c r="P25" s="219">
        <f t="shared" si="4"/>
        <v>4848568</v>
      </c>
      <c r="Q25" s="219">
        <f t="shared" si="4"/>
        <v>3743823</v>
      </c>
      <c r="R25" s="219">
        <f t="shared" si="4"/>
        <v>11828290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31689521</v>
      </c>
      <c r="X25" s="219">
        <f t="shared" si="4"/>
        <v>95218546</v>
      </c>
      <c r="Y25" s="219">
        <f t="shared" si="4"/>
        <v>-63529025</v>
      </c>
      <c r="Z25" s="231">
        <f>+IF(X25&lt;&gt;0,+(Y25/X25)*100,0)</f>
        <v>-66.7191714941751</v>
      </c>
      <c r="AA25" s="232">
        <f>+AA5+AA9+AA15+AA19+AA24</f>
        <v>126958060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33059446</v>
      </c>
      <c r="D28" s="155"/>
      <c r="E28" s="156">
        <v>48460800</v>
      </c>
      <c r="F28" s="60">
        <v>48118429</v>
      </c>
      <c r="G28" s="60"/>
      <c r="H28" s="60">
        <v>1478416</v>
      </c>
      <c r="I28" s="60">
        <v>469778</v>
      </c>
      <c r="J28" s="60">
        <v>1948194</v>
      </c>
      <c r="K28" s="60"/>
      <c r="L28" s="60"/>
      <c r="M28" s="60">
        <v>1109789</v>
      </c>
      <c r="N28" s="60">
        <v>1109789</v>
      </c>
      <c r="O28" s="60">
        <v>1339905</v>
      </c>
      <c r="P28" s="60">
        <v>962151</v>
      </c>
      <c r="Q28" s="60">
        <v>1322141</v>
      </c>
      <c r="R28" s="60">
        <v>3624197</v>
      </c>
      <c r="S28" s="60"/>
      <c r="T28" s="60"/>
      <c r="U28" s="60"/>
      <c r="V28" s="60"/>
      <c r="W28" s="60">
        <v>6682180</v>
      </c>
      <c r="X28" s="60">
        <v>36088822</v>
      </c>
      <c r="Y28" s="60">
        <v>-29406642</v>
      </c>
      <c r="Z28" s="140">
        <v>-81.48</v>
      </c>
      <c r="AA28" s="155">
        <v>48118429</v>
      </c>
    </row>
    <row r="29" spans="1:27" ht="13.5">
      <c r="A29" s="234" t="s">
        <v>134</v>
      </c>
      <c r="B29" s="136"/>
      <c r="C29" s="155">
        <v>977932</v>
      </c>
      <c r="D29" s="155"/>
      <c r="E29" s="156">
        <v>14040030</v>
      </c>
      <c r="F29" s="60">
        <v>20840000</v>
      </c>
      <c r="G29" s="60"/>
      <c r="H29" s="60"/>
      <c r="I29" s="60"/>
      <c r="J29" s="60"/>
      <c r="K29" s="60">
        <v>404999</v>
      </c>
      <c r="L29" s="60">
        <v>1130708</v>
      </c>
      <c r="M29" s="60">
        <v>48921</v>
      </c>
      <c r="N29" s="60">
        <v>1584628</v>
      </c>
      <c r="O29" s="60">
        <v>63001</v>
      </c>
      <c r="P29" s="60">
        <v>1255878</v>
      </c>
      <c r="Q29" s="60"/>
      <c r="R29" s="60">
        <v>1318879</v>
      </c>
      <c r="S29" s="60"/>
      <c r="T29" s="60"/>
      <c r="U29" s="60"/>
      <c r="V29" s="60"/>
      <c r="W29" s="60">
        <v>2903507</v>
      </c>
      <c r="X29" s="60">
        <v>15630000</v>
      </c>
      <c r="Y29" s="60">
        <v>-12726493</v>
      </c>
      <c r="Z29" s="140">
        <v>-81.42</v>
      </c>
      <c r="AA29" s="62">
        <v>20840000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34037378</v>
      </c>
      <c r="D32" s="210">
        <f>SUM(D28:D31)</f>
        <v>0</v>
      </c>
      <c r="E32" s="211">
        <f t="shared" si="5"/>
        <v>62500830</v>
      </c>
      <c r="F32" s="77">
        <f t="shared" si="5"/>
        <v>68958429</v>
      </c>
      <c r="G32" s="77">
        <f t="shared" si="5"/>
        <v>0</v>
      </c>
      <c r="H32" s="77">
        <f t="shared" si="5"/>
        <v>1478416</v>
      </c>
      <c r="I32" s="77">
        <f t="shared" si="5"/>
        <v>469778</v>
      </c>
      <c r="J32" s="77">
        <f t="shared" si="5"/>
        <v>1948194</v>
      </c>
      <c r="K32" s="77">
        <f t="shared" si="5"/>
        <v>404999</v>
      </c>
      <c r="L32" s="77">
        <f t="shared" si="5"/>
        <v>1130708</v>
      </c>
      <c r="M32" s="77">
        <f t="shared" si="5"/>
        <v>1158710</v>
      </c>
      <c r="N32" s="77">
        <f t="shared" si="5"/>
        <v>2694417</v>
      </c>
      <c r="O32" s="77">
        <f t="shared" si="5"/>
        <v>1402906</v>
      </c>
      <c r="P32" s="77">
        <f t="shared" si="5"/>
        <v>2218029</v>
      </c>
      <c r="Q32" s="77">
        <f t="shared" si="5"/>
        <v>1322141</v>
      </c>
      <c r="R32" s="77">
        <f t="shared" si="5"/>
        <v>4943076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9585687</v>
      </c>
      <c r="X32" s="77">
        <f t="shared" si="5"/>
        <v>51718822</v>
      </c>
      <c r="Y32" s="77">
        <f t="shared" si="5"/>
        <v>-42133135</v>
      </c>
      <c r="Z32" s="212">
        <f>+IF(X32&lt;&gt;0,+(Y32/X32)*100,0)</f>
        <v>-81.4657669503764</v>
      </c>
      <c r="AA32" s="79">
        <f>SUM(AA28:AA31)</f>
        <v>68958429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1500000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1125000</v>
      </c>
      <c r="Y33" s="60">
        <v>-1125000</v>
      </c>
      <c r="Z33" s="140">
        <v>-100</v>
      </c>
      <c r="AA33" s="62">
        <v>1500000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23737078</v>
      </c>
      <c r="D35" s="155"/>
      <c r="E35" s="156">
        <v>52351017</v>
      </c>
      <c r="F35" s="60">
        <v>56499631</v>
      </c>
      <c r="G35" s="60">
        <v>1832993</v>
      </c>
      <c r="H35" s="60">
        <v>4109507</v>
      </c>
      <c r="I35" s="60">
        <v>1929574</v>
      </c>
      <c r="J35" s="60">
        <v>7872074</v>
      </c>
      <c r="K35" s="60">
        <v>2967853</v>
      </c>
      <c r="L35" s="60">
        <v>2092833</v>
      </c>
      <c r="M35" s="60">
        <v>2285860</v>
      </c>
      <c r="N35" s="60">
        <v>7346546</v>
      </c>
      <c r="O35" s="60">
        <v>1832993</v>
      </c>
      <c r="P35" s="60">
        <v>2630539</v>
      </c>
      <c r="Q35" s="60">
        <v>2421682</v>
      </c>
      <c r="R35" s="60">
        <v>6885214</v>
      </c>
      <c r="S35" s="60"/>
      <c r="T35" s="60"/>
      <c r="U35" s="60"/>
      <c r="V35" s="60"/>
      <c r="W35" s="60">
        <v>22103834</v>
      </c>
      <c r="X35" s="60">
        <v>42374723</v>
      </c>
      <c r="Y35" s="60">
        <v>-20270889</v>
      </c>
      <c r="Z35" s="140">
        <v>-47.84</v>
      </c>
      <c r="AA35" s="62">
        <v>56499631</v>
      </c>
    </row>
    <row r="36" spans="1:27" ht="13.5">
      <c r="A36" s="238" t="s">
        <v>139</v>
      </c>
      <c r="B36" s="149"/>
      <c r="C36" s="222">
        <f aca="true" t="shared" si="6" ref="C36:Y36">SUM(C32:C35)</f>
        <v>57774456</v>
      </c>
      <c r="D36" s="222">
        <f>SUM(D32:D35)</f>
        <v>0</v>
      </c>
      <c r="E36" s="218">
        <f t="shared" si="6"/>
        <v>114851847</v>
      </c>
      <c r="F36" s="220">
        <f t="shared" si="6"/>
        <v>126958060</v>
      </c>
      <c r="G36" s="220">
        <f t="shared" si="6"/>
        <v>1832993</v>
      </c>
      <c r="H36" s="220">
        <f t="shared" si="6"/>
        <v>5587923</v>
      </c>
      <c r="I36" s="220">
        <f t="shared" si="6"/>
        <v>2399352</v>
      </c>
      <c r="J36" s="220">
        <f t="shared" si="6"/>
        <v>9820268</v>
      </c>
      <c r="K36" s="220">
        <f t="shared" si="6"/>
        <v>3372852</v>
      </c>
      <c r="L36" s="220">
        <f t="shared" si="6"/>
        <v>3223541</v>
      </c>
      <c r="M36" s="220">
        <f t="shared" si="6"/>
        <v>3444570</v>
      </c>
      <c r="N36" s="220">
        <f t="shared" si="6"/>
        <v>10040963</v>
      </c>
      <c r="O36" s="220">
        <f t="shared" si="6"/>
        <v>3235899</v>
      </c>
      <c r="P36" s="220">
        <f t="shared" si="6"/>
        <v>4848568</v>
      </c>
      <c r="Q36" s="220">
        <f t="shared" si="6"/>
        <v>3743823</v>
      </c>
      <c r="R36" s="220">
        <f t="shared" si="6"/>
        <v>11828290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31689521</v>
      </c>
      <c r="X36" s="220">
        <f t="shared" si="6"/>
        <v>95218545</v>
      </c>
      <c r="Y36" s="220">
        <f t="shared" si="6"/>
        <v>-63529024</v>
      </c>
      <c r="Z36" s="221">
        <f>+IF(X36&lt;&gt;0,+(Y36/X36)*100,0)</f>
        <v>-66.71917114465464</v>
      </c>
      <c r="AA36" s="239">
        <f>SUM(AA32:AA35)</f>
        <v>126958060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54424520</v>
      </c>
      <c r="D6" s="155"/>
      <c r="E6" s="59">
        <v>3000209</v>
      </c>
      <c r="F6" s="60">
        <v>6668656</v>
      </c>
      <c r="G6" s="60">
        <v>48003480</v>
      </c>
      <c r="H6" s="60">
        <v>65562893</v>
      </c>
      <c r="I6" s="60">
        <v>70395093</v>
      </c>
      <c r="J6" s="60">
        <v>70395093</v>
      </c>
      <c r="K6" s="60">
        <v>58887268</v>
      </c>
      <c r="L6" s="60">
        <v>91454589</v>
      </c>
      <c r="M6" s="60">
        <v>81690166</v>
      </c>
      <c r="N6" s="60">
        <v>81690166</v>
      </c>
      <c r="O6" s="60">
        <v>61284410</v>
      </c>
      <c r="P6" s="60">
        <v>57685907</v>
      </c>
      <c r="Q6" s="60">
        <v>76667868</v>
      </c>
      <c r="R6" s="60">
        <v>76667868</v>
      </c>
      <c r="S6" s="60"/>
      <c r="T6" s="60"/>
      <c r="U6" s="60"/>
      <c r="V6" s="60"/>
      <c r="W6" s="60">
        <v>76667868</v>
      </c>
      <c r="X6" s="60">
        <v>5001492</v>
      </c>
      <c r="Y6" s="60">
        <v>71666376</v>
      </c>
      <c r="Z6" s="140">
        <v>1432.9</v>
      </c>
      <c r="AA6" s="62">
        <v>6668656</v>
      </c>
    </row>
    <row r="7" spans="1:27" ht="13.5">
      <c r="A7" s="249" t="s">
        <v>144</v>
      </c>
      <c r="B7" s="182"/>
      <c r="C7" s="155"/>
      <c r="D7" s="155"/>
      <c r="E7" s="59">
        <v>156841</v>
      </c>
      <c r="F7" s="60">
        <v>156841</v>
      </c>
      <c r="G7" s="60">
        <v>149127</v>
      </c>
      <c r="H7" s="60">
        <v>149127</v>
      </c>
      <c r="I7" s="60">
        <v>149127</v>
      </c>
      <c r="J7" s="60">
        <v>149127</v>
      </c>
      <c r="K7" s="60">
        <v>149127</v>
      </c>
      <c r="L7" s="60">
        <v>149127</v>
      </c>
      <c r="M7" s="60">
        <v>149127</v>
      </c>
      <c r="N7" s="60">
        <v>149127</v>
      </c>
      <c r="O7" s="60">
        <v>149127</v>
      </c>
      <c r="P7" s="60">
        <v>149127</v>
      </c>
      <c r="Q7" s="60">
        <v>149127</v>
      </c>
      <c r="R7" s="60">
        <v>149127</v>
      </c>
      <c r="S7" s="60"/>
      <c r="T7" s="60"/>
      <c r="U7" s="60"/>
      <c r="V7" s="60"/>
      <c r="W7" s="60">
        <v>149127</v>
      </c>
      <c r="X7" s="60">
        <v>117631</v>
      </c>
      <c r="Y7" s="60">
        <v>31496</v>
      </c>
      <c r="Z7" s="140">
        <v>26.78</v>
      </c>
      <c r="AA7" s="62">
        <v>156841</v>
      </c>
    </row>
    <row r="8" spans="1:27" ht="13.5">
      <c r="A8" s="249" t="s">
        <v>145</v>
      </c>
      <c r="B8" s="182"/>
      <c r="C8" s="155">
        <v>22245801</v>
      </c>
      <c r="D8" s="155"/>
      <c r="E8" s="59">
        <v>191694321</v>
      </c>
      <c r="F8" s="60">
        <v>46642806</v>
      </c>
      <c r="G8" s="60">
        <v>81966801</v>
      </c>
      <c r="H8" s="60">
        <v>66945278</v>
      </c>
      <c r="I8" s="60">
        <v>58814959</v>
      </c>
      <c r="J8" s="60">
        <v>58814959</v>
      </c>
      <c r="K8" s="60">
        <v>65991496</v>
      </c>
      <c r="L8" s="60">
        <v>57131940</v>
      </c>
      <c r="M8" s="60">
        <v>63809424</v>
      </c>
      <c r="N8" s="60">
        <v>63809424</v>
      </c>
      <c r="O8" s="60">
        <v>64383597</v>
      </c>
      <c r="P8" s="60">
        <v>70157136</v>
      </c>
      <c r="Q8" s="60">
        <v>67680340</v>
      </c>
      <c r="R8" s="60">
        <v>67680340</v>
      </c>
      <c r="S8" s="60"/>
      <c r="T8" s="60"/>
      <c r="U8" s="60"/>
      <c r="V8" s="60"/>
      <c r="W8" s="60">
        <v>67680340</v>
      </c>
      <c r="X8" s="60">
        <v>34982105</v>
      </c>
      <c r="Y8" s="60">
        <v>32698235</v>
      </c>
      <c r="Z8" s="140">
        <v>93.47</v>
      </c>
      <c r="AA8" s="62">
        <v>46642806</v>
      </c>
    </row>
    <row r="9" spans="1:27" ht="13.5">
      <c r="A9" s="249" t="s">
        <v>146</v>
      </c>
      <c r="B9" s="182"/>
      <c r="C9" s="155">
        <v>46642806</v>
      </c>
      <c r="D9" s="155"/>
      <c r="E9" s="59">
        <v>9459692</v>
      </c>
      <c r="F9" s="60">
        <v>9459692</v>
      </c>
      <c r="G9" s="60">
        <v>6065253</v>
      </c>
      <c r="H9" s="60">
        <v>19009080</v>
      </c>
      <c r="I9" s="60">
        <v>14703740</v>
      </c>
      <c r="J9" s="60">
        <v>14703740</v>
      </c>
      <c r="K9" s="60">
        <v>18732468</v>
      </c>
      <c r="L9" s="60">
        <v>22217976</v>
      </c>
      <c r="M9" s="60">
        <v>24814776</v>
      </c>
      <c r="N9" s="60">
        <v>24814776</v>
      </c>
      <c r="O9" s="60">
        <v>25038065</v>
      </c>
      <c r="P9" s="60">
        <v>27283331</v>
      </c>
      <c r="Q9" s="60">
        <v>26320132</v>
      </c>
      <c r="R9" s="60">
        <v>26320132</v>
      </c>
      <c r="S9" s="60"/>
      <c r="T9" s="60"/>
      <c r="U9" s="60"/>
      <c r="V9" s="60"/>
      <c r="W9" s="60">
        <v>26320132</v>
      </c>
      <c r="X9" s="60">
        <v>7094769</v>
      </c>
      <c r="Y9" s="60">
        <v>19225363</v>
      </c>
      <c r="Z9" s="140">
        <v>270.98</v>
      </c>
      <c r="AA9" s="62">
        <v>9459692</v>
      </c>
    </row>
    <row r="10" spans="1:27" ht="13.5">
      <c r="A10" s="249" t="s">
        <v>147</v>
      </c>
      <c r="B10" s="182"/>
      <c r="C10" s="155"/>
      <c r="D10" s="155"/>
      <c r="E10" s="59">
        <v>19772487</v>
      </c>
      <c r="F10" s="60">
        <v>22245801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16684351</v>
      </c>
      <c r="Y10" s="159">
        <v>-16684351</v>
      </c>
      <c r="Z10" s="141">
        <v>-100</v>
      </c>
      <c r="AA10" s="225">
        <v>22245801</v>
      </c>
    </row>
    <row r="11" spans="1:27" ht="13.5">
      <c r="A11" s="249" t="s">
        <v>148</v>
      </c>
      <c r="B11" s="182"/>
      <c r="C11" s="155">
        <v>8027741</v>
      </c>
      <c r="D11" s="155"/>
      <c r="E11" s="59">
        <v>8674543</v>
      </c>
      <c r="F11" s="60">
        <v>8027741</v>
      </c>
      <c r="G11" s="60">
        <v>8786825</v>
      </c>
      <c r="H11" s="60">
        <v>8802545</v>
      </c>
      <c r="I11" s="60">
        <v>8479575</v>
      </c>
      <c r="J11" s="60">
        <v>8479575</v>
      </c>
      <c r="K11" s="60">
        <v>8515361</v>
      </c>
      <c r="L11" s="60">
        <v>8647066</v>
      </c>
      <c r="M11" s="60">
        <v>8620236</v>
      </c>
      <c r="N11" s="60">
        <v>8620236</v>
      </c>
      <c r="O11" s="60">
        <v>7114617</v>
      </c>
      <c r="P11" s="60">
        <v>6586703</v>
      </c>
      <c r="Q11" s="60">
        <v>6586703</v>
      </c>
      <c r="R11" s="60">
        <v>6586703</v>
      </c>
      <c r="S11" s="60"/>
      <c r="T11" s="60"/>
      <c r="U11" s="60"/>
      <c r="V11" s="60"/>
      <c r="W11" s="60">
        <v>6586703</v>
      </c>
      <c r="X11" s="60">
        <v>6020806</v>
      </c>
      <c r="Y11" s="60">
        <v>565897</v>
      </c>
      <c r="Z11" s="140">
        <v>9.4</v>
      </c>
      <c r="AA11" s="62">
        <v>8027741</v>
      </c>
    </row>
    <row r="12" spans="1:27" ht="13.5">
      <c r="A12" s="250" t="s">
        <v>56</v>
      </c>
      <c r="B12" s="251"/>
      <c r="C12" s="168">
        <f aca="true" t="shared" si="0" ref="C12:Y12">SUM(C6:C11)</f>
        <v>131340868</v>
      </c>
      <c r="D12" s="168">
        <f>SUM(D6:D11)</f>
        <v>0</v>
      </c>
      <c r="E12" s="72">
        <f t="shared" si="0"/>
        <v>232758093</v>
      </c>
      <c r="F12" s="73">
        <f t="shared" si="0"/>
        <v>93201537</v>
      </c>
      <c r="G12" s="73">
        <f t="shared" si="0"/>
        <v>144971486</v>
      </c>
      <c r="H12" s="73">
        <f t="shared" si="0"/>
        <v>160468923</v>
      </c>
      <c r="I12" s="73">
        <f t="shared" si="0"/>
        <v>152542494</v>
      </c>
      <c r="J12" s="73">
        <f t="shared" si="0"/>
        <v>152542494</v>
      </c>
      <c r="K12" s="73">
        <f t="shared" si="0"/>
        <v>152275720</v>
      </c>
      <c r="L12" s="73">
        <f t="shared" si="0"/>
        <v>179600698</v>
      </c>
      <c r="M12" s="73">
        <f t="shared" si="0"/>
        <v>179083729</v>
      </c>
      <c r="N12" s="73">
        <f t="shared" si="0"/>
        <v>179083729</v>
      </c>
      <c r="O12" s="73">
        <f t="shared" si="0"/>
        <v>157969816</v>
      </c>
      <c r="P12" s="73">
        <f t="shared" si="0"/>
        <v>161862204</v>
      </c>
      <c r="Q12" s="73">
        <f t="shared" si="0"/>
        <v>177404170</v>
      </c>
      <c r="R12" s="73">
        <f t="shared" si="0"/>
        <v>177404170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177404170</v>
      </c>
      <c r="X12" s="73">
        <f t="shared" si="0"/>
        <v>69901154</v>
      </c>
      <c r="Y12" s="73">
        <f t="shared" si="0"/>
        <v>107503016</v>
      </c>
      <c r="Z12" s="170">
        <f>+IF(X12&lt;&gt;0,+(Y12/X12)*100,0)</f>
        <v>153.79290590824868</v>
      </c>
      <c r="AA12" s="74">
        <f>SUM(AA6:AA11)</f>
        <v>93201537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88189987</v>
      </c>
      <c r="F15" s="60">
        <v>88189987</v>
      </c>
      <c r="G15" s="60">
        <v>198558554</v>
      </c>
      <c r="H15" s="60">
        <v>200544140</v>
      </c>
      <c r="I15" s="60">
        <v>214981590</v>
      </c>
      <c r="J15" s="60">
        <v>214981590</v>
      </c>
      <c r="K15" s="60">
        <v>204575076</v>
      </c>
      <c r="L15" s="60">
        <v>204575076</v>
      </c>
      <c r="M15" s="60">
        <v>208687035</v>
      </c>
      <c r="N15" s="60">
        <v>208687035</v>
      </c>
      <c r="O15" s="60">
        <v>210564851</v>
      </c>
      <c r="P15" s="60">
        <v>212881644</v>
      </c>
      <c r="Q15" s="60">
        <v>205366165</v>
      </c>
      <c r="R15" s="60">
        <v>205366165</v>
      </c>
      <c r="S15" s="60"/>
      <c r="T15" s="60"/>
      <c r="U15" s="60"/>
      <c r="V15" s="60"/>
      <c r="W15" s="60">
        <v>205366165</v>
      </c>
      <c r="X15" s="60">
        <v>66142490</v>
      </c>
      <c r="Y15" s="60">
        <v>139223675</v>
      </c>
      <c r="Z15" s="140">
        <v>210.49</v>
      </c>
      <c r="AA15" s="62">
        <v>88189987</v>
      </c>
    </row>
    <row r="16" spans="1:27" ht="13.5">
      <c r="A16" s="249" t="s">
        <v>151</v>
      </c>
      <c r="B16" s="182"/>
      <c r="C16" s="155">
        <v>9710229</v>
      </c>
      <c r="D16" s="155"/>
      <c r="E16" s="59">
        <v>8941439</v>
      </c>
      <c r="F16" s="60">
        <v>10410227</v>
      </c>
      <c r="G16" s="159">
        <v>9710229</v>
      </c>
      <c r="H16" s="159">
        <v>9710229</v>
      </c>
      <c r="I16" s="159">
        <v>9710229</v>
      </c>
      <c r="J16" s="60">
        <v>9710229</v>
      </c>
      <c r="K16" s="159">
        <v>9710229</v>
      </c>
      <c r="L16" s="159">
        <v>9710229</v>
      </c>
      <c r="M16" s="60">
        <v>9710229</v>
      </c>
      <c r="N16" s="159">
        <v>9710229</v>
      </c>
      <c r="O16" s="159">
        <v>9710229</v>
      </c>
      <c r="P16" s="159">
        <v>9710229</v>
      </c>
      <c r="Q16" s="60">
        <v>10114991</v>
      </c>
      <c r="R16" s="159">
        <v>10114991</v>
      </c>
      <c r="S16" s="159"/>
      <c r="T16" s="60"/>
      <c r="U16" s="159"/>
      <c r="V16" s="159"/>
      <c r="W16" s="159">
        <v>10114991</v>
      </c>
      <c r="X16" s="60">
        <v>7807670</v>
      </c>
      <c r="Y16" s="159">
        <v>2307321</v>
      </c>
      <c r="Z16" s="141">
        <v>29.55</v>
      </c>
      <c r="AA16" s="225">
        <v>10410227</v>
      </c>
    </row>
    <row r="17" spans="1:27" ht="13.5">
      <c r="A17" s="249" t="s">
        <v>152</v>
      </c>
      <c r="B17" s="182"/>
      <c r="C17" s="155">
        <v>120170093</v>
      </c>
      <c r="D17" s="155"/>
      <c r="E17" s="59">
        <v>14222800</v>
      </c>
      <c r="F17" s="60">
        <v>120170093</v>
      </c>
      <c r="G17" s="60">
        <v>120170093</v>
      </c>
      <c r="H17" s="60">
        <v>120170093</v>
      </c>
      <c r="I17" s="60">
        <v>120170093</v>
      </c>
      <c r="J17" s="60">
        <v>120170093</v>
      </c>
      <c r="K17" s="60">
        <v>120170093</v>
      </c>
      <c r="L17" s="60">
        <v>120170093</v>
      </c>
      <c r="M17" s="60">
        <v>120170093</v>
      </c>
      <c r="N17" s="60">
        <v>120170093</v>
      </c>
      <c r="O17" s="60">
        <v>120170093</v>
      </c>
      <c r="P17" s="60">
        <v>120170093</v>
      </c>
      <c r="Q17" s="60">
        <v>120170093</v>
      </c>
      <c r="R17" s="60">
        <v>120170093</v>
      </c>
      <c r="S17" s="60"/>
      <c r="T17" s="60"/>
      <c r="U17" s="60"/>
      <c r="V17" s="60"/>
      <c r="W17" s="60">
        <v>120170093</v>
      </c>
      <c r="X17" s="60">
        <v>90127570</v>
      </c>
      <c r="Y17" s="60">
        <v>30042523</v>
      </c>
      <c r="Z17" s="140">
        <v>33.33</v>
      </c>
      <c r="AA17" s="62">
        <v>120170093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2549655840</v>
      </c>
      <c r="D19" s="155"/>
      <c r="E19" s="59">
        <v>2579575347</v>
      </c>
      <c r="F19" s="60">
        <v>2508719106</v>
      </c>
      <c r="G19" s="60">
        <v>2570619766</v>
      </c>
      <c r="H19" s="60">
        <v>2570619766</v>
      </c>
      <c r="I19" s="60">
        <v>2570619766</v>
      </c>
      <c r="J19" s="60">
        <v>2570619766</v>
      </c>
      <c r="K19" s="60">
        <v>2570619766</v>
      </c>
      <c r="L19" s="60">
        <v>2570619766</v>
      </c>
      <c r="M19" s="60">
        <v>2570689766</v>
      </c>
      <c r="N19" s="60">
        <v>2570689766</v>
      </c>
      <c r="O19" s="60">
        <v>2570689766</v>
      </c>
      <c r="P19" s="60">
        <v>2570689766</v>
      </c>
      <c r="Q19" s="60">
        <v>2570689766</v>
      </c>
      <c r="R19" s="60">
        <v>2570689766</v>
      </c>
      <c r="S19" s="60"/>
      <c r="T19" s="60"/>
      <c r="U19" s="60"/>
      <c r="V19" s="60"/>
      <c r="W19" s="60">
        <v>2570689766</v>
      </c>
      <c r="X19" s="60">
        <v>1881539330</v>
      </c>
      <c r="Y19" s="60">
        <v>689150436</v>
      </c>
      <c r="Z19" s="140">
        <v>36.63</v>
      </c>
      <c r="AA19" s="62">
        <v>2508719106</v>
      </c>
    </row>
    <row r="20" spans="1:27" ht="13.5">
      <c r="A20" s="249" t="s">
        <v>155</v>
      </c>
      <c r="B20" s="182"/>
      <c r="C20" s="155"/>
      <c r="D20" s="155"/>
      <c r="E20" s="59"/>
      <c r="F20" s="60">
        <v>575933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431950</v>
      </c>
      <c r="Y20" s="60">
        <v>-431950</v>
      </c>
      <c r="Z20" s="140">
        <v>-100</v>
      </c>
      <c r="AA20" s="62">
        <v>575933</v>
      </c>
    </row>
    <row r="21" spans="1:27" ht="13.5">
      <c r="A21" s="249" t="s">
        <v>156</v>
      </c>
      <c r="B21" s="182"/>
      <c r="C21" s="155">
        <v>972350</v>
      </c>
      <c r="D21" s="155"/>
      <c r="E21" s="59">
        <v>1780000</v>
      </c>
      <c r="F21" s="60">
        <v>2752000</v>
      </c>
      <c r="G21" s="60">
        <v>972350</v>
      </c>
      <c r="H21" s="60">
        <v>972350</v>
      </c>
      <c r="I21" s="60">
        <v>972350</v>
      </c>
      <c r="J21" s="60">
        <v>972350</v>
      </c>
      <c r="K21" s="60">
        <v>972350</v>
      </c>
      <c r="L21" s="60">
        <v>972350</v>
      </c>
      <c r="M21" s="60">
        <v>972350</v>
      </c>
      <c r="N21" s="60">
        <v>972350</v>
      </c>
      <c r="O21" s="60">
        <v>972350</v>
      </c>
      <c r="P21" s="60">
        <v>972350</v>
      </c>
      <c r="Q21" s="60">
        <v>972350</v>
      </c>
      <c r="R21" s="60">
        <v>972350</v>
      </c>
      <c r="S21" s="60"/>
      <c r="T21" s="60"/>
      <c r="U21" s="60"/>
      <c r="V21" s="60"/>
      <c r="W21" s="60">
        <v>972350</v>
      </c>
      <c r="X21" s="60">
        <v>2064000</v>
      </c>
      <c r="Y21" s="60">
        <v>-1091650</v>
      </c>
      <c r="Z21" s="140">
        <v>-52.89</v>
      </c>
      <c r="AA21" s="62">
        <v>2752000</v>
      </c>
    </row>
    <row r="22" spans="1:27" ht="13.5">
      <c r="A22" s="249" t="s">
        <v>157</v>
      </c>
      <c r="B22" s="182"/>
      <c r="C22" s="155">
        <v>37037772</v>
      </c>
      <c r="D22" s="155"/>
      <c r="E22" s="59">
        <v>15000000</v>
      </c>
      <c r="F22" s="60">
        <v>37037772</v>
      </c>
      <c r="G22" s="60">
        <v>36039722</v>
      </c>
      <c r="H22" s="60">
        <v>36039722</v>
      </c>
      <c r="I22" s="60">
        <v>36039722</v>
      </c>
      <c r="J22" s="60">
        <v>36039722</v>
      </c>
      <c r="K22" s="60">
        <v>36039722</v>
      </c>
      <c r="L22" s="60">
        <v>36039722</v>
      </c>
      <c r="M22" s="60">
        <v>36039722</v>
      </c>
      <c r="N22" s="60">
        <v>36039722</v>
      </c>
      <c r="O22" s="60">
        <v>36039722</v>
      </c>
      <c r="P22" s="60">
        <v>36039722</v>
      </c>
      <c r="Q22" s="60">
        <v>36039722</v>
      </c>
      <c r="R22" s="60">
        <v>36039722</v>
      </c>
      <c r="S22" s="60"/>
      <c r="T22" s="60"/>
      <c r="U22" s="60"/>
      <c r="V22" s="60"/>
      <c r="W22" s="60">
        <v>36039722</v>
      </c>
      <c r="X22" s="60">
        <v>27778329</v>
      </c>
      <c r="Y22" s="60">
        <v>8261393</v>
      </c>
      <c r="Z22" s="140">
        <v>29.74</v>
      </c>
      <c r="AA22" s="62">
        <v>37037772</v>
      </c>
    </row>
    <row r="23" spans="1:27" ht="13.5">
      <c r="A23" s="249" t="s">
        <v>158</v>
      </c>
      <c r="B23" s="182"/>
      <c r="C23" s="155">
        <v>2244000</v>
      </c>
      <c r="D23" s="155"/>
      <c r="E23" s="59"/>
      <c r="F23" s="60">
        <v>2244000</v>
      </c>
      <c r="G23" s="159">
        <v>2244000</v>
      </c>
      <c r="H23" s="159">
        <v>2244000</v>
      </c>
      <c r="I23" s="159">
        <v>2244000</v>
      </c>
      <c r="J23" s="60">
        <v>2244000</v>
      </c>
      <c r="K23" s="159">
        <v>2244000</v>
      </c>
      <c r="L23" s="159">
        <v>2244000</v>
      </c>
      <c r="M23" s="60">
        <v>2244000</v>
      </c>
      <c r="N23" s="159">
        <v>2244000</v>
      </c>
      <c r="O23" s="159">
        <v>2244000</v>
      </c>
      <c r="P23" s="159">
        <v>2244000</v>
      </c>
      <c r="Q23" s="60">
        <v>2244000</v>
      </c>
      <c r="R23" s="159">
        <v>2244000</v>
      </c>
      <c r="S23" s="159"/>
      <c r="T23" s="60"/>
      <c r="U23" s="159"/>
      <c r="V23" s="159"/>
      <c r="W23" s="159">
        <v>2244000</v>
      </c>
      <c r="X23" s="60">
        <v>1683000</v>
      </c>
      <c r="Y23" s="159">
        <v>561000</v>
      </c>
      <c r="Z23" s="141">
        <v>33.33</v>
      </c>
      <c r="AA23" s="225">
        <v>2244000</v>
      </c>
    </row>
    <row r="24" spans="1:27" ht="13.5">
      <c r="A24" s="250" t="s">
        <v>57</v>
      </c>
      <c r="B24" s="253"/>
      <c r="C24" s="168">
        <f aca="true" t="shared" si="1" ref="C24:Y24">SUM(C15:C23)</f>
        <v>2719790284</v>
      </c>
      <c r="D24" s="168">
        <f>SUM(D15:D23)</f>
        <v>0</v>
      </c>
      <c r="E24" s="76">
        <f t="shared" si="1"/>
        <v>2707709573</v>
      </c>
      <c r="F24" s="77">
        <f t="shared" si="1"/>
        <v>2770099118</v>
      </c>
      <c r="G24" s="77">
        <f t="shared" si="1"/>
        <v>2938314714</v>
      </c>
      <c r="H24" s="77">
        <f t="shared" si="1"/>
        <v>2940300300</v>
      </c>
      <c r="I24" s="77">
        <f t="shared" si="1"/>
        <v>2954737750</v>
      </c>
      <c r="J24" s="77">
        <f t="shared" si="1"/>
        <v>2954737750</v>
      </c>
      <c r="K24" s="77">
        <f t="shared" si="1"/>
        <v>2944331236</v>
      </c>
      <c r="L24" s="77">
        <f t="shared" si="1"/>
        <v>2944331236</v>
      </c>
      <c r="M24" s="77">
        <f t="shared" si="1"/>
        <v>2948513195</v>
      </c>
      <c r="N24" s="77">
        <f t="shared" si="1"/>
        <v>2948513195</v>
      </c>
      <c r="O24" s="77">
        <f t="shared" si="1"/>
        <v>2950391011</v>
      </c>
      <c r="P24" s="77">
        <f t="shared" si="1"/>
        <v>2952707804</v>
      </c>
      <c r="Q24" s="77">
        <f t="shared" si="1"/>
        <v>2945597087</v>
      </c>
      <c r="R24" s="77">
        <f t="shared" si="1"/>
        <v>2945597087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2945597087</v>
      </c>
      <c r="X24" s="77">
        <f t="shared" si="1"/>
        <v>2077574339</v>
      </c>
      <c r="Y24" s="77">
        <f t="shared" si="1"/>
        <v>868022748</v>
      </c>
      <c r="Z24" s="212">
        <f>+IF(X24&lt;&gt;0,+(Y24/X24)*100,0)</f>
        <v>41.780586701788295</v>
      </c>
      <c r="AA24" s="79">
        <f>SUM(AA15:AA23)</f>
        <v>2770099118</v>
      </c>
    </row>
    <row r="25" spans="1:27" ht="13.5">
      <c r="A25" s="250" t="s">
        <v>159</v>
      </c>
      <c r="B25" s="251"/>
      <c r="C25" s="168">
        <f aca="true" t="shared" si="2" ref="C25:Y25">+C12+C24</f>
        <v>2851131152</v>
      </c>
      <c r="D25" s="168">
        <f>+D12+D24</f>
        <v>0</v>
      </c>
      <c r="E25" s="72">
        <f t="shared" si="2"/>
        <v>2940467666</v>
      </c>
      <c r="F25" s="73">
        <f t="shared" si="2"/>
        <v>2863300655</v>
      </c>
      <c r="G25" s="73">
        <f t="shared" si="2"/>
        <v>3083286200</v>
      </c>
      <c r="H25" s="73">
        <f t="shared" si="2"/>
        <v>3100769223</v>
      </c>
      <c r="I25" s="73">
        <f t="shared" si="2"/>
        <v>3107280244</v>
      </c>
      <c r="J25" s="73">
        <f t="shared" si="2"/>
        <v>3107280244</v>
      </c>
      <c r="K25" s="73">
        <f t="shared" si="2"/>
        <v>3096606956</v>
      </c>
      <c r="L25" s="73">
        <f t="shared" si="2"/>
        <v>3123931934</v>
      </c>
      <c r="M25" s="73">
        <f t="shared" si="2"/>
        <v>3127596924</v>
      </c>
      <c r="N25" s="73">
        <f t="shared" si="2"/>
        <v>3127596924</v>
      </c>
      <c r="O25" s="73">
        <f t="shared" si="2"/>
        <v>3108360827</v>
      </c>
      <c r="P25" s="73">
        <f t="shared" si="2"/>
        <v>3114570008</v>
      </c>
      <c r="Q25" s="73">
        <f t="shared" si="2"/>
        <v>3123001257</v>
      </c>
      <c r="R25" s="73">
        <f t="shared" si="2"/>
        <v>3123001257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3123001257</v>
      </c>
      <c r="X25" s="73">
        <f t="shared" si="2"/>
        <v>2147475493</v>
      </c>
      <c r="Y25" s="73">
        <f t="shared" si="2"/>
        <v>975525764</v>
      </c>
      <c r="Z25" s="170">
        <f>+IF(X25&lt;&gt;0,+(Y25/X25)*100,0)</f>
        <v>45.42663081277827</v>
      </c>
      <c r="AA25" s="74">
        <f>+AA12+AA24</f>
        <v>2863300655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23332094</v>
      </c>
      <c r="D30" s="155"/>
      <c r="E30" s="59">
        <v>1300000</v>
      </c>
      <c r="F30" s="60">
        <v>1300000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975000</v>
      </c>
      <c r="Y30" s="60">
        <v>-975000</v>
      </c>
      <c r="Z30" s="140">
        <v>-100</v>
      </c>
      <c r="AA30" s="62">
        <v>1300000</v>
      </c>
    </row>
    <row r="31" spans="1:27" ht="13.5">
      <c r="A31" s="249" t="s">
        <v>163</v>
      </c>
      <c r="B31" s="182"/>
      <c r="C31" s="155">
        <v>26068611</v>
      </c>
      <c r="D31" s="155"/>
      <c r="E31" s="59">
        <v>25847500</v>
      </c>
      <c r="F31" s="60">
        <v>26068611</v>
      </c>
      <c r="G31" s="60">
        <v>24771483</v>
      </c>
      <c r="H31" s="60">
        <v>26495233</v>
      </c>
      <c r="I31" s="60">
        <v>25448134</v>
      </c>
      <c r="J31" s="60">
        <v>25448134</v>
      </c>
      <c r="K31" s="60">
        <v>27989380</v>
      </c>
      <c r="L31" s="60">
        <v>28171568</v>
      </c>
      <c r="M31" s="60">
        <v>28223411</v>
      </c>
      <c r="N31" s="60">
        <v>28223411</v>
      </c>
      <c r="O31" s="60">
        <v>28669072</v>
      </c>
      <c r="P31" s="60">
        <v>28883114</v>
      </c>
      <c r="Q31" s="60">
        <v>29092345</v>
      </c>
      <c r="R31" s="60">
        <v>29092345</v>
      </c>
      <c r="S31" s="60"/>
      <c r="T31" s="60"/>
      <c r="U31" s="60"/>
      <c r="V31" s="60"/>
      <c r="W31" s="60">
        <v>29092345</v>
      </c>
      <c r="X31" s="60">
        <v>19551458</v>
      </c>
      <c r="Y31" s="60">
        <v>9540887</v>
      </c>
      <c r="Z31" s="140">
        <v>48.8</v>
      </c>
      <c r="AA31" s="62">
        <v>26068611</v>
      </c>
    </row>
    <row r="32" spans="1:27" ht="13.5">
      <c r="A32" s="249" t="s">
        <v>164</v>
      </c>
      <c r="B32" s="182"/>
      <c r="C32" s="155">
        <v>173688379</v>
      </c>
      <c r="D32" s="155"/>
      <c r="E32" s="59">
        <v>207236615</v>
      </c>
      <c r="F32" s="60">
        <v>146200000</v>
      </c>
      <c r="G32" s="60">
        <v>158365950</v>
      </c>
      <c r="H32" s="60">
        <v>213264244</v>
      </c>
      <c r="I32" s="60">
        <v>215159204</v>
      </c>
      <c r="J32" s="60">
        <v>215159204</v>
      </c>
      <c r="K32" s="60">
        <v>207583410</v>
      </c>
      <c r="L32" s="60">
        <v>207052168</v>
      </c>
      <c r="M32" s="60">
        <v>201996334</v>
      </c>
      <c r="N32" s="60">
        <v>201996334</v>
      </c>
      <c r="O32" s="60">
        <v>151427339</v>
      </c>
      <c r="P32" s="60">
        <v>151264108</v>
      </c>
      <c r="Q32" s="60">
        <v>154819658</v>
      </c>
      <c r="R32" s="60">
        <v>154819658</v>
      </c>
      <c r="S32" s="60"/>
      <c r="T32" s="60"/>
      <c r="U32" s="60"/>
      <c r="V32" s="60"/>
      <c r="W32" s="60">
        <v>154819658</v>
      </c>
      <c r="X32" s="60">
        <v>109650000</v>
      </c>
      <c r="Y32" s="60">
        <v>45169658</v>
      </c>
      <c r="Z32" s="140">
        <v>41.19</v>
      </c>
      <c r="AA32" s="62">
        <v>146200000</v>
      </c>
    </row>
    <row r="33" spans="1:27" ht="13.5">
      <c r="A33" s="249" t="s">
        <v>165</v>
      </c>
      <c r="B33" s="182"/>
      <c r="C33" s="155">
        <v>3713118</v>
      </c>
      <c r="D33" s="155"/>
      <c r="E33" s="59">
        <v>15660732</v>
      </c>
      <c r="F33" s="60">
        <v>15964113</v>
      </c>
      <c r="G33" s="60">
        <v>22290939</v>
      </c>
      <c r="H33" s="60">
        <v>22290939</v>
      </c>
      <c r="I33" s="60">
        <v>22290939</v>
      </c>
      <c r="J33" s="60">
        <v>22290939</v>
      </c>
      <c r="K33" s="60">
        <v>22290939</v>
      </c>
      <c r="L33" s="60">
        <v>22290939</v>
      </c>
      <c r="M33" s="60">
        <v>22290939</v>
      </c>
      <c r="N33" s="60">
        <v>22290939</v>
      </c>
      <c r="O33" s="60">
        <v>22290939</v>
      </c>
      <c r="P33" s="60">
        <v>22290939</v>
      </c>
      <c r="Q33" s="60">
        <v>22290939</v>
      </c>
      <c r="R33" s="60">
        <v>22290939</v>
      </c>
      <c r="S33" s="60"/>
      <c r="T33" s="60"/>
      <c r="U33" s="60"/>
      <c r="V33" s="60"/>
      <c r="W33" s="60">
        <v>22290939</v>
      </c>
      <c r="X33" s="60">
        <v>11973085</v>
      </c>
      <c r="Y33" s="60">
        <v>10317854</v>
      </c>
      <c r="Z33" s="140">
        <v>86.18</v>
      </c>
      <c r="AA33" s="62">
        <v>15964113</v>
      </c>
    </row>
    <row r="34" spans="1:27" ht="13.5">
      <c r="A34" s="250" t="s">
        <v>58</v>
      </c>
      <c r="B34" s="251"/>
      <c r="C34" s="168">
        <f aca="true" t="shared" si="3" ref="C34:Y34">SUM(C29:C33)</f>
        <v>226802202</v>
      </c>
      <c r="D34" s="168">
        <f>SUM(D29:D33)</f>
        <v>0</v>
      </c>
      <c r="E34" s="72">
        <f t="shared" si="3"/>
        <v>250044847</v>
      </c>
      <c r="F34" s="73">
        <f t="shared" si="3"/>
        <v>189532724</v>
      </c>
      <c r="G34" s="73">
        <f t="shared" si="3"/>
        <v>205428372</v>
      </c>
      <c r="H34" s="73">
        <f t="shared" si="3"/>
        <v>262050416</v>
      </c>
      <c r="I34" s="73">
        <f t="shared" si="3"/>
        <v>262898277</v>
      </c>
      <c r="J34" s="73">
        <f t="shared" si="3"/>
        <v>262898277</v>
      </c>
      <c r="K34" s="73">
        <f t="shared" si="3"/>
        <v>257863729</v>
      </c>
      <c r="L34" s="73">
        <f t="shared" si="3"/>
        <v>257514675</v>
      </c>
      <c r="M34" s="73">
        <f t="shared" si="3"/>
        <v>252510684</v>
      </c>
      <c r="N34" s="73">
        <f t="shared" si="3"/>
        <v>252510684</v>
      </c>
      <c r="O34" s="73">
        <f t="shared" si="3"/>
        <v>202387350</v>
      </c>
      <c r="P34" s="73">
        <f t="shared" si="3"/>
        <v>202438161</v>
      </c>
      <c r="Q34" s="73">
        <f t="shared" si="3"/>
        <v>206202942</v>
      </c>
      <c r="R34" s="73">
        <f t="shared" si="3"/>
        <v>206202942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206202942</v>
      </c>
      <c r="X34" s="73">
        <f t="shared" si="3"/>
        <v>142149543</v>
      </c>
      <c r="Y34" s="73">
        <f t="shared" si="3"/>
        <v>64053399</v>
      </c>
      <c r="Z34" s="170">
        <f>+IF(X34&lt;&gt;0,+(Y34/X34)*100,0)</f>
        <v>45.06057328654233</v>
      </c>
      <c r="AA34" s="74">
        <f>SUM(AA29:AA33)</f>
        <v>189532724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19137537</v>
      </c>
      <c r="D37" s="155"/>
      <c r="E37" s="59">
        <v>30226123</v>
      </c>
      <c r="F37" s="60">
        <v>30226123</v>
      </c>
      <c r="G37" s="60">
        <v>42469631</v>
      </c>
      <c r="H37" s="60">
        <v>42436609</v>
      </c>
      <c r="I37" s="60">
        <v>37128494</v>
      </c>
      <c r="J37" s="60">
        <v>37128494</v>
      </c>
      <c r="K37" s="60">
        <v>35320020</v>
      </c>
      <c r="L37" s="60">
        <v>33467261</v>
      </c>
      <c r="M37" s="60">
        <v>31634199</v>
      </c>
      <c r="N37" s="60">
        <v>31634199</v>
      </c>
      <c r="O37" s="60">
        <v>29793472</v>
      </c>
      <c r="P37" s="60">
        <v>27161500</v>
      </c>
      <c r="Q37" s="60">
        <v>24569504</v>
      </c>
      <c r="R37" s="60">
        <v>24569504</v>
      </c>
      <c r="S37" s="60"/>
      <c r="T37" s="60"/>
      <c r="U37" s="60"/>
      <c r="V37" s="60"/>
      <c r="W37" s="60">
        <v>24569504</v>
      </c>
      <c r="X37" s="60">
        <v>22669592</v>
      </c>
      <c r="Y37" s="60">
        <v>1899912</v>
      </c>
      <c r="Z37" s="140">
        <v>8.38</v>
      </c>
      <c r="AA37" s="62">
        <v>30226123</v>
      </c>
    </row>
    <row r="38" spans="1:27" ht="13.5">
      <c r="A38" s="249" t="s">
        <v>165</v>
      </c>
      <c r="B38" s="182"/>
      <c r="C38" s="155">
        <v>69277724</v>
      </c>
      <c r="D38" s="155"/>
      <c r="E38" s="59">
        <v>55170176</v>
      </c>
      <c r="F38" s="60">
        <v>53313611</v>
      </c>
      <c r="G38" s="60">
        <v>50291612</v>
      </c>
      <c r="H38" s="60">
        <v>50291612</v>
      </c>
      <c r="I38" s="60">
        <v>50291612</v>
      </c>
      <c r="J38" s="60">
        <v>50291612</v>
      </c>
      <c r="K38" s="60">
        <v>50291612</v>
      </c>
      <c r="L38" s="60">
        <v>50291612</v>
      </c>
      <c r="M38" s="60">
        <v>53313611</v>
      </c>
      <c r="N38" s="60">
        <v>53313611</v>
      </c>
      <c r="O38" s="60">
        <v>53313611</v>
      </c>
      <c r="P38" s="60">
        <v>53313611</v>
      </c>
      <c r="Q38" s="60">
        <v>53313611</v>
      </c>
      <c r="R38" s="60">
        <v>53313611</v>
      </c>
      <c r="S38" s="60"/>
      <c r="T38" s="60"/>
      <c r="U38" s="60"/>
      <c r="V38" s="60"/>
      <c r="W38" s="60">
        <v>53313611</v>
      </c>
      <c r="X38" s="60">
        <v>39985208</v>
      </c>
      <c r="Y38" s="60">
        <v>13328403</v>
      </c>
      <c r="Z38" s="140">
        <v>33.33</v>
      </c>
      <c r="AA38" s="62">
        <v>53313611</v>
      </c>
    </row>
    <row r="39" spans="1:27" ht="13.5">
      <c r="A39" s="250" t="s">
        <v>59</v>
      </c>
      <c r="B39" s="253"/>
      <c r="C39" s="168">
        <f aca="true" t="shared" si="4" ref="C39:Y39">SUM(C37:C38)</f>
        <v>88415261</v>
      </c>
      <c r="D39" s="168">
        <f>SUM(D37:D38)</f>
        <v>0</v>
      </c>
      <c r="E39" s="76">
        <f t="shared" si="4"/>
        <v>85396299</v>
      </c>
      <c r="F39" s="77">
        <f t="shared" si="4"/>
        <v>83539734</v>
      </c>
      <c r="G39" s="77">
        <f t="shared" si="4"/>
        <v>92761243</v>
      </c>
      <c r="H39" s="77">
        <f t="shared" si="4"/>
        <v>92728221</v>
      </c>
      <c r="I39" s="77">
        <f t="shared" si="4"/>
        <v>87420106</v>
      </c>
      <c r="J39" s="77">
        <f t="shared" si="4"/>
        <v>87420106</v>
      </c>
      <c r="K39" s="77">
        <f t="shared" si="4"/>
        <v>85611632</v>
      </c>
      <c r="L39" s="77">
        <f t="shared" si="4"/>
        <v>83758873</v>
      </c>
      <c r="M39" s="77">
        <f t="shared" si="4"/>
        <v>84947810</v>
      </c>
      <c r="N39" s="77">
        <f t="shared" si="4"/>
        <v>84947810</v>
      </c>
      <c r="O39" s="77">
        <f t="shared" si="4"/>
        <v>83107083</v>
      </c>
      <c r="P39" s="77">
        <f t="shared" si="4"/>
        <v>80475111</v>
      </c>
      <c r="Q39" s="77">
        <f t="shared" si="4"/>
        <v>77883115</v>
      </c>
      <c r="R39" s="77">
        <f t="shared" si="4"/>
        <v>77883115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77883115</v>
      </c>
      <c r="X39" s="77">
        <f t="shared" si="4"/>
        <v>62654800</v>
      </c>
      <c r="Y39" s="77">
        <f t="shared" si="4"/>
        <v>15228315</v>
      </c>
      <c r="Z39" s="212">
        <f>+IF(X39&lt;&gt;0,+(Y39/X39)*100,0)</f>
        <v>24.305105115649557</v>
      </c>
      <c r="AA39" s="79">
        <f>SUM(AA37:AA38)</f>
        <v>83539734</v>
      </c>
    </row>
    <row r="40" spans="1:27" ht="13.5">
      <c r="A40" s="250" t="s">
        <v>167</v>
      </c>
      <c r="B40" s="251"/>
      <c r="C40" s="168">
        <f aca="true" t="shared" si="5" ref="C40:Y40">+C34+C39</f>
        <v>315217463</v>
      </c>
      <c r="D40" s="168">
        <f>+D34+D39</f>
        <v>0</v>
      </c>
      <c r="E40" s="72">
        <f t="shared" si="5"/>
        <v>335441146</v>
      </c>
      <c r="F40" s="73">
        <f t="shared" si="5"/>
        <v>273072458</v>
      </c>
      <c r="G40" s="73">
        <f t="shared" si="5"/>
        <v>298189615</v>
      </c>
      <c r="H40" s="73">
        <f t="shared" si="5"/>
        <v>354778637</v>
      </c>
      <c r="I40" s="73">
        <f t="shared" si="5"/>
        <v>350318383</v>
      </c>
      <c r="J40" s="73">
        <f t="shared" si="5"/>
        <v>350318383</v>
      </c>
      <c r="K40" s="73">
        <f t="shared" si="5"/>
        <v>343475361</v>
      </c>
      <c r="L40" s="73">
        <f t="shared" si="5"/>
        <v>341273548</v>
      </c>
      <c r="M40" s="73">
        <f t="shared" si="5"/>
        <v>337458494</v>
      </c>
      <c r="N40" s="73">
        <f t="shared" si="5"/>
        <v>337458494</v>
      </c>
      <c r="O40" s="73">
        <f t="shared" si="5"/>
        <v>285494433</v>
      </c>
      <c r="P40" s="73">
        <f t="shared" si="5"/>
        <v>282913272</v>
      </c>
      <c r="Q40" s="73">
        <f t="shared" si="5"/>
        <v>284086057</v>
      </c>
      <c r="R40" s="73">
        <f t="shared" si="5"/>
        <v>284086057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284086057</v>
      </c>
      <c r="X40" s="73">
        <f t="shared" si="5"/>
        <v>204804343</v>
      </c>
      <c r="Y40" s="73">
        <f t="shared" si="5"/>
        <v>79281714</v>
      </c>
      <c r="Z40" s="170">
        <f>+IF(X40&lt;&gt;0,+(Y40/X40)*100,0)</f>
        <v>38.71095350746542</v>
      </c>
      <c r="AA40" s="74">
        <f>+AA34+AA39</f>
        <v>273072458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2535913689</v>
      </c>
      <c r="D42" s="257">
        <f>+D25-D40</f>
        <v>0</v>
      </c>
      <c r="E42" s="258">
        <f t="shared" si="6"/>
        <v>2605026520</v>
      </c>
      <c r="F42" s="259">
        <f t="shared" si="6"/>
        <v>2590228197</v>
      </c>
      <c r="G42" s="259">
        <f t="shared" si="6"/>
        <v>2785096585</v>
      </c>
      <c r="H42" s="259">
        <f t="shared" si="6"/>
        <v>2745990586</v>
      </c>
      <c r="I42" s="259">
        <f t="shared" si="6"/>
        <v>2756961861</v>
      </c>
      <c r="J42" s="259">
        <f t="shared" si="6"/>
        <v>2756961861</v>
      </c>
      <c r="K42" s="259">
        <f t="shared" si="6"/>
        <v>2753131595</v>
      </c>
      <c r="L42" s="259">
        <f t="shared" si="6"/>
        <v>2782658386</v>
      </c>
      <c r="M42" s="259">
        <f t="shared" si="6"/>
        <v>2790138430</v>
      </c>
      <c r="N42" s="259">
        <f t="shared" si="6"/>
        <v>2790138430</v>
      </c>
      <c r="O42" s="259">
        <f t="shared" si="6"/>
        <v>2822866394</v>
      </c>
      <c r="P42" s="259">
        <f t="shared" si="6"/>
        <v>2831656736</v>
      </c>
      <c r="Q42" s="259">
        <f t="shared" si="6"/>
        <v>2838915200</v>
      </c>
      <c r="R42" s="259">
        <f t="shared" si="6"/>
        <v>2838915200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2838915200</v>
      </c>
      <c r="X42" s="259">
        <f t="shared" si="6"/>
        <v>1942671150</v>
      </c>
      <c r="Y42" s="259">
        <f t="shared" si="6"/>
        <v>896244050</v>
      </c>
      <c r="Z42" s="260">
        <f>+IF(X42&lt;&gt;0,+(Y42/X42)*100,0)</f>
        <v>46.13462499816296</v>
      </c>
      <c r="AA42" s="261">
        <f>+AA25-AA40</f>
        <v>2590228197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2535913689</v>
      </c>
      <c r="D45" s="155"/>
      <c r="E45" s="59">
        <v>2589046500</v>
      </c>
      <c r="F45" s="60">
        <v>2584248177</v>
      </c>
      <c r="G45" s="60">
        <v>2781263239</v>
      </c>
      <c r="H45" s="60">
        <v>2742157240</v>
      </c>
      <c r="I45" s="60">
        <v>2753128515</v>
      </c>
      <c r="J45" s="60">
        <v>2753128515</v>
      </c>
      <c r="K45" s="60">
        <v>3833346</v>
      </c>
      <c r="L45" s="60">
        <v>2778825040</v>
      </c>
      <c r="M45" s="60">
        <v>2786305084</v>
      </c>
      <c r="N45" s="60">
        <v>2786305084</v>
      </c>
      <c r="O45" s="60">
        <v>2819033048</v>
      </c>
      <c r="P45" s="60">
        <v>2827823390</v>
      </c>
      <c r="Q45" s="60">
        <v>3833346</v>
      </c>
      <c r="R45" s="60">
        <v>3833346</v>
      </c>
      <c r="S45" s="60"/>
      <c r="T45" s="60"/>
      <c r="U45" s="60"/>
      <c r="V45" s="60"/>
      <c r="W45" s="60">
        <v>3833346</v>
      </c>
      <c r="X45" s="60">
        <v>1938186133</v>
      </c>
      <c r="Y45" s="60">
        <v>-1934352787</v>
      </c>
      <c r="Z45" s="139">
        <v>-99.8</v>
      </c>
      <c r="AA45" s="62">
        <v>2584248177</v>
      </c>
    </row>
    <row r="46" spans="1:27" ht="13.5">
      <c r="A46" s="249" t="s">
        <v>171</v>
      </c>
      <c r="B46" s="182"/>
      <c r="C46" s="155"/>
      <c r="D46" s="155"/>
      <c r="E46" s="59">
        <v>15980020</v>
      </c>
      <c r="F46" s="60">
        <v>5980020</v>
      </c>
      <c r="G46" s="60">
        <v>3833346</v>
      </c>
      <c r="H46" s="60">
        <v>3833346</v>
      </c>
      <c r="I46" s="60"/>
      <c r="J46" s="60"/>
      <c r="K46" s="60">
        <v>2749298249</v>
      </c>
      <c r="L46" s="60">
        <v>3833346</v>
      </c>
      <c r="M46" s="60">
        <v>3833346</v>
      </c>
      <c r="N46" s="60">
        <v>3833346</v>
      </c>
      <c r="O46" s="60">
        <v>3833346</v>
      </c>
      <c r="P46" s="60">
        <v>3833346</v>
      </c>
      <c r="Q46" s="60"/>
      <c r="R46" s="60"/>
      <c r="S46" s="60"/>
      <c r="T46" s="60"/>
      <c r="U46" s="60"/>
      <c r="V46" s="60"/>
      <c r="W46" s="60"/>
      <c r="X46" s="60">
        <v>4485015</v>
      </c>
      <c r="Y46" s="60">
        <v>-4485015</v>
      </c>
      <c r="Z46" s="139">
        <v>-100</v>
      </c>
      <c r="AA46" s="62">
        <v>5980020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>
        <v>3833346</v>
      </c>
      <c r="J47" s="60">
        <v>3833346</v>
      </c>
      <c r="K47" s="60"/>
      <c r="L47" s="60"/>
      <c r="M47" s="60"/>
      <c r="N47" s="60"/>
      <c r="O47" s="60"/>
      <c r="P47" s="60"/>
      <c r="Q47" s="60">
        <v>2835081854</v>
      </c>
      <c r="R47" s="60">
        <v>2835081854</v>
      </c>
      <c r="S47" s="60"/>
      <c r="T47" s="60"/>
      <c r="U47" s="60"/>
      <c r="V47" s="60"/>
      <c r="W47" s="60">
        <v>2835081854</v>
      </c>
      <c r="X47" s="60"/>
      <c r="Y47" s="60">
        <v>2835081854</v>
      </c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2535913689</v>
      </c>
      <c r="D48" s="217">
        <f>SUM(D45:D47)</f>
        <v>0</v>
      </c>
      <c r="E48" s="264">
        <f t="shared" si="7"/>
        <v>2605026520</v>
      </c>
      <c r="F48" s="219">
        <f t="shared" si="7"/>
        <v>2590228197</v>
      </c>
      <c r="G48" s="219">
        <f t="shared" si="7"/>
        <v>2785096585</v>
      </c>
      <c r="H48" s="219">
        <f t="shared" si="7"/>
        <v>2745990586</v>
      </c>
      <c r="I48" s="219">
        <f t="shared" si="7"/>
        <v>2756961861</v>
      </c>
      <c r="J48" s="219">
        <f t="shared" si="7"/>
        <v>2756961861</v>
      </c>
      <c r="K48" s="219">
        <f t="shared" si="7"/>
        <v>2753131595</v>
      </c>
      <c r="L48" s="219">
        <f t="shared" si="7"/>
        <v>2782658386</v>
      </c>
      <c r="M48" s="219">
        <f t="shared" si="7"/>
        <v>2790138430</v>
      </c>
      <c r="N48" s="219">
        <f t="shared" si="7"/>
        <v>2790138430</v>
      </c>
      <c r="O48" s="219">
        <f t="shared" si="7"/>
        <v>2822866394</v>
      </c>
      <c r="P48" s="219">
        <f t="shared" si="7"/>
        <v>2831656736</v>
      </c>
      <c r="Q48" s="219">
        <f t="shared" si="7"/>
        <v>2838915200</v>
      </c>
      <c r="R48" s="219">
        <f t="shared" si="7"/>
        <v>2838915200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2838915200</v>
      </c>
      <c r="X48" s="219">
        <f t="shared" si="7"/>
        <v>1942671148</v>
      </c>
      <c r="Y48" s="219">
        <f t="shared" si="7"/>
        <v>896244052</v>
      </c>
      <c r="Z48" s="265">
        <f>+IF(X48&lt;&gt;0,+(Y48/X48)*100,0)</f>
        <v>46.13462514861007</v>
      </c>
      <c r="AA48" s="232">
        <f>SUM(AA45:AA47)</f>
        <v>2590228197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455733635</v>
      </c>
      <c r="D6" s="155"/>
      <c r="E6" s="59">
        <v>494364213</v>
      </c>
      <c r="F6" s="60">
        <v>494364213</v>
      </c>
      <c r="G6" s="60">
        <v>47592232</v>
      </c>
      <c r="H6" s="60">
        <v>67931853</v>
      </c>
      <c r="I6" s="60">
        <v>63645563</v>
      </c>
      <c r="J6" s="60">
        <v>179169648</v>
      </c>
      <c r="K6" s="60">
        <v>53069182</v>
      </c>
      <c r="L6" s="60">
        <v>50480479</v>
      </c>
      <c r="M6" s="60">
        <v>52977966</v>
      </c>
      <c r="N6" s="60">
        <v>156527627</v>
      </c>
      <c r="O6" s="60">
        <v>38628779</v>
      </c>
      <c r="P6" s="60">
        <v>42465183</v>
      </c>
      <c r="Q6" s="60">
        <v>43050464</v>
      </c>
      <c r="R6" s="60">
        <v>124144426</v>
      </c>
      <c r="S6" s="60"/>
      <c r="T6" s="60"/>
      <c r="U6" s="60"/>
      <c r="V6" s="60"/>
      <c r="W6" s="60">
        <v>459841701</v>
      </c>
      <c r="X6" s="60">
        <v>361933266</v>
      </c>
      <c r="Y6" s="60">
        <v>97908435</v>
      </c>
      <c r="Z6" s="140">
        <v>27.05</v>
      </c>
      <c r="AA6" s="62">
        <v>494364213</v>
      </c>
    </row>
    <row r="7" spans="1:27" ht="13.5">
      <c r="A7" s="249" t="s">
        <v>178</v>
      </c>
      <c r="B7" s="182"/>
      <c r="C7" s="155">
        <v>146741139</v>
      </c>
      <c r="D7" s="155"/>
      <c r="E7" s="59">
        <v>124696781</v>
      </c>
      <c r="F7" s="60">
        <v>124696781</v>
      </c>
      <c r="G7" s="60">
        <v>25028000</v>
      </c>
      <c r="H7" s="60">
        <v>3740000</v>
      </c>
      <c r="I7" s="60">
        <v>1600000</v>
      </c>
      <c r="J7" s="60">
        <v>30368000</v>
      </c>
      <c r="K7" s="60">
        <v>600000</v>
      </c>
      <c r="L7" s="60">
        <v>29213000</v>
      </c>
      <c r="M7" s="60"/>
      <c r="N7" s="60">
        <v>29813000</v>
      </c>
      <c r="O7" s="60"/>
      <c r="P7" s="60"/>
      <c r="Q7" s="60">
        <v>23970000</v>
      </c>
      <c r="R7" s="60">
        <v>23970000</v>
      </c>
      <c r="S7" s="60"/>
      <c r="T7" s="60"/>
      <c r="U7" s="60"/>
      <c r="V7" s="60"/>
      <c r="W7" s="60">
        <v>84151000</v>
      </c>
      <c r="X7" s="60">
        <v>117395246</v>
      </c>
      <c r="Y7" s="60">
        <v>-33244246</v>
      </c>
      <c r="Z7" s="140">
        <v>-28.32</v>
      </c>
      <c r="AA7" s="62">
        <v>124696781</v>
      </c>
    </row>
    <row r="8" spans="1:27" ht="13.5">
      <c r="A8" s="249" t="s">
        <v>179</v>
      </c>
      <c r="B8" s="182"/>
      <c r="C8" s="155"/>
      <c r="D8" s="155"/>
      <c r="E8" s="59">
        <v>62500992</v>
      </c>
      <c r="F8" s="60">
        <v>62500992</v>
      </c>
      <c r="G8" s="60">
        <v>5000000</v>
      </c>
      <c r="H8" s="60">
        <v>50000</v>
      </c>
      <c r="I8" s="60">
        <v>500000</v>
      </c>
      <c r="J8" s="60">
        <v>5550000</v>
      </c>
      <c r="K8" s="60"/>
      <c r="L8" s="60">
        <v>800000</v>
      </c>
      <c r="M8" s="60">
        <v>1000000</v>
      </c>
      <c r="N8" s="60">
        <v>1800000</v>
      </c>
      <c r="O8" s="60">
        <v>1500000</v>
      </c>
      <c r="P8" s="60"/>
      <c r="Q8" s="60">
        <v>21632000</v>
      </c>
      <c r="R8" s="60">
        <v>23132000</v>
      </c>
      <c r="S8" s="60"/>
      <c r="T8" s="60"/>
      <c r="U8" s="60"/>
      <c r="V8" s="60"/>
      <c r="W8" s="60">
        <v>30482000</v>
      </c>
      <c r="X8" s="60">
        <v>46875744</v>
      </c>
      <c r="Y8" s="60">
        <v>-16393744</v>
      </c>
      <c r="Z8" s="140">
        <v>-34.97</v>
      </c>
      <c r="AA8" s="62">
        <v>62500992</v>
      </c>
    </row>
    <row r="9" spans="1:27" ht="13.5">
      <c r="A9" s="249" t="s">
        <v>180</v>
      </c>
      <c r="B9" s="182"/>
      <c r="C9" s="155">
        <v>2896024</v>
      </c>
      <c r="D9" s="155"/>
      <c r="E9" s="59">
        <v>9439992</v>
      </c>
      <c r="F9" s="60">
        <v>9439992</v>
      </c>
      <c r="G9" s="60">
        <v>786667</v>
      </c>
      <c r="H9" s="60">
        <v>1271320</v>
      </c>
      <c r="I9" s="60">
        <v>1159747</v>
      </c>
      <c r="J9" s="60">
        <v>3217734</v>
      </c>
      <c r="K9" s="60">
        <v>1740443</v>
      </c>
      <c r="L9" s="60">
        <v>1209693</v>
      </c>
      <c r="M9" s="60">
        <v>1779836</v>
      </c>
      <c r="N9" s="60">
        <v>4729972</v>
      </c>
      <c r="O9" s="60">
        <v>1205421</v>
      </c>
      <c r="P9" s="60">
        <v>189565</v>
      </c>
      <c r="Q9" s="60">
        <v>431</v>
      </c>
      <c r="R9" s="60">
        <v>1395417</v>
      </c>
      <c r="S9" s="60"/>
      <c r="T9" s="60"/>
      <c r="U9" s="60"/>
      <c r="V9" s="60"/>
      <c r="W9" s="60">
        <v>9343123</v>
      </c>
      <c r="X9" s="60">
        <v>7079994</v>
      </c>
      <c r="Y9" s="60">
        <v>2263129</v>
      </c>
      <c r="Z9" s="140">
        <v>31.97</v>
      </c>
      <c r="AA9" s="62">
        <v>9439992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-457527947</v>
      </c>
      <c r="D12" s="155"/>
      <c r="E12" s="59">
        <v>-617607032</v>
      </c>
      <c r="F12" s="60">
        <v>-617607032</v>
      </c>
      <c r="G12" s="60">
        <v>-64477595</v>
      </c>
      <c r="H12" s="60">
        <v>-60242534</v>
      </c>
      <c r="I12" s="60">
        <v>-53817017</v>
      </c>
      <c r="J12" s="60">
        <v>-178537146</v>
      </c>
      <c r="K12" s="60">
        <v>-61940692</v>
      </c>
      <c r="L12" s="60">
        <v>-41256884</v>
      </c>
      <c r="M12" s="60">
        <v>-59203549</v>
      </c>
      <c r="N12" s="60">
        <v>-162401125</v>
      </c>
      <c r="O12" s="60">
        <v>-53767763</v>
      </c>
      <c r="P12" s="60">
        <v>-37662060</v>
      </c>
      <c r="Q12" s="60">
        <v>-60555204</v>
      </c>
      <c r="R12" s="60">
        <v>-151985027</v>
      </c>
      <c r="S12" s="60"/>
      <c r="T12" s="60"/>
      <c r="U12" s="60"/>
      <c r="V12" s="60"/>
      <c r="W12" s="60">
        <v>-492923298</v>
      </c>
      <c r="X12" s="60">
        <v>-479243686</v>
      </c>
      <c r="Y12" s="60">
        <v>-13679612</v>
      </c>
      <c r="Z12" s="140">
        <v>2.85</v>
      </c>
      <c r="AA12" s="62">
        <v>-617607032</v>
      </c>
    </row>
    <row r="13" spans="1:27" ht="13.5">
      <c r="A13" s="249" t="s">
        <v>40</v>
      </c>
      <c r="B13" s="182"/>
      <c r="C13" s="155">
        <v>-14381306</v>
      </c>
      <c r="D13" s="155"/>
      <c r="E13" s="59">
        <v>-8656740</v>
      </c>
      <c r="F13" s="60">
        <v>-8656740</v>
      </c>
      <c r="G13" s="60">
        <v>-818145</v>
      </c>
      <c r="H13" s="60">
        <v>-919166</v>
      </c>
      <c r="I13" s="60">
        <v>-2641089</v>
      </c>
      <c r="J13" s="60">
        <v>-4378400</v>
      </c>
      <c r="K13" s="60">
        <v>-1445002</v>
      </c>
      <c r="L13" s="60">
        <v>-1716761</v>
      </c>
      <c r="M13" s="60">
        <v>-144804</v>
      </c>
      <c r="N13" s="60">
        <v>-3306567</v>
      </c>
      <c r="O13" s="60">
        <v>-2753021</v>
      </c>
      <c r="P13" s="60">
        <v>-1269431</v>
      </c>
      <c r="Q13" s="60">
        <v>-2256480</v>
      </c>
      <c r="R13" s="60">
        <v>-6278932</v>
      </c>
      <c r="S13" s="60"/>
      <c r="T13" s="60"/>
      <c r="U13" s="60"/>
      <c r="V13" s="60"/>
      <c r="W13" s="60">
        <v>-13963899</v>
      </c>
      <c r="X13" s="60"/>
      <c r="Y13" s="60">
        <v>-13963899</v>
      </c>
      <c r="Z13" s="140"/>
      <c r="AA13" s="62">
        <v>-8656740</v>
      </c>
    </row>
    <row r="14" spans="1:27" ht="13.5">
      <c r="A14" s="249" t="s">
        <v>42</v>
      </c>
      <c r="B14" s="182"/>
      <c r="C14" s="155">
        <v>-420000</v>
      </c>
      <c r="D14" s="155"/>
      <c r="E14" s="59">
        <v>-420000</v>
      </c>
      <c r="F14" s="60">
        <v>-420000</v>
      </c>
      <c r="G14" s="60">
        <v>-35000</v>
      </c>
      <c r="H14" s="60">
        <v>-149777</v>
      </c>
      <c r="I14" s="60">
        <v>-753803</v>
      </c>
      <c r="J14" s="60">
        <v>-938580</v>
      </c>
      <c r="K14" s="60">
        <v>-412821</v>
      </c>
      <c r="L14" s="60">
        <v>-1075101</v>
      </c>
      <c r="M14" s="60">
        <v>-897125</v>
      </c>
      <c r="N14" s="60">
        <v>-2385047</v>
      </c>
      <c r="O14" s="60">
        <v>-332063</v>
      </c>
      <c r="P14" s="60">
        <v>-343619</v>
      </c>
      <c r="Q14" s="60">
        <v>-360592</v>
      </c>
      <c r="R14" s="60">
        <v>-1036274</v>
      </c>
      <c r="S14" s="60"/>
      <c r="T14" s="60"/>
      <c r="U14" s="60"/>
      <c r="V14" s="60"/>
      <c r="W14" s="60">
        <v>-4359901</v>
      </c>
      <c r="X14" s="60">
        <v>-315000</v>
      </c>
      <c r="Y14" s="60">
        <v>-4044901</v>
      </c>
      <c r="Z14" s="140">
        <v>1284.1</v>
      </c>
      <c r="AA14" s="62">
        <v>-420000</v>
      </c>
    </row>
    <row r="15" spans="1:27" ht="13.5">
      <c r="A15" s="250" t="s">
        <v>184</v>
      </c>
      <c r="B15" s="251"/>
      <c r="C15" s="168">
        <f aca="true" t="shared" si="0" ref="C15:Y15">SUM(C6:C14)</f>
        <v>133041545</v>
      </c>
      <c r="D15" s="168">
        <f>SUM(D6:D14)</f>
        <v>0</v>
      </c>
      <c r="E15" s="72">
        <f t="shared" si="0"/>
        <v>64318206</v>
      </c>
      <c r="F15" s="73">
        <f t="shared" si="0"/>
        <v>64318206</v>
      </c>
      <c r="G15" s="73">
        <f t="shared" si="0"/>
        <v>13076159</v>
      </c>
      <c r="H15" s="73">
        <f t="shared" si="0"/>
        <v>11681696</v>
      </c>
      <c r="I15" s="73">
        <f t="shared" si="0"/>
        <v>9693401</v>
      </c>
      <c r="J15" s="73">
        <f t="shared" si="0"/>
        <v>34451256</v>
      </c>
      <c r="K15" s="73">
        <f t="shared" si="0"/>
        <v>-8388890</v>
      </c>
      <c r="L15" s="73">
        <f t="shared" si="0"/>
        <v>37654426</v>
      </c>
      <c r="M15" s="73">
        <f t="shared" si="0"/>
        <v>-4487676</v>
      </c>
      <c r="N15" s="73">
        <f t="shared" si="0"/>
        <v>24777860</v>
      </c>
      <c r="O15" s="73">
        <f t="shared" si="0"/>
        <v>-15518647</v>
      </c>
      <c r="P15" s="73">
        <f t="shared" si="0"/>
        <v>3379638</v>
      </c>
      <c r="Q15" s="73">
        <f t="shared" si="0"/>
        <v>25480619</v>
      </c>
      <c r="R15" s="73">
        <f t="shared" si="0"/>
        <v>13341610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72570726</v>
      </c>
      <c r="X15" s="73">
        <f t="shared" si="0"/>
        <v>53725564</v>
      </c>
      <c r="Y15" s="73">
        <f t="shared" si="0"/>
        <v>18845162</v>
      </c>
      <c r="Z15" s="170">
        <f>+IF(X15&lt;&gt;0,+(Y15/X15)*100,0)</f>
        <v>35.076713201186685</v>
      </c>
      <c r="AA15" s="74">
        <f>SUM(AA6:AA14)</f>
        <v>64318206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5574000</v>
      </c>
      <c r="F19" s="60">
        <v>5574000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4180500</v>
      </c>
      <c r="Y19" s="159">
        <v>-4180500</v>
      </c>
      <c r="Z19" s="141">
        <v>-100</v>
      </c>
      <c r="AA19" s="225">
        <v>5574000</v>
      </c>
    </row>
    <row r="20" spans="1:27" ht="13.5">
      <c r="A20" s="249" t="s">
        <v>187</v>
      </c>
      <c r="B20" s="182"/>
      <c r="C20" s="155"/>
      <c r="D20" s="155"/>
      <c r="E20" s="268">
        <v>-3816408</v>
      </c>
      <c r="F20" s="159">
        <v>-3816408</v>
      </c>
      <c r="G20" s="60">
        <v>-2129076</v>
      </c>
      <c r="H20" s="60">
        <v>-1985585</v>
      </c>
      <c r="I20" s="60">
        <v>-2005441</v>
      </c>
      <c r="J20" s="60">
        <v>-6120102</v>
      </c>
      <c r="K20" s="60">
        <v>-2025496</v>
      </c>
      <c r="L20" s="60">
        <v>-2045751</v>
      </c>
      <c r="M20" s="159">
        <v>-2066208</v>
      </c>
      <c r="N20" s="60">
        <v>-6137455</v>
      </c>
      <c r="O20" s="60">
        <v>-2086870</v>
      </c>
      <c r="P20" s="60">
        <v>-2107739</v>
      </c>
      <c r="Q20" s="60">
        <v>-2230789</v>
      </c>
      <c r="R20" s="60">
        <v>-6425398</v>
      </c>
      <c r="S20" s="60"/>
      <c r="T20" s="159"/>
      <c r="U20" s="60"/>
      <c r="V20" s="60"/>
      <c r="W20" s="60">
        <v>-18682955</v>
      </c>
      <c r="X20" s="60">
        <v>-2862306</v>
      </c>
      <c r="Y20" s="60">
        <v>-15820649</v>
      </c>
      <c r="Z20" s="140">
        <v>552.72</v>
      </c>
      <c r="AA20" s="62">
        <v>-3816408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1228404</v>
      </c>
      <c r="F22" s="60">
        <v>1228404</v>
      </c>
      <c r="G22" s="60">
        <v>-628281</v>
      </c>
      <c r="H22" s="60"/>
      <c r="I22" s="60"/>
      <c r="J22" s="60">
        <v>-628281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-628281</v>
      </c>
      <c r="X22" s="60">
        <v>921303</v>
      </c>
      <c r="Y22" s="60">
        <v>-1549584</v>
      </c>
      <c r="Z22" s="140">
        <v>-168.19</v>
      </c>
      <c r="AA22" s="62">
        <v>1228404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-56282905</v>
      </c>
      <c r="D24" s="155"/>
      <c r="E24" s="59">
        <v>-62500800</v>
      </c>
      <c r="F24" s="60">
        <v>-62500800</v>
      </c>
      <c r="G24" s="60"/>
      <c r="H24" s="60">
        <v>-2876202</v>
      </c>
      <c r="I24" s="60">
        <v>-2399353</v>
      </c>
      <c r="J24" s="60">
        <v>-5275555</v>
      </c>
      <c r="K24" s="60">
        <v>-1539859</v>
      </c>
      <c r="L24" s="60">
        <v>-3223542</v>
      </c>
      <c r="M24" s="60">
        <v>-3444570</v>
      </c>
      <c r="N24" s="60">
        <v>-8207971</v>
      </c>
      <c r="O24" s="60">
        <v>-3235900</v>
      </c>
      <c r="P24" s="60">
        <v>-5084445</v>
      </c>
      <c r="Q24" s="60">
        <v>-3743824</v>
      </c>
      <c r="R24" s="60">
        <v>-12064169</v>
      </c>
      <c r="S24" s="60"/>
      <c r="T24" s="60"/>
      <c r="U24" s="60"/>
      <c r="V24" s="60"/>
      <c r="W24" s="60">
        <v>-25547695</v>
      </c>
      <c r="X24" s="60">
        <v>-43186972</v>
      </c>
      <c r="Y24" s="60">
        <v>17639277</v>
      </c>
      <c r="Z24" s="140">
        <v>-40.84</v>
      </c>
      <c r="AA24" s="62">
        <v>-62500800</v>
      </c>
    </row>
    <row r="25" spans="1:27" ht="13.5">
      <c r="A25" s="250" t="s">
        <v>191</v>
      </c>
      <c r="B25" s="251"/>
      <c r="C25" s="168">
        <f aca="true" t="shared" si="1" ref="C25:Y25">SUM(C19:C24)</f>
        <v>-56282905</v>
      </c>
      <c r="D25" s="168">
        <f>SUM(D19:D24)</f>
        <v>0</v>
      </c>
      <c r="E25" s="72">
        <f t="shared" si="1"/>
        <v>-59514804</v>
      </c>
      <c r="F25" s="73">
        <f t="shared" si="1"/>
        <v>-59514804</v>
      </c>
      <c r="G25" s="73">
        <f t="shared" si="1"/>
        <v>-2757357</v>
      </c>
      <c r="H25" s="73">
        <f t="shared" si="1"/>
        <v>-4861787</v>
      </c>
      <c r="I25" s="73">
        <f t="shared" si="1"/>
        <v>-4404794</v>
      </c>
      <c r="J25" s="73">
        <f t="shared" si="1"/>
        <v>-12023938</v>
      </c>
      <c r="K25" s="73">
        <f t="shared" si="1"/>
        <v>-3565355</v>
      </c>
      <c r="L25" s="73">
        <f t="shared" si="1"/>
        <v>-5269293</v>
      </c>
      <c r="M25" s="73">
        <f t="shared" si="1"/>
        <v>-5510778</v>
      </c>
      <c r="N25" s="73">
        <f t="shared" si="1"/>
        <v>-14345426</v>
      </c>
      <c r="O25" s="73">
        <f t="shared" si="1"/>
        <v>-5322770</v>
      </c>
      <c r="P25" s="73">
        <f t="shared" si="1"/>
        <v>-7192184</v>
      </c>
      <c r="Q25" s="73">
        <f t="shared" si="1"/>
        <v>-5974613</v>
      </c>
      <c r="R25" s="73">
        <f t="shared" si="1"/>
        <v>-18489567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-44858931</v>
      </c>
      <c r="X25" s="73">
        <f t="shared" si="1"/>
        <v>-40947475</v>
      </c>
      <c r="Y25" s="73">
        <f t="shared" si="1"/>
        <v>-3911456</v>
      </c>
      <c r="Z25" s="170">
        <f>+IF(X25&lt;&gt;0,+(Y25/X25)*100,0)</f>
        <v>9.552374108537828</v>
      </c>
      <c r="AA25" s="74">
        <f>SUM(AA19:AA24)</f>
        <v>-59514804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1347504</v>
      </c>
      <c r="F31" s="60">
        <v>1347504</v>
      </c>
      <c r="G31" s="60">
        <v>196828</v>
      </c>
      <c r="H31" s="159">
        <v>223873</v>
      </c>
      <c r="I31" s="159">
        <v>218657</v>
      </c>
      <c r="J31" s="159">
        <v>639358</v>
      </c>
      <c r="K31" s="60">
        <v>446420</v>
      </c>
      <c r="L31" s="60">
        <v>182188</v>
      </c>
      <c r="M31" s="60">
        <v>234031</v>
      </c>
      <c r="N31" s="60">
        <v>862639</v>
      </c>
      <c r="O31" s="159">
        <v>435661</v>
      </c>
      <c r="P31" s="159">
        <v>214042</v>
      </c>
      <c r="Q31" s="159">
        <v>209231</v>
      </c>
      <c r="R31" s="60">
        <v>858934</v>
      </c>
      <c r="S31" s="60"/>
      <c r="T31" s="60"/>
      <c r="U31" s="60"/>
      <c r="V31" s="159"/>
      <c r="W31" s="159">
        <v>2360931</v>
      </c>
      <c r="X31" s="159">
        <v>1010628</v>
      </c>
      <c r="Y31" s="60">
        <v>1350303</v>
      </c>
      <c r="Z31" s="140">
        <v>133.61</v>
      </c>
      <c r="AA31" s="62">
        <v>1347504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-22580067</v>
      </c>
      <c r="D33" s="155"/>
      <c r="E33" s="59">
        <v>-3400000</v>
      </c>
      <c r="F33" s="60">
        <v>-3400000</v>
      </c>
      <c r="G33" s="60"/>
      <c r="H33" s="60"/>
      <c r="I33" s="60">
        <v>-675063</v>
      </c>
      <c r="J33" s="60">
        <v>-675063</v>
      </c>
      <c r="K33" s="60"/>
      <c r="L33" s="60"/>
      <c r="M33" s="60"/>
      <c r="N33" s="60"/>
      <c r="O33" s="60"/>
      <c r="P33" s="60"/>
      <c r="Q33" s="60">
        <v>-733275</v>
      </c>
      <c r="R33" s="60">
        <v>-733275</v>
      </c>
      <c r="S33" s="60"/>
      <c r="T33" s="60"/>
      <c r="U33" s="60"/>
      <c r="V33" s="60"/>
      <c r="W33" s="60">
        <v>-1408338</v>
      </c>
      <c r="X33" s="60">
        <v>-3400000</v>
      </c>
      <c r="Y33" s="60">
        <v>1991662</v>
      </c>
      <c r="Z33" s="140">
        <v>-58.58</v>
      </c>
      <c r="AA33" s="62">
        <v>-3400000</v>
      </c>
    </row>
    <row r="34" spans="1:27" ht="13.5">
      <c r="A34" s="250" t="s">
        <v>197</v>
      </c>
      <c r="B34" s="251"/>
      <c r="C34" s="168">
        <f aca="true" t="shared" si="2" ref="C34:Y34">SUM(C29:C33)</f>
        <v>-22580067</v>
      </c>
      <c r="D34" s="168">
        <f>SUM(D29:D33)</f>
        <v>0</v>
      </c>
      <c r="E34" s="72">
        <f t="shared" si="2"/>
        <v>-2052496</v>
      </c>
      <c r="F34" s="73">
        <f t="shared" si="2"/>
        <v>-2052496</v>
      </c>
      <c r="G34" s="73">
        <f t="shared" si="2"/>
        <v>196828</v>
      </c>
      <c r="H34" s="73">
        <f t="shared" si="2"/>
        <v>223873</v>
      </c>
      <c r="I34" s="73">
        <f t="shared" si="2"/>
        <v>-456406</v>
      </c>
      <c r="J34" s="73">
        <f t="shared" si="2"/>
        <v>-35705</v>
      </c>
      <c r="K34" s="73">
        <f t="shared" si="2"/>
        <v>446420</v>
      </c>
      <c r="L34" s="73">
        <f t="shared" si="2"/>
        <v>182188</v>
      </c>
      <c r="M34" s="73">
        <f t="shared" si="2"/>
        <v>234031</v>
      </c>
      <c r="N34" s="73">
        <f t="shared" si="2"/>
        <v>862639</v>
      </c>
      <c r="O34" s="73">
        <f t="shared" si="2"/>
        <v>435661</v>
      </c>
      <c r="P34" s="73">
        <f t="shared" si="2"/>
        <v>214042</v>
      </c>
      <c r="Q34" s="73">
        <f t="shared" si="2"/>
        <v>-524044</v>
      </c>
      <c r="R34" s="73">
        <f t="shared" si="2"/>
        <v>125659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952593</v>
      </c>
      <c r="X34" s="73">
        <f t="shared" si="2"/>
        <v>-2389372</v>
      </c>
      <c r="Y34" s="73">
        <f t="shared" si="2"/>
        <v>3341965</v>
      </c>
      <c r="Z34" s="170">
        <f>+IF(X34&lt;&gt;0,+(Y34/X34)*100,0)</f>
        <v>-139.86792345436373</v>
      </c>
      <c r="AA34" s="74">
        <f>SUM(AA29:AA33)</f>
        <v>-2052496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54178573</v>
      </c>
      <c r="D36" s="153">
        <f>+D15+D25+D34</f>
        <v>0</v>
      </c>
      <c r="E36" s="99">
        <f t="shared" si="3"/>
        <v>2750906</v>
      </c>
      <c r="F36" s="100">
        <f t="shared" si="3"/>
        <v>2750906</v>
      </c>
      <c r="G36" s="100">
        <f t="shared" si="3"/>
        <v>10515630</v>
      </c>
      <c r="H36" s="100">
        <f t="shared" si="3"/>
        <v>7043782</v>
      </c>
      <c r="I36" s="100">
        <f t="shared" si="3"/>
        <v>4832201</v>
      </c>
      <c r="J36" s="100">
        <f t="shared" si="3"/>
        <v>22391613</v>
      </c>
      <c r="K36" s="100">
        <f t="shared" si="3"/>
        <v>-11507825</v>
      </c>
      <c r="L36" s="100">
        <f t="shared" si="3"/>
        <v>32567321</v>
      </c>
      <c r="M36" s="100">
        <f t="shared" si="3"/>
        <v>-9764423</v>
      </c>
      <c r="N36" s="100">
        <f t="shared" si="3"/>
        <v>11295073</v>
      </c>
      <c r="O36" s="100">
        <f t="shared" si="3"/>
        <v>-20405756</v>
      </c>
      <c r="P36" s="100">
        <f t="shared" si="3"/>
        <v>-3598504</v>
      </c>
      <c r="Q36" s="100">
        <f t="shared" si="3"/>
        <v>18981962</v>
      </c>
      <c r="R36" s="100">
        <f t="shared" si="3"/>
        <v>-5022298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28664388</v>
      </c>
      <c r="X36" s="100">
        <f t="shared" si="3"/>
        <v>10388717</v>
      </c>
      <c r="Y36" s="100">
        <f t="shared" si="3"/>
        <v>18275671</v>
      </c>
      <c r="Z36" s="137">
        <f>+IF(X36&lt;&gt;0,+(Y36/X36)*100,0)</f>
        <v>175.9184603835103</v>
      </c>
      <c r="AA36" s="102">
        <f>+AA15+AA25+AA34</f>
        <v>2750906</v>
      </c>
    </row>
    <row r="37" spans="1:27" ht="13.5">
      <c r="A37" s="249" t="s">
        <v>199</v>
      </c>
      <c r="B37" s="182"/>
      <c r="C37" s="153">
        <v>245947</v>
      </c>
      <c r="D37" s="153"/>
      <c r="E37" s="99">
        <v>250000</v>
      </c>
      <c r="F37" s="100">
        <v>250000</v>
      </c>
      <c r="G37" s="100">
        <v>48003480</v>
      </c>
      <c r="H37" s="100">
        <v>58519110</v>
      </c>
      <c r="I37" s="100">
        <v>65562892</v>
      </c>
      <c r="J37" s="100">
        <v>48003480</v>
      </c>
      <c r="K37" s="100">
        <v>70395093</v>
      </c>
      <c r="L37" s="100">
        <v>58887268</v>
      </c>
      <c r="M37" s="100">
        <v>91454589</v>
      </c>
      <c r="N37" s="100">
        <v>70395093</v>
      </c>
      <c r="O37" s="100">
        <v>81690166</v>
      </c>
      <c r="P37" s="100">
        <v>61284410</v>
      </c>
      <c r="Q37" s="100">
        <v>57685906</v>
      </c>
      <c r="R37" s="100">
        <v>81690166</v>
      </c>
      <c r="S37" s="100"/>
      <c r="T37" s="100"/>
      <c r="U37" s="100"/>
      <c r="V37" s="100"/>
      <c r="W37" s="100">
        <v>48003480</v>
      </c>
      <c r="X37" s="100">
        <v>250000</v>
      </c>
      <c r="Y37" s="100">
        <v>47753480</v>
      </c>
      <c r="Z37" s="137">
        <v>19101.39</v>
      </c>
      <c r="AA37" s="102">
        <v>250000</v>
      </c>
    </row>
    <row r="38" spans="1:27" ht="13.5">
      <c r="A38" s="269" t="s">
        <v>200</v>
      </c>
      <c r="B38" s="256"/>
      <c r="C38" s="257">
        <v>54424520</v>
      </c>
      <c r="D38" s="257"/>
      <c r="E38" s="258">
        <v>3000908</v>
      </c>
      <c r="F38" s="259">
        <v>3000908</v>
      </c>
      <c r="G38" s="259">
        <v>58519110</v>
      </c>
      <c r="H38" s="259">
        <v>65562892</v>
      </c>
      <c r="I38" s="259">
        <v>70395093</v>
      </c>
      <c r="J38" s="259">
        <v>70395093</v>
      </c>
      <c r="K38" s="259">
        <v>58887268</v>
      </c>
      <c r="L38" s="259">
        <v>91454589</v>
      </c>
      <c r="M38" s="259">
        <v>81690166</v>
      </c>
      <c r="N38" s="259">
        <v>81690166</v>
      </c>
      <c r="O38" s="259">
        <v>61284410</v>
      </c>
      <c r="P38" s="259">
        <v>57685906</v>
      </c>
      <c r="Q38" s="259">
        <v>76667868</v>
      </c>
      <c r="R38" s="259">
        <v>76667868</v>
      </c>
      <c r="S38" s="259"/>
      <c r="T38" s="259"/>
      <c r="U38" s="259"/>
      <c r="V38" s="259"/>
      <c r="W38" s="259">
        <v>76667868</v>
      </c>
      <c r="X38" s="259">
        <v>10638719</v>
      </c>
      <c r="Y38" s="259">
        <v>66029149</v>
      </c>
      <c r="Z38" s="260">
        <v>620.65</v>
      </c>
      <c r="AA38" s="261">
        <v>3000908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57774456</v>
      </c>
      <c r="D5" s="200">
        <f t="shared" si="0"/>
        <v>0</v>
      </c>
      <c r="E5" s="106">
        <f t="shared" si="0"/>
        <v>86570918</v>
      </c>
      <c r="F5" s="106">
        <f t="shared" si="0"/>
        <v>126958060</v>
      </c>
      <c r="G5" s="106">
        <f t="shared" si="0"/>
        <v>1832993</v>
      </c>
      <c r="H5" s="106">
        <f t="shared" si="0"/>
        <v>5587923</v>
      </c>
      <c r="I5" s="106">
        <f t="shared" si="0"/>
        <v>2399352</v>
      </c>
      <c r="J5" s="106">
        <f t="shared" si="0"/>
        <v>9820268</v>
      </c>
      <c r="K5" s="106">
        <f t="shared" si="0"/>
        <v>3372852</v>
      </c>
      <c r="L5" s="106">
        <f t="shared" si="0"/>
        <v>3223541</v>
      </c>
      <c r="M5" s="106">
        <f t="shared" si="0"/>
        <v>3444570</v>
      </c>
      <c r="N5" s="106">
        <f t="shared" si="0"/>
        <v>10040963</v>
      </c>
      <c r="O5" s="106">
        <f t="shared" si="0"/>
        <v>3235899</v>
      </c>
      <c r="P5" s="106">
        <f t="shared" si="0"/>
        <v>4848568</v>
      </c>
      <c r="Q5" s="106">
        <f t="shared" si="0"/>
        <v>3743823</v>
      </c>
      <c r="R5" s="106">
        <f t="shared" si="0"/>
        <v>11828290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31689521</v>
      </c>
      <c r="X5" s="106">
        <f t="shared" si="0"/>
        <v>95218545</v>
      </c>
      <c r="Y5" s="106">
        <f t="shared" si="0"/>
        <v>-63529024</v>
      </c>
      <c r="Z5" s="201">
        <f>+IF(X5&lt;&gt;0,+(Y5/X5)*100,0)</f>
        <v>-66.71917114465464</v>
      </c>
      <c r="AA5" s="199">
        <f>SUM(AA11:AA18)</f>
        <v>126958060</v>
      </c>
    </row>
    <row r="6" spans="1:27" ht="13.5">
      <c r="A6" s="291" t="s">
        <v>204</v>
      </c>
      <c r="B6" s="142"/>
      <c r="C6" s="62">
        <v>6017503</v>
      </c>
      <c r="D6" s="156"/>
      <c r="E6" s="60">
        <v>15500000</v>
      </c>
      <c r="F6" s="60">
        <v>21414400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801439</v>
      </c>
      <c r="R6" s="60">
        <v>801439</v>
      </c>
      <c r="S6" s="60"/>
      <c r="T6" s="60"/>
      <c r="U6" s="60"/>
      <c r="V6" s="60"/>
      <c r="W6" s="60">
        <v>801439</v>
      </c>
      <c r="X6" s="60">
        <v>16060800</v>
      </c>
      <c r="Y6" s="60">
        <v>-15259361</v>
      </c>
      <c r="Z6" s="140">
        <v>-95.01</v>
      </c>
      <c r="AA6" s="155">
        <v>21414400</v>
      </c>
    </row>
    <row r="7" spans="1:27" ht="13.5">
      <c r="A7" s="291" t="s">
        <v>205</v>
      </c>
      <c r="B7" s="142"/>
      <c r="C7" s="62">
        <v>8906256</v>
      </c>
      <c r="D7" s="156"/>
      <c r="E7" s="60">
        <v>11949595</v>
      </c>
      <c r="F7" s="60">
        <v>23200000</v>
      </c>
      <c r="G7" s="60"/>
      <c r="H7" s="60">
        <v>1478416</v>
      </c>
      <c r="I7" s="60">
        <v>469778</v>
      </c>
      <c r="J7" s="60">
        <v>1948194</v>
      </c>
      <c r="K7" s="60">
        <v>1146750</v>
      </c>
      <c r="L7" s="60">
        <v>85443</v>
      </c>
      <c r="M7" s="60">
        <v>1450192</v>
      </c>
      <c r="N7" s="60">
        <v>2682385</v>
      </c>
      <c r="O7" s="60"/>
      <c r="P7" s="60"/>
      <c r="Q7" s="60"/>
      <c r="R7" s="60"/>
      <c r="S7" s="60"/>
      <c r="T7" s="60"/>
      <c r="U7" s="60"/>
      <c r="V7" s="60"/>
      <c r="W7" s="60">
        <v>4630579</v>
      </c>
      <c r="X7" s="60">
        <v>17400000</v>
      </c>
      <c r="Y7" s="60">
        <v>-12769421</v>
      </c>
      <c r="Z7" s="140">
        <v>-73.39</v>
      </c>
      <c r="AA7" s="155">
        <v>23200000</v>
      </c>
    </row>
    <row r="8" spans="1:27" ht="13.5">
      <c r="A8" s="291" t="s">
        <v>206</v>
      </c>
      <c r="B8" s="142"/>
      <c r="C8" s="62">
        <v>8225370</v>
      </c>
      <c r="D8" s="156"/>
      <c r="E8" s="60">
        <v>14220737</v>
      </c>
      <c r="F8" s="60">
        <v>10834029</v>
      </c>
      <c r="G8" s="60"/>
      <c r="H8" s="60">
        <v>22800</v>
      </c>
      <c r="I8" s="60"/>
      <c r="J8" s="60">
        <v>22800</v>
      </c>
      <c r="K8" s="60"/>
      <c r="L8" s="60"/>
      <c r="M8" s="60"/>
      <c r="N8" s="60"/>
      <c r="O8" s="60">
        <v>1339905</v>
      </c>
      <c r="P8" s="60">
        <v>556659</v>
      </c>
      <c r="Q8" s="60">
        <v>440291</v>
      </c>
      <c r="R8" s="60">
        <v>2336855</v>
      </c>
      <c r="S8" s="60"/>
      <c r="T8" s="60"/>
      <c r="U8" s="60"/>
      <c r="V8" s="60"/>
      <c r="W8" s="60">
        <v>2359655</v>
      </c>
      <c r="X8" s="60">
        <v>8125522</v>
      </c>
      <c r="Y8" s="60">
        <v>-5765867</v>
      </c>
      <c r="Z8" s="140">
        <v>-70.96</v>
      </c>
      <c r="AA8" s="155">
        <v>10834029</v>
      </c>
    </row>
    <row r="9" spans="1:27" ht="13.5">
      <c r="A9" s="291" t="s">
        <v>207</v>
      </c>
      <c r="B9" s="142"/>
      <c r="C9" s="62">
        <v>702065</v>
      </c>
      <c r="D9" s="156"/>
      <c r="E9" s="60">
        <v>1000000</v>
      </c>
      <c r="F9" s="60">
        <v>1000000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750000</v>
      </c>
      <c r="Y9" s="60">
        <v>-750000</v>
      </c>
      <c r="Z9" s="140">
        <v>-100</v>
      </c>
      <c r="AA9" s="155">
        <v>1000000</v>
      </c>
    </row>
    <row r="10" spans="1:27" ht="13.5">
      <c r="A10" s="291" t="s">
        <v>208</v>
      </c>
      <c r="B10" s="142"/>
      <c r="C10" s="62">
        <v>2055778</v>
      </c>
      <c r="D10" s="156"/>
      <c r="E10" s="60"/>
      <c r="F10" s="60">
        <v>9900000</v>
      </c>
      <c r="G10" s="60"/>
      <c r="H10" s="60"/>
      <c r="I10" s="60">
        <v>96581</v>
      </c>
      <c r="J10" s="60">
        <v>96581</v>
      </c>
      <c r="K10" s="60"/>
      <c r="L10" s="60">
        <v>174397</v>
      </c>
      <c r="M10" s="60"/>
      <c r="N10" s="60">
        <v>174397</v>
      </c>
      <c r="O10" s="60"/>
      <c r="P10" s="60"/>
      <c r="Q10" s="60"/>
      <c r="R10" s="60"/>
      <c r="S10" s="60"/>
      <c r="T10" s="60"/>
      <c r="U10" s="60"/>
      <c r="V10" s="60"/>
      <c r="W10" s="60">
        <v>270978</v>
      </c>
      <c r="X10" s="60">
        <v>7425000</v>
      </c>
      <c r="Y10" s="60">
        <v>-7154022</v>
      </c>
      <c r="Z10" s="140">
        <v>-96.35</v>
      </c>
      <c r="AA10" s="155">
        <v>9900000</v>
      </c>
    </row>
    <row r="11" spans="1:27" ht="13.5">
      <c r="A11" s="292" t="s">
        <v>209</v>
      </c>
      <c r="B11" s="142"/>
      <c r="C11" s="293">
        <f aca="true" t="shared" si="1" ref="C11:Y11">SUM(C6:C10)</f>
        <v>25906972</v>
      </c>
      <c r="D11" s="294">
        <f t="shared" si="1"/>
        <v>0</v>
      </c>
      <c r="E11" s="295">
        <f t="shared" si="1"/>
        <v>42670332</v>
      </c>
      <c r="F11" s="295">
        <f t="shared" si="1"/>
        <v>66348429</v>
      </c>
      <c r="G11" s="295">
        <f t="shared" si="1"/>
        <v>0</v>
      </c>
      <c r="H11" s="295">
        <f t="shared" si="1"/>
        <v>1501216</v>
      </c>
      <c r="I11" s="295">
        <f t="shared" si="1"/>
        <v>566359</v>
      </c>
      <c r="J11" s="295">
        <f t="shared" si="1"/>
        <v>2067575</v>
      </c>
      <c r="K11" s="295">
        <f t="shared" si="1"/>
        <v>1146750</v>
      </c>
      <c r="L11" s="295">
        <f t="shared" si="1"/>
        <v>259840</v>
      </c>
      <c r="M11" s="295">
        <f t="shared" si="1"/>
        <v>1450192</v>
      </c>
      <c r="N11" s="295">
        <f t="shared" si="1"/>
        <v>2856782</v>
      </c>
      <c r="O11" s="295">
        <f t="shared" si="1"/>
        <v>1339905</v>
      </c>
      <c r="P11" s="295">
        <f t="shared" si="1"/>
        <v>556659</v>
      </c>
      <c r="Q11" s="295">
        <f t="shared" si="1"/>
        <v>1241730</v>
      </c>
      <c r="R11" s="295">
        <f t="shared" si="1"/>
        <v>3138294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8062651</v>
      </c>
      <c r="X11" s="295">
        <f t="shared" si="1"/>
        <v>49761322</v>
      </c>
      <c r="Y11" s="295">
        <f t="shared" si="1"/>
        <v>-41698671</v>
      </c>
      <c r="Z11" s="296">
        <f>+IF(X11&lt;&gt;0,+(Y11/X11)*100,0)</f>
        <v>-83.79735369570767</v>
      </c>
      <c r="AA11" s="297">
        <f>SUM(AA6:AA10)</f>
        <v>66348429</v>
      </c>
    </row>
    <row r="12" spans="1:27" ht="13.5">
      <c r="A12" s="298" t="s">
        <v>210</v>
      </c>
      <c r="B12" s="136"/>
      <c r="C12" s="62">
        <v>12471654</v>
      </c>
      <c r="D12" s="156"/>
      <c r="E12" s="60">
        <v>15863754</v>
      </c>
      <c r="F12" s="60">
        <v>24080000</v>
      </c>
      <c r="G12" s="60"/>
      <c r="H12" s="60"/>
      <c r="I12" s="60"/>
      <c r="J12" s="60"/>
      <c r="K12" s="60">
        <v>393109</v>
      </c>
      <c r="L12" s="60">
        <v>1130708</v>
      </c>
      <c r="M12" s="60">
        <v>48921</v>
      </c>
      <c r="N12" s="60">
        <v>1572738</v>
      </c>
      <c r="O12" s="60">
        <v>63001</v>
      </c>
      <c r="P12" s="60">
        <v>2180660</v>
      </c>
      <c r="Q12" s="60">
        <v>164944</v>
      </c>
      <c r="R12" s="60">
        <v>2408605</v>
      </c>
      <c r="S12" s="60"/>
      <c r="T12" s="60"/>
      <c r="U12" s="60"/>
      <c r="V12" s="60"/>
      <c r="W12" s="60">
        <v>3981343</v>
      </c>
      <c r="X12" s="60">
        <v>18060000</v>
      </c>
      <c r="Y12" s="60">
        <v>-14078657</v>
      </c>
      <c r="Z12" s="140">
        <v>-77.95</v>
      </c>
      <c r="AA12" s="155">
        <v>24080000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18552230</v>
      </c>
      <c r="D15" s="156"/>
      <c r="E15" s="60">
        <v>28036832</v>
      </c>
      <c r="F15" s="60">
        <v>36529631</v>
      </c>
      <c r="G15" s="60">
        <v>1832993</v>
      </c>
      <c r="H15" s="60">
        <v>1832993</v>
      </c>
      <c r="I15" s="60">
        <v>1832993</v>
      </c>
      <c r="J15" s="60">
        <v>5498979</v>
      </c>
      <c r="K15" s="60">
        <v>1832993</v>
      </c>
      <c r="L15" s="60">
        <v>1832993</v>
      </c>
      <c r="M15" s="60">
        <v>1945457</v>
      </c>
      <c r="N15" s="60">
        <v>5611443</v>
      </c>
      <c r="O15" s="60">
        <v>1832993</v>
      </c>
      <c r="P15" s="60">
        <v>2111249</v>
      </c>
      <c r="Q15" s="60">
        <v>2337149</v>
      </c>
      <c r="R15" s="60">
        <v>6281391</v>
      </c>
      <c r="S15" s="60"/>
      <c r="T15" s="60"/>
      <c r="U15" s="60"/>
      <c r="V15" s="60"/>
      <c r="W15" s="60">
        <v>17391813</v>
      </c>
      <c r="X15" s="60">
        <v>27397223</v>
      </c>
      <c r="Y15" s="60">
        <v>-10005410</v>
      </c>
      <c r="Z15" s="140">
        <v>-36.52</v>
      </c>
      <c r="AA15" s="155">
        <v>36529631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843600</v>
      </c>
      <c r="D18" s="276"/>
      <c r="E18" s="82"/>
      <c r="F18" s="82"/>
      <c r="G18" s="82"/>
      <c r="H18" s="82">
        <v>2253714</v>
      </c>
      <c r="I18" s="82"/>
      <c r="J18" s="82">
        <v>2253714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2253714</v>
      </c>
      <c r="X18" s="82"/>
      <c r="Y18" s="82">
        <v>2253714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28280929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20310800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1600000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1900000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1000129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24810929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2270000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1200000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6017503</v>
      </c>
      <c r="D36" s="156">
        <f t="shared" si="4"/>
        <v>0</v>
      </c>
      <c r="E36" s="60">
        <f t="shared" si="4"/>
        <v>35810800</v>
      </c>
      <c r="F36" s="60">
        <f t="shared" si="4"/>
        <v>21414400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801439</v>
      </c>
      <c r="R36" s="60">
        <f t="shared" si="4"/>
        <v>801439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801439</v>
      </c>
      <c r="X36" s="60">
        <f t="shared" si="4"/>
        <v>16060800</v>
      </c>
      <c r="Y36" s="60">
        <f t="shared" si="4"/>
        <v>-15259361</v>
      </c>
      <c r="Z36" s="140">
        <f aca="true" t="shared" si="5" ref="Z36:Z49">+IF(X36&lt;&gt;0,+(Y36/X36)*100,0)</f>
        <v>-95.00996837019326</v>
      </c>
      <c r="AA36" s="155">
        <f>AA6+AA21</f>
        <v>21414400</v>
      </c>
    </row>
    <row r="37" spans="1:27" ht="13.5">
      <c r="A37" s="291" t="s">
        <v>205</v>
      </c>
      <c r="B37" s="142"/>
      <c r="C37" s="62">
        <f t="shared" si="4"/>
        <v>8906256</v>
      </c>
      <c r="D37" s="156">
        <f t="shared" si="4"/>
        <v>0</v>
      </c>
      <c r="E37" s="60">
        <f t="shared" si="4"/>
        <v>13549595</v>
      </c>
      <c r="F37" s="60">
        <f t="shared" si="4"/>
        <v>23200000</v>
      </c>
      <c r="G37" s="60">
        <f t="shared" si="4"/>
        <v>0</v>
      </c>
      <c r="H37" s="60">
        <f t="shared" si="4"/>
        <v>1478416</v>
      </c>
      <c r="I37" s="60">
        <f t="shared" si="4"/>
        <v>469778</v>
      </c>
      <c r="J37" s="60">
        <f t="shared" si="4"/>
        <v>1948194</v>
      </c>
      <c r="K37" s="60">
        <f t="shared" si="4"/>
        <v>1146750</v>
      </c>
      <c r="L37" s="60">
        <f t="shared" si="4"/>
        <v>85443</v>
      </c>
      <c r="M37" s="60">
        <f t="shared" si="4"/>
        <v>1450192</v>
      </c>
      <c r="N37" s="60">
        <f t="shared" si="4"/>
        <v>2682385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4630579</v>
      </c>
      <c r="X37" s="60">
        <f t="shared" si="4"/>
        <v>17400000</v>
      </c>
      <c r="Y37" s="60">
        <f t="shared" si="4"/>
        <v>-12769421</v>
      </c>
      <c r="Z37" s="140">
        <f t="shared" si="5"/>
        <v>-73.38747701149425</v>
      </c>
      <c r="AA37" s="155">
        <f>AA7+AA22</f>
        <v>23200000</v>
      </c>
    </row>
    <row r="38" spans="1:27" ht="13.5">
      <c r="A38" s="291" t="s">
        <v>206</v>
      </c>
      <c r="B38" s="142"/>
      <c r="C38" s="62">
        <f t="shared" si="4"/>
        <v>8225370</v>
      </c>
      <c r="D38" s="156">
        <f t="shared" si="4"/>
        <v>0</v>
      </c>
      <c r="E38" s="60">
        <f t="shared" si="4"/>
        <v>16120737</v>
      </c>
      <c r="F38" s="60">
        <f t="shared" si="4"/>
        <v>10834029</v>
      </c>
      <c r="G38" s="60">
        <f t="shared" si="4"/>
        <v>0</v>
      </c>
      <c r="H38" s="60">
        <f t="shared" si="4"/>
        <v>22800</v>
      </c>
      <c r="I38" s="60">
        <f t="shared" si="4"/>
        <v>0</v>
      </c>
      <c r="J38" s="60">
        <f t="shared" si="4"/>
        <v>22800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1339905</v>
      </c>
      <c r="P38" s="60">
        <f t="shared" si="4"/>
        <v>556659</v>
      </c>
      <c r="Q38" s="60">
        <f t="shared" si="4"/>
        <v>440291</v>
      </c>
      <c r="R38" s="60">
        <f t="shared" si="4"/>
        <v>2336855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2359655</v>
      </c>
      <c r="X38" s="60">
        <f t="shared" si="4"/>
        <v>8125522</v>
      </c>
      <c r="Y38" s="60">
        <f t="shared" si="4"/>
        <v>-5765867</v>
      </c>
      <c r="Z38" s="140">
        <f t="shared" si="5"/>
        <v>-70.95995801869714</v>
      </c>
      <c r="AA38" s="155">
        <f>AA8+AA23</f>
        <v>10834029</v>
      </c>
    </row>
    <row r="39" spans="1:27" ht="13.5">
      <c r="A39" s="291" t="s">
        <v>207</v>
      </c>
      <c r="B39" s="142"/>
      <c r="C39" s="62">
        <f t="shared" si="4"/>
        <v>702065</v>
      </c>
      <c r="D39" s="156">
        <f t="shared" si="4"/>
        <v>0</v>
      </c>
      <c r="E39" s="60">
        <f t="shared" si="4"/>
        <v>2000129</v>
      </c>
      <c r="F39" s="60">
        <f t="shared" si="4"/>
        <v>1000000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750000</v>
      </c>
      <c r="Y39" s="60">
        <f t="shared" si="4"/>
        <v>-750000</v>
      </c>
      <c r="Z39" s="140">
        <f t="shared" si="5"/>
        <v>-100</v>
      </c>
      <c r="AA39" s="155">
        <f>AA9+AA24</f>
        <v>1000000</v>
      </c>
    </row>
    <row r="40" spans="1:27" ht="13.5">
      <c r="A40" s="291" t="s">
        <v>208</v>
      </c>
      <c r="B40" s="142"/>
      <c r="C40" s="62">
        <f t="shared" si="4"/>
        <v>2055778</v>
      </c>
      <c r="D40" s="156">
        <f t="shared" si="4"/>
        <v>0</v>
      </c>
      <c r="E40" s="60">
        <f t="shared" si="4"/>
        <v>0</v>
      </c>
      <c r="F40" s="60">
        <f t="shared" si="4"/>
        <v>9900000</v>
      </c>
      <c r="G40" s="60">
        <f t="shared" si="4"/>
        <v>0</v>
      </c>
      <c r="H40" s="60">
        <f t="shared" si="4"/>
        <v>0</v>
      </c>
      <c r="I40" s="60">
        <f t="shared" si="4"/>
        <v>96581</v>
      </c>
      <c r="J40" s="60">
        <f t="shared" si="4"/>
        <v>96581</v>
      </c>
      <c r="K40" s="60">
        <f t="shared" si="4"/>
        <v>0</v>
      </c>
      <c r="L40" s="60">
        <f t="shared" si="4"/>
        <v>174397</v>
      </c>
      <c r="M40" s="60">
        <f t="shared" si="4"/>
        <v>0</v>
      </c>
      <c r="N40" s="60">
        <f t="shared" si="4"/>
        <v>174397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270978</v>
      </c>
      <c r="X40" s="60">
        <f t="shared" si="4"/>
        <v>7425000</v>
      </c>
      <c r="Y40" s="60">
        <f t="shared" si="4"/>
        <v>-7154022</v>
      </c>
      <c r="Z40" s="140">
        <f t="shared" si="5"/>
        <v>-96.35046464646464</v>
      </c>
      <c r="AA40" s="155">
        <f>AA10+AA25</f>
        <v>9900000</v>
      </c>
    </row>
    <row r="41" spans="1:27" ht="13.5">
      <c r="A41" s="292" t="s">
        <v>209</v>
      </c>
      <c r="B41" s="142"/>
      <c r="C41" s="293">
        <f aca="true" t="shared" si="6" ref="C41:Y41">SUM(C36:C40)</f>
        <v>25906972</v>
      </c>
      <c r="D41" s="294">
        <f t="shared" si="6"/>
        <v>0</v>
      </c>
      <c r="E41" s="295">
        <f t="shared" si="6"/>
        <v>67481261</v>
      </c>
      <c r="F41" s="295">
        <f t="shared" si="6"/>
        <v>66348429</v>
      </c>
      <c r="G41" s="295">
        <f t="shared" si="6"/>
        <v>0</v>
      </c>
      <c r="H41" s="295">
        <f t="shared" si="6"/>
        <v>1501216</v>
      </c>
      <c r="I41" s="295">
        <f t="shared" si="6"/>
        <v>566359</v>
      </c>
      <c r="J41" s="295">
        <f t="shared" si="6"/>
        <v>2067575</v>
      </c>
      <c r="K41" s="295">
        <f t="shared" si="6"/>
        <v>1146750</v>
      </c>
      <c r="L41" s="295">
        <f t="shared" si="6"/>
        <v>259840</v>
      </c>
      <c r="M41" s="295">
        <f t="shared" si="6"/>
        <v>1450192</v>
      </c>
      <c r="N41" s="295">
        <f t="shared" si="6"/>
        <v>2856782</v>
      </c>
      <c r="O41" s="295">
        <f t="shared" si="6"/>
        <v>1339905</v>
      </c>
      <c r="P41" s="295">
        <f t="shared" si="6"/>
        <v>556659</v>
      </c>
      <c r="Q41" s="295">
        <f t="shared" si="6"/>
        <v>1241730</v>
      </c>
      <c r="R41" s="295">
        <f t="shared" si="6"/>
        <v>3138294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8062651</v>
      </c>
      <c r="X41" s="295">
        <f t="shared" si="6"/>
        <v>49761322</v>
      </c>
      <c r="Y41" s="295">
        <f t="shared" si="6"/>
        <v>-41698671</v>
      </c>
      <c r="Z41" s="296">
        <f t="shared" si="5"/>
        <v>-83.79735369570767</v>
      </c>
      <c r="AA41" s="297">
        <f>SUM(AA36:AA40)</f>
        <v>66348429</v>
      </c>
    </row>
    <row r="42" spans="1:27" ht="13.5">
      <c r="A42" s="298" t="s">
        <v>210</v>
      </c>
      <c r="B42" s="136"/>
      <c r="C42" s="95">
        <f aca="true" t="shared" si="7" ref="C42:Y48">C12+C27</f>
        <v>12471654</v>
      </c>
      <c r="D42" s="129">
        <f t="shared" si="7"/>
        <v>0</v>
      </c>
      <c r="E42" s="54">
        <f t="shared" si="7"/>
        <v>18133754</v>
      </c>
      <c r="F42" s="54">
        <f t="shared" si="7"/>
        <v>24080000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393109</v>
      </c>
      <c r="L42" s="54">
        <f t="shared" si="7"/>
        <v>1130708</v>
      </c>
      <c r="M42" s="54">
        <f t="shared" si="7"/>
        <v>48921</v>
      </c>
      <c r="N42" s="54">
        <f t="shared" si="7"/>
        <v>1572738</v>
      </c>
      <c r="O42" s="54">
        <f t="shared" si="7"/>
        <v>63001</v>
      </c>
      <c r="P42" s="54">
        <f t="shared" si="7"/>
        <v>2180660</v>
      </c>
      <c r="Q42" s="54">
        <f t="shared" si="7"/>
        <v>164944</v>
      </c>
      <c r="R42" s="54">
        <f t="shared" si="7"/>
        <v>2408605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3981343</v>
      </c>
      <c r="X42" s="54">
        <f t="shared" si="7"/>
        <v>18060000</v>
      </c>
      <c r="Y42" s="54">
        <f t="shared" si="7"/>
        <v>-14078657</v>
      </c>
      <c r="Z42" s="184">
        <f t="shared" si="5"/>
        <v>-77.95491140642304</v>
      </c>
      <c r="AA42" s="130">
        <f aca="true" t="shared" si="8" ref="AA42:AA48">AA12+AA27</f>
        <v>24080000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18552230</v>
      </c>
      <c r="D45" s="129">
        <f t="shared" si="7"/>
        <v>0</v>
      </c>
      <c r="E45" s="54">
        <f t="shared" si="7"/>
        <v>29236832</v>
      </c>
      <c r="F45" s="54">
        <f t="shared" si="7"/>
        <v>36529631</v>
      </c>
      <c r="G45" s="54">
        <f t="shared" si="7"/>
        <v>1832993</v>
      </c>
      <c r="H45" s="54">
        <f t="shared" si="7"/>
        <v>1832993</v>
      </c>
      <c r="I45" s="54">
        <f t="shared" si="7"/>
        <v>1832993</v>
      </c>
      <c r="J45" s="54">
        <f t="shared" si="7"/>
        <v>5498979</v>
      </c>
      <c r="K45" s="54">
        <f t="shared" si="7"/>
        <v>1832993</v>
      </c>
      <c r="L45" s="54">
        <f t="shared" si="7"/>
        <v>1832993</v>
      </c>
      <c r="M45" s="54">
        <f t="shared" si="7"/>
        <v>1945457</v>
      </c>
      <c r="N45" s="54">
        <f t="shared" si="7"/>
        <v>5611443</v>
      </c>
      <c r="O45" s="54">
        <f t="shared" si="7"/>
        <v>1832993</v>
      </c>
      <c r="P45" s="54">
        <f t="shared" si="7"/>
        <v>2111249</v>
      </c>
      <c r="Q45" s="54">
        <f t="shared" si="7"/>
        <v>2337149</v>
      </c>
      <c r="R45" s="54">
        <f t="shared" si="7"/>
        <v>6281391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17391813</v>
      </c>
      <c r="X45" s="54">
        <f t="shared" si="7"/>
        <v>27397223</v>
      </c>
      <c r="Y45" s="54">
        <f t="shared" si="7"/>
        <v>-10005410</v>
      </c>
      <c r="Z45" s="184">
        <f t="shared" si="5"/>
        <v>-36.51979618518271</v>
      </c>
      <c r="AA45" s="130">
        <f t="shared" si="8"/>
        <v>36529631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843600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2253714</v>
      </c>
      <c r="I48" s="54">
        <f t="shared" si="7"/>
        <v>0</v>
      </c>
      <c r="J48" s="54">
        <f t="shared" si="7"/>
        <v>2253714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2253714</v>
      </c>
      <c r="X48" s="54">
        <f t="shared" si="7"/>
        <v>0</v>
      </c>
      <c r="Y48" s="54">
        <f t="shared" si="7"/>
        <v>2253714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57774456</v>
      </c>
      <c r="D49" s="218">
        <f t="shared" si="9"/>
        <v>0</v>
      </c>
      <c r="E49" s="220">
        <f t="shared" si="9"/>
        <v>114851847</v>
      </c>
      <c r="F49" s="220">
        <f t="shared" si="9"/>
        <v>126958060</v>
      </c>
      <c r="G49" s="220">
        <f t="shared" si="9"/>
        <v>1832993</v>
      </c>
      <c r="H49" s="220">
        <f t="shared" si="9"/>
        <v>5587923</v>
      </c>
      <c r="I49" s="220">
        <f t="shared" si="9"/>
        <v>2399352</v>
      </c>
      <c r="J49" s="220">
        <f t="shared" si="9"/>
        <v>9820268</v>
      </c>
      <c r="K49" s="220">
        <f t="shared" si="9"/>
        <v>3372852</v>
      </c>
      <c r="L49" s="220">
        <f t="shared" si="9"/>
        <v>3223541</v>
      </c>
      <c r="M49" s="220">
        <f t="shared" si="9"/>
        <v>3444570</v>
      </c>
      <c r="N49" s="220">
        <f t="shared" si="9"/>
        <v>10040963</v>
      </c>
      <c r="O49" s="220">
        <f t="shared" si="9"/>
        <v>3235899</v>
      </c>
      <c r="P49" s="220">
        <f t="shared" si="9"/>
        <v>4848568</v>
      </c>
      <c r="Q49" s="220">
        <f t="shared" si="9"/>
        <v>3743823</v>
      </c>
      <c r="R49" s="220">
        <f t="shared" si="9"/>
        <v>11828290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31689521</v>
      </c>
      <c r="X49" s="220">
        <f t="shared" si="9"/>
        <v>95218545</v>
      </c>
      <c r="Y49" s="220">
        <f t="shared" si="9"/>
        <v>-63529024</v>
      </c>
      <c r="Z49" s="221">
        <f t="shared" si="5"/>
        <v>-66.71917114465464</v>
      </c>
      <c r="AA49" s="222">
        <f>SUM(AA41:AA48)</f>
        <v>126958060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29717846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7017100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5611000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2771688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2104737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3058812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20563337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4023280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5131229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25906972</v>
      </c>
      <c r="D5" s="357">
        <f t="shared" si="0"/>
        <v>0</v>
      </c>
      <c r="E5" s="356">
        <f t="shared" si="0"/>
        <v>42670332</v>
      </c>
      <c r="F5" s="358">
        <f t="shared" si="0"/>
        <v>66348429</v>
      </c>
      <c r="G5" s="358">
        <f t="shared" si="0"/>
        <v>0</v>
      </c>
      <c r="H5" s="356">
        <f t="shared" si="0"/>
        <v>1501216</v>
      </c>
      <c r="I5" s="356">
        <f t="shared" si="0"/>
        <v>566359</v>
      </c>
      <c r="J5" s="358">
        <f t="shared" si="0"/>
        <v>2067575</v>
      </c>
      <c r="K5" s="358">
        <f t="shared" si="0"/>
        <v>1146750</v>
      </c>
      <c r="L5" s="356">
        <f t="shared" si="0"/>
        <v>259840</v>
      </c>
      <c r="M5" s="356">
        <f t="shared" si="0"/>
        <v>1450192</v>
      </c>
      <c r="N5" s="358">
        <f t="shared" si="0"/>
        <v>2856782</v>
      </c>
      <c r="O5" s="358">
        <f t="shared" si="0"/>
        <v>1339905</v>
      </c>
      <c r="P5" s="356">
        <f t="shared" si="0"/>
        <v>556659</v>
      </c>
      <c r="Q5" s="356">
        <f t="shared" si="0"/>
        <v>1241730</v>
      </c>
      <c r="R5" s="358">
        <f t="shared" si="0"/>
        <v>3138294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8062651</v>
      </c>
      <c r="X5" s="356">
        <f t="shared" si="0"/>
        <v>49761322</v>
      </c>
      <c r="Y5" s="358">
        <f t="shared" si="0"/>
        <v>-41698671</v>
      </c>
      <c r="Z5" s="359">
        <f>+IF(X5&lt;&gt;0,+(Y5/X5)*100,0)</f>
        <v>-83.79735369570767</v>
      </c>
      <c r="AA5" s="360">
        <f>+AA6+AA8+AA11+AA13+AA15</f>
        <v>66348429</v>
      </c>
    </row>
    <row r="6" spans="1:27" ht="13.5">
      <c r="A6" s="361" t="s">
        <v>204</v>
      </c>
      <c r="B6" s="142"/>
      <c r="C6" s="60">
        <f>+C7</f>
        <v>6017503</v>
      </c>
      <c r="D6" s="340">
        <f aca="true" t="shared" si="1" ref="D6:AA6">+D7</f>
        <v>0</v>
      </c>
      <c r="E6" s="60">
        <f t="shared" si="1"/>
        <v>15500000</v>
      </c>
      <c r="F6" s="59">
        <f t="shared" si="1"/>
        <v>21414400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801439</v>
      </c>
      <c r="R6" s="59">
        <f t="shared" si="1"/>
        <v>801439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801439</v>
      </c>
      <c r="X6" s="60">
        <f t="shared" si="1"/>
        <v>16060800</v>
      </c>
      <c r="Y6" s="59">
        <f t="shared" si="1"/>
        <v>-15259361</v>
      </c>
      <c r="Z6" s="61">
        <f>+IF(X6&lt;&gt;0,+(Y6/X6)*100,0)</f>
        <v>-95.00996837019326</v>
      </c>
      <c r="AA6" s="62">
        <f t="shared" si="1"/>
        <v>21414400</v>
      </c>
    </row>
    <row r="7" spans="1:27" ht="13.5">
      <c r="A7" s="291" t="s">
        <v>228</v>
      </c>
      <c r="B7" s="142"/>
      <c r="C7" s="60">
        <v>6017503</v>
      </c>
      <c r="D7" s="340"/>
      <c r="E7" s="60">
        <v>15500000</v>
      </c>
      <c r="F7" s="59">
        <v>21414400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801439</v>
      </c>
      <c r="R7" s="59">
        <v>801439</v>
      </c>
      <c r="S7" s="59"/>
      <c r="T7" s="60"/>
      <c r="U7" s="60"/>
      <c r="V7" s="59"/>
      <c r="W7" s="59">
        <v>801439</v>
      </c>
      <c r="X7" s="60">
        <v>16060800</v>
      </c>
      <c r="Y7" s="59">
        <v>-15259361</v>
      </c>
      <c r="Z7" s="61">
        <v>-95.01</v>
      </c>
      <c r="AA7" s="62">
        <v>21414400</v>
      </c>
    </row>
    <row r="8" spans="1:27" ht="13.5">
      <c r="A8" s="361" t="s">
        <v>205</v>
      </c>
      <c r="B8" s="142"/>
      <c r="C8" s="60">
        <f aca="true" t="shared" si="2" ref="C8:Y8">SUM(C9:C10)</f>
        <v>8906256</v>
      </c>
      <c r="D8" s="340">
        <f t="shared" si="2"/>
        <v>0</v>
      </c>
      <c r="E8" s="60">
        <f t="shared" si="2"/>
        <v>11949595</v>
      </c>
      <c r="F8" s="59">
        <f t="shared" si="2"/>
        <v>23200000</v>
      </c>
      <c r="G8" s="59">
        <f t="shared" si="2"/>
        <v>0</v>
      </c>
      <c r="H8" s="60">
        <f t="shared" si="2"/>
        <v>1478416</v>
      </c>
      <c r="I8" s="60">
        <f t="shared" si="2"/>
        <v>469778</v>
      </c>
      <c r="J8" s="59">
        <f t="shared" si="2"/>
        <v>1948194</v>
      </c>
      <c r="K8" s="59">
        <f t="shared" si="2"/>
        <v>1146750</v>
      </c>
      <c r="L8" s="60">
        <f t="shared" si="2"/>
        <v>85443</v>
      </c>
      <c r="M8" s="60">
        <f t="shared" si="2"/>
        <v>1450192</v>
      </c>
      <c r="N8" s="59">
        <f t="shared" si="2"/>
        <v>2682385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4630579</v>
      </c>
      <c r="X8" s="60">
        <f t="shared" si="2"/>
        <v>17400000</v>
      </c>
      <c r="Y8" s="59">
        <f t="shared" si="2"/>
        <v>-12769421</v>
      </c>
      <c r="Z8" s="61">
        <f>+IF(X8&lt;&gt;0,+(Y8/X8)*100,0)</f>
        <v>-73.38747701149425</v>
      </c>
      <c r="AA8" s="62">
        <f>SUM(AA9:AA10)</f>
        <v>23200000</v>
      </c>
    </row>
    <row r="9" spans="1:27" ht="13.5">
      <c r="A9" s="291" t="s">
        <v>229</v>
      </c>
      <c r="B9" s="142"/>
      <c r="C9" s="60">
        <v>8906256</v>
      </c>
      <c r="D9" s="340"/>
      <c r="E9" s="60">
        <v>11949595</v>
      </c>
      <c r="F9" s="59">
        <v>23200000</v>
      </c>
      <c r="G9" s="59"/>
      <c r="H9" s="60">
        <v>1478416</v>
      </c>
      <c r="I9" s="60">
        <v>469778</v>
      </c>
      <c r="J9" s="59">
        <v>1948194</v>
      </c>
      <c r="K9" s="59">
        <v>1146750</v>
      </c>
      <c r="L9" s="60"/>
      <c r="M9" s="60">
        <v>1109789</v>
      </c>
      <c r="N9" s="59">
        <v>2256539</v>
      </c>
      <c r="O9" s="59"/>
      <c r="P9" s="60"/>
      <c r="Q9" s="60"/>
      <c r="R9" s="59"/>
      <c r="S9" s="59"/>
      <c r="T9" s="60"/>
      <c r="U9" s="60"/>
      <c r="V9" s="59"/>
      <c r="W9" s="59">
        <v>4204733</v>
      </c>
      <c r="X9" s="60">
        <v>17400000</v>
      </c>
      <c r="Y9" s="59">
        <v>-13195267</v>
      </c>
      <c r="Z9" s="61">
        <v>-75.83</v>
      </c>
      <c r="AA9" s="62">
        <v>23200000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85443</v>
      </c>
      <c r="M10" s="60">
        <v>340403</v>
      </c>
      <c r="N10" s="59">
        <v>425846</v>
      </c>
      <c r="O10" s="59"/>
      <c r="P10" s="60"/>
      <c r="Q10" s="60"/>
      <c r="R10" s="59"/>
      <c r="S10" s="59"/>
      <c r="T10" s="60"/>
      <c r="U10" s="60"/>
      <c r="V10" s="59"/>
      <c r="W10" s="59">
        <v>425846</v>
      </c>
      <c r="X10" s="60"/>
      <c r="Y10" s="59">
        <v>425846</v>
      </c>
      <c r="Z10" s="61"/>
      <c r="AA10" s="62"/>
    </row>
    <row r="11" spans="1:27" ht="13.5">
      <c r="A11" s="361" t="s">
        <v>206</v>
      </c>
      <c r="B11" s="142"/>
      <c r="C11" s="362">
        <f>+C12</f>
        <v>8225370</v>
      </c>
      <c r="D11" s="363">
        <f aca="true" t="shared" si="3" ref="D11:AA11">+D12</f>
        <v>0</v>
      </c>
      <c r="E11" s="362">
        <f t="shared" si="3"/>
        <v>14220737</v>
      </c>
      <c r="F11" s="364">
        <f t="shared" si="3"/>
        <v>10834029</v>
      </c>
      <c r="G11" s="364">
        <f t="shared" si="3"/>
        <v>0</v>
      </c>
      <c r="H11" s="362">
        <f t="shared" si="3"/>
        <v>22800</v>
      </c>
      <c r="I11" s="362">
        <f t="shared" si="3"/>
        <v>0</v>
      </c>
      <c r="J11" s="364">
        <f t="shared" si="3"/>
        <v>22800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1339905</v>
      </c>
      <c r="P11" s="362">
        <f t="shared" si="3"/>
        <v>556659</v>
      </c>
      <c r="Q11" s="362">
        <f t="shared" si="3"/>
        <v>440291</v>
      </c>
      <c r="R11" s="364">
        <f t="shared" si="3"/>
        <v>2336855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2359655</v>
      </c>
      <c r="X11" s="362">
        <f t="shared" si="3"/>
        <v>8125522</v>
      </c>
      <c r="Y11" s="364">
        <f t="shared" si="3"/>
        <v>-5765867</v>
      </c>
      <c r="Z11" s="365">
        <f>+IF(X11&lt;&gt;0,+(Y11/X11)*100,0)</f>
        <v>-70.95995801869714</v>
      </c>
      <c r="AA11" s="366">
        <f t="shared" si="3"/>
        <v>10834029</v>
      </c>
    </row>
    <row r="12" spans="1:27" ht="13.5">
      <c r="A12" s="291" t="s">
        <v>231</v>
      </c>
      <c r="B12" s="136"/>
      <c r="C12" s="60">
        <v>8225370</v>
      </c>
      <c r="D12" s="340"/>
      <c r="E12" s="60">
        <v>14220737</v>
      </c>
      <c r="F12" s="59">
        <v>10834029</v>
      </c>
      <c r="G12" s="59"/>
      <c r="H12" s="60">
        <v>22800</v>
      </c>
      <c r="I12" s="60"/>
      <c r="J12" s="59">
        <v>22800</v>
      </c>
      <c r="K12" s="59"/>
      <c r="L12" s="60"/>
      <c r="M12" s="60"/>
      <c r="N12" s="59"/>
      <c r="O12" s="59">
        <v>1339905</v>
      </c>
      <c r="P12" s="60">
        <v>556659</v>
      </c>
      <c r="Q12" s="60">
        <v>440291</v>
      </c>
      <c r="R12" s="59">
        <v>2336855</v>
      </c>
      <c r="S12" s="59"/>
      <c r="T12" s="60"/>
      <c r="U12" s="60"/>
      <c r="V12" s="59"/>
      <c r="W12" s="59">
        <v>2359655</v>
      </c>
      <c r="X12" s="60">
        <v>8125522</v>
      </c>
      <c r="Y12" s="59">
        <v>-5765867</v>
      </c>
      <c r="Z12" s="61">
        <v>-70.96</v>
      </c>
      <c r="AA12" s="62">
        <v>10834029</v>
      </c>
    </row>
    <row r="13" spans="1:27" ht="13.5">
      <c r="A13" s="361" t="s">
        <v>207</v>
      </c>
      <c r="B13" s="136"/>
      <c r="C13" s="275">
        <f>+C14</f>
        <v>702065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750000</v>
      </c>
      <c r="Y13" s="342">
        <f t="shared" si="4"/>
        <v>-750000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>
        <v>702065</v>
      </c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750000</v>
      </c>
      <c r="Y14" s="59">
        <v>-750000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2055778</v>
      </c>
      <c r="D15" s="340">
        <f t="shared" si="5"/>
        <v>0</v>
      </c>
      <c r="E15" s="60">
        <f t="shared" si="5"/>
        <v>0</v>
      </c>
      <c r="F15" s="59">
        <f t="shared" si="5"/>
        <v>9900000</v>
      </c>
      <c r="G15" s="59">
        <f t="shared" si="5"/>
        <v>0</v>
      </c>
      <c r="H15" s="60">
        <f t="shared" si="5"/>
        <v>0</v>
      </c>
      <c r="I15" s="60">
        <f t="shared" si="5"/>
        <v>96581</v>
      </c>
      <c r="J15" s="59">
        <f t="shared" si="5"/>
        <v>96581</v>
      </c>
      <c r="K15" s="59">
        <f t="shared" si="5"/>
        <v>0</v>
      </c>
      <c r="L15" s="60">
        <f t="shared" si="5"/>
        <v>174397</v>
      </c>
      <c r="M15" s="60">
        <f t="shared" si="5"/>
        <v>0</v>
      </c>
      <c r="N15" s="59">
        <f t="shared" si="5"/>
        <v>174397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270978</v>
      </c>
      <c r="X15" s="60">
        <f t="shared" si="5"/>
        <v>7425000</v>
      </c>
      <c r="Y15" s="59">
        <f t="shared" si="5"/>
        <v>-7154022</v>
      </c>
      <c r="Z15" s="61">
        <f>+IF(X15&lt;&gt;0,+(Y15/X15)*100,0)</f>
        <v>-96.35046464646464</v>
      </c>
      <c r="AA15" s="62">
        <f>SUM(AA16:AA20)</f>
        <v>9900000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2055778</v>
      </c>
      <c r="D20" s="340"/>
      <c r="E20" s="60"/>
      <c r="F20" s="59">
        <v>9900000</v>
      </c>
      <c r="G20" s="59"/>
      <c r="H20" s="60"/>
      <c r="I20" s="60">
        <v>96581</v>
      </c>
      <c r="J20" s="59">
        <v>96581</v>
      </c>
      <c r="K20" s="59"/>
      <c r="L20" s="60">
        <v>174397</v>
      </c>
      <c r="M20" s="60"/>
      <c r="N20" s="59">
        <v>174397</v>
      </c>
      <c r="O20" s="59"/>
      <c r="P20" s="60"/>
      <c r="Q20" s="60"/>
      <c r="R20" s="59"/>
      <c r="S20" s="59"/>
      <c r="T20" s="60"/>
      <c r="U20" s="60"/>
      <c r="V20" s="59"/>
      <c r="W20" s="59">
        <v>270978</v>
      </c>
      <c r="X20" s="60">
        <v>7425000</v>
      </c>
      <c r="Y20" s="59">
        <v>-7154022</v>
      </c>
      <c r="Z20" s="61">
        <v>-96.35</v>
      </c>
      <c r="AA20" s="62">
        <v>9900000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12471654</v>
      </c>
      <c r="D22" s="344">
        <f t="shared" si="6"/>
        <v>0</v>
      </c>
      <c r="E22" s="343">
        <f t="shared" si="6"/>
        <v>15863754</v>
      </c>
      <c r="F22" s="345">
        <f t="shared" si="6"/>
        <v>24080000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393109</v>
      </c>
      <c r="L22" s="343">
        <f t="shared" si="6"/>
        <v>1130708</v>
      </c>
      <c r="M22" s="343">
        <f t="shared" si="6"/>
        <v>48921</v>
      </c>
      <c r="N22" s="345">
        <f t="shared" si="6"/>
        <v>1572738</v>
      </c>
      <c r="O22" s="345">
        <f t="shared" si="6"/>
        <v>63001</v>
      </c>
      <c r="P22" s="343">
        <f t="shared" si="6"/>
        <v>2180660</v>
      </c>
      <c r="Q22" s="343">
        <f t="shared" si="6"/>
        <v>164944</v>
      </c>
      <c r="R22" s="345">
        <f t="shared" si="6"/>
        <v>2408605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3981343</v>
      </c>
      <c r="X22" s="343">
        <f t="shared" si="6"/>
        <v>18060000</v>
      </c>
      <c r="Y22" s="345">
        <f t="shared" si="6"/>
        <v>-14078657</v>
      </c>
      <c r="Z22" s="336">
        <f>+IF(X22&lt;&gt;0,+(Y22/X22)*100,0)</f>
        <v>-77.95491140642304</v>
      </c>
      <c r="AA22" s="350">
        <f>SUM(AA23:AA32)</f>
        <v>24080000</v>
      </c>
    </row>
    <row r="23" spans="1:27" ht="13.5">
      <c r="A23" s="361" t="s">
        <v>236</v>
      </c>
      <c r="B23" s="142"/>
      <c r="C23" s="60"/>
      <c r="D23" s="340"/>
      <c r="E23" s="60">
        <v>1000000</v>
      </c>
      <c r="F23" s="59">
        <v>120000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>
        <v>164944</v>
      </c>
      <c r="R23" s="59">
        <v>164944</v>
      </c>
      <c r="S23" s="59"/>
      <c r="T23" s="60"/>
      <c r="U23" s="60"/>
      <c r="V23" s="59"/>
      <c r="W23" s="59">
        <v>164944</v>
      </c>
      <c r="X23" s="60">
        <v>90000</v>
      </c>
      <c r="Y23" s="59">
        <v>74944</v>
      </c>
      <c r="Z23" s="61">
        <v>83.27</v>
      </c>
      <c r="AA23" s="62">
        <v>120000</v>
      </c>
    </row>
    <row r="24" spans="1:27" ht="13.5">
      <c r="A24" s="361" t="s">
        <v>237</v>
      </c>
      <c r="B24" s="142"/>
      <c r="C24" s="60">
        <v>7830808</v>
      </c>
      <c r="D24" s="340"/>
      <c r="E24" s="60">
        <v>353754</v>
      </c>
      <c r="F24" s="59">
        <v>800000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600000</v>
      </c>
      <c r="Y24" s="59">
        <v>-600000</v>
      </c>
      <c r="Z24" s="61">
        <v>-100</v>
      </c>
      <c r="AA24" s="62">
        <v>800000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664479</v>
      </c>
      <c r="D26" s="363"/>
      <c r="E26" s="362">
        <v>6378203</v>
      </c>
      <c r="F26" s="364">
        <v>650000</v>
      </c>
      <c r="G26" s="364"/>
      <c r="H26" s="362"/>
      <c r="I26" s="362"/>
      <c r="J26" s="364"/>
      <c r="K26" s="364"/>
      <c r="L26" s="362"/>
      <c r="M26" s="362">
        <v>48921</v>
      </c>
      <c r="N26" s="364">
        <v>48921</v>
      </c>
      <c r="O26" s="364">
        <v>63001</v>
      </c>
      <c r="P26" s="362">
        <v>23976</v>
      </c>
      <c r="Q26" s="362"/>
      <c r="R26" s="364">
        <v>86977</v>
      </c>
      <c r="S26" s="364"/>
      <c r="T26" s="362"/>
      <c r="U26" s="362"/>
      <c r="V26" s="364"/>
      <c r="W26" s="364">
        <v>135898</v>
      </c>
      <c r="X26" s="362">
        <v>487500</v>
      </c>
      <c r="Y26" s="364">
        <v>-351602</v>
      </c>
      <c r="Z26" s="365">
        <v>-72.12</v>
      </c>
      <c r="AA26" s="366">
        <v>650000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4186291</v>
      </c>
      <c r="F28" s="342">
        <v>40000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30000</v>
      </c>
      <c r="Y28" s="342">
        <v>-30000</v>
      </c>
      <c r="Z28" s="335">
        <v>-100</v>
      </c>
      <c r="AA28" s="273">
        <v>40000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3976367</v>
      </c>
      <c r="D32" s="340"/>
      <c r="E32" s="60">
        <v>3945506</v>
      </c>
      <c r="F32" s="59">
        <v>22470000</v>
      </c>
      <c r="G32" s="59"/>
      <c r="H32" s="60"/>
      <c r="I32" s="60"/>
      <c r="J32" s="59"/>
      <c r="K32" s="59">
        <v>393109</v>
      </c>
      <c r="L32" s="60">
        <v>1130708</v>
      </c>
      <c r="M32" s="60"/>
      <c r="N32" s="59">
        <v>1523817</v>
      </c>
      <c r="O32" s="59"/>
      <c r="P32" s="60">
        <v>2156684</v>
      </c>
      <c r="Q32" s="60"/>
      <c r="R32" s="59">
        <v>2156684</v>
      </c>
      <c r="S32" s="59"/>
      <c r="T32" s="60"/>
      <c r="U32" s="60"/>
      <c r="V32" s="59"/>
      <c r="W32" s="59">
        <v>3680501</v>
      </c>
      <c r="X32" s="60">
        <v>16852500</v>
      </c>
      <c r="Y32" s="59">
        <v>-13171999</v>
      </c>
      <c r="Z32" s="61">
        <v>-78.16</v>
      </c>
      <c r="AA32" s="62">
        <v>22470000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18552230</v>
      </c>
      <c r="D40" s="344">
        <f t="shared" si="9"/>
        <v>0</v>
      </c>
      <c r="E40" s="343">
        <f t="shared" si="9"/>
        <v>28036832</v>
      </c>
      <c r="F40" s="345">
        <f t="shared" si="9"/>
        <v>36529631</v>
      </c>
      <c r="G40" s="345">
        <f t="shared" si="9"/>
        <v>1832993</v>
      </c>
      <c r="H40" s="343">
        <f t="shared" si="9"/>
        <v>1832993</v>
      </c>
      <c r="I40" s="343">
        <f t="shared" si="9"/>
        <v>1832993</v>
      </c>
      <c r="J40" s="345">
        <f t="shared" si="9"/>
        <v>5498979</v>
      </c>
      <c r="K40" s="345">
        <f t="shared" si="9"/>
        <v>1832993</v>
      </c>
      <c r="L40" s="343">
        <f t="shared" si="9"/>
        <v>1832993</v>
      </c>
      <c r="M40" s="343">
        <f t="shared" si="9"/>
        <v>1945457</v>
      </c>
      <c r="N40" s="345">
        <f t="shared" si="9"/>
        <v>5611443</v>
      </c>
      <c r="O40" s="345">
        <f t="shared" si="9"/>
        <v>1832993</v>
      </c>
      <c r="P40" s="343">
        <f t="shared" si="9"/>
        <v>2111249</v>
      </c>
      <c r="Q40" s="343">
        <f t="shared" si="9"/>
        <v>2337149</v>
      </c>
      <c r="R40" s="345">
        <f t="shared" si="9"/>
        <v>6281391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17391813</v>
      </c>
      <c r="X40" s="343">
        <f t="shared" si="9"/>
        <v>27397224</v>
      </c>
      <c r="Y40" s="345">
        <f t="shared" si="9"/>
        <v>-10005411</v>
      </c>
      <c r="Z40" s="336">
        <f>+IF(X40&lt;&gt;0,+(Y40/X40)*100,0)</f>
        <v>-36.51979850221322</v>
      </c>
      <c r="AA40" s="350">
        <f>SUM(AA41:AA49)</f>
        <v>36529631</v>
      </c>
    </row>
    <row r="41" spans="1:27" ht="13.5">
      <c r="A41" s="361" t="s">
        <v>247</v>
      </c>
      <c r="B41" s="142"/>
      <c r="C41" s="362">
        <v>16669400</v>
      </c>
      <c r="D41" s="363"/>
      <c r="E41" s="362">
        <v>9891909</v>
      </c>
      <c r="F41" s="364">
        <v>21995917</v>
      </c>
      <c r="G41" s="364">
        <v>1832993</v>
      </c>
      <c r="H41" s="362">
        <v>1832993</v>
      </c>
      <c r="I41" s="362">
        <v>1832993</v>
      </c>
      <c r="J41" s="364">
        <v>5498979</v>
      </c>
      <c r="K41" s="364">
        <v>1832993</v>
      </c>
      <c r="L41" s="362">
        <v>1832993</v>
      </c>
      <c r="M41" s="362">
        <v>1832993</v>
      </c>
      <c r="N41" s="364">
        <v>5498979</v>
      </c>
      <c r="O41" s="364">
        <v>1832993</v>
      </c>
      <c r="P41" s="362">
        <v>1832993</v>
      </c>
      <c r="Q41" s="362">
        <v>1832993</v>
      </c>
      <c r="R41" s="364">
        <v>5498979</v>
      </c>
      <c r="S41" s="364"/>
      <c r="T41" s="362"/>
      <c r="U41" s="362"/>
      <c r="V41" s="364"/>
      <c r="W41" s="364">
        <v>16496937</v>
      </c>
      <c r="X41" s="362">
        <v>16496938</v>
      </c>
      <c r="Y41" s="364">
        <v>-1</v>
      </c>
      <c r="Z41" s="365"/>
      <c r="AA41" s="366">
        <v>21995917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2170000</v>
      </c>
      <c r="F43" s="370">
        <v>1600000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504156</v>
      </c>
      <c r="R43" s="370">
        <v>504156</v>
      </c>
      <c r="S43" s="370"/>
      <c r="T43" s="305"/>
      <c r="U43" s="305"/>
      <c r="V43" s="370"/>
      <c r="W43" s="370">
        <v>504156</v>
      </c>
      <c r="X43" s="305">
        <v>1200000</v>
      </c>
      <c r="Y43" s="370">
        <v>-695844</v>
      </c>
      <c r="Z43" s="371">
        <v>-57.99</v>
      </c>
      <c r="AA43" s="303">
        <v>1600000</v>
      </c>
    </row>
    <row r="44" spans="1:27" ht="13.5">
      <c r="A44" s="361" t="s">
        <v>250</v>
      </c>
      <c r="B44" s="136"/>
      <c r="C44" s="60">
        <v>494264</v>
      </c>
      <c r="D44" s="368"/>
      <c r="E44" s="54">
        <v>3420737</v>
      </c>
      <c r="F44" s="53">
        <v>1070000</v>
      </c>
      <c r="G44" s="53"/>
      <c r="H44" s="54"/>
      <c r="I44" s="54"/>
      <c r="J44" s="53"/>
      <c r="K44" s="53"/>
      <c r="L44" s="54"/>
      <c r="M44" s="54">
        <v>112464</v>
      </c>
      <c r="N44" s="53">
        <v>112464</v>
      </c>
      <c r="O44" s="53"/>
      <c r="P44" s="54">
        <v>278256</v>
      </c>
      <c r="Q44" s="54"/>
      <c r="R44" s="53">
        <v>278256</v>
      </c>
      <c r="S44" s="53"/>
      <c r="T44" s="54"/>
      <c r="U44" s="54"/>
      <c r="V44" s="53"/>
      <c r="W44" s="53">
        <v>390720</v>
      </c>
      <c r="X44" s="54">
        <v>802500</v>
      </c>
      <c r="Y44" s="53">
        <v>-411780</v>
      </c>
      <c r="Z44" s="94">
        <v>-51.31</v>
      </c>
      <c r="AA44" s="95">
        <v>1070000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1125000</v>
      </c>
      <c r="Y47" s="53">
        <v>-1125000</v>
      </c>
      <c r="Z47" s="94">
        <v>-100</v>
      </c>
      <c r="AA47" s="95">
        <v>1500000</v>
      </c>
    </row>
    <row r="48" spans="1:27" ht="13.5">
      <c r="A48" s="361" t="s">
        <v>254</v>
      </c>
      <c r="B48" s="136"/>
      <c r="C48" s="60">
        <v>1222973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165593</v>
      </c>
      <c r="D49" s="368"/>
      <c r="E49" s="54">
        <v>12554186</v>
      </c>
      <c r="F49" s="53">
        <v>10363714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7772786</v>
      </c>
      <c r="Y49" s="53">
        <v>-7772786</v>
      </c>
      <c r="Z49" s="94">
        <v>-100</v>
      </c>
      <c r="AA49" s="95">
        <v>10363714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843600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2253714</v>
      </c>
      <c r="I57" s="343">
        <f t="shared" si="13"/>
        <v>0</v>
      </c>
      <c r="J57" s="345">
        <f t="shared" si="13"/>
        <v>2253714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2253714</v>
      </c>
      <c r="X57" s="343">
        <f t="shared" si="13"/>
        <v>0</v>
      </c>
      <c r="Y57" s="345">
        <f t="shared" si="13"/>
        <v>2253714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843600</v>
      </c>
      <c r="D58" s="340"/>
      <c r="E58" s="60"/>
      <c r="F58" s="59"/>
      <c r="G58" s="59"/>
      <c r="H58" s="60">
        <v>2253714</v>
      </c>
      <c r="I58" s="60"/>
      <c r="J58" s="59">
        <v>2253714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2253714</v>
      </c>
      <c r="X58" s="60"/>
      <c r="Y58" s="59">
        <v>2253714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57774456</v>
      </c>
      <c r="D60" s="346">
        <f t="shared" si="14"/>
        <v>0</v>
      </c>
      <c r="E60" s="219">
        <f t="shared" si="14"/>
        <v>86570918</v>
      </c>
      <c r="F60" s="264">
        <f t="shared" si="14"/>
        <v>126958060</v>
      </c>
      <c r="G60" s="264">
        <f t="shared" si="14"/>
        <v>1832993</v>
      </c>
      <c r="H60" s="219">
        <f t="shared" si="14"/>
        <v>5587923</v>
      </c>
      <c r="I60" s="219">
        <f t="shared" si="14"/>
        <v>2399352</v>
      </c>
      <c r="J60" s="264">
        <f t="shared" si="14"/>
        <v>9820268</v>
      </c>
      <c r="K60" s="264">
        <f t="shared" si="14"/>
        <v>3372852</v>
      </c>
      <c r="L60" s="219">
        <f t="shared" si="14"/>
        <v>3223541</v>
      </c>
      <c r="M60" s="219">
        <f t="shared" si="14"/>
        <v>3444570</v>
      </c>
      <c r="N60" s="264">
        <f t="shared" si="14"/>
        <v>10040963</v>
      </c>
      <c r="O60" s="264">
        <f t="shared" si="14"/>
        <v>3235899</v>
      </c>
      <c r="P60" s="219">
        <f t="shared" si="14"/>
        <v>4848568</v>
      </c>
      <c r="Q60" s="219">
        <f t="shared" si="14"/>
        <v>3743823</v>
      </c>
      <c r="R60" s="264">
        <f t="shared" si="14"/>
        <v>11828290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31689521</v>
      </c>
      <c r="X60" s="219">
        <f t="shared" si="14"/>
        <v>95218546</v>
      </c>
      <c r="Y60" s="264">
        <f t="shared" si="14"/>
        <v>-63529025</v>
      </c>
      <c r="Z60" s="337">
        <f>+IF(X60&lt;&gt;0,+(Y60/X60)*100,0)</f>
        <v>-66.7191714941751</v>
      </c>
      <c r="AA60" s="232">
        <f>+AA57+AA54+AA51+AA40+AA37+AA34+AA22+AA5</f>
        <v>126958060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24810929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20310800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20310800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1600000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1900000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1900000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1000129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1000129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2270000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>
        <v>1230000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1040000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28280929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2014-05-13T08:35:00Z</dcterms:created>
  <dcterms:modified xsi:type="dcterms:W3CDTF">2014-05-13T08:35:04Z</dcterms:modified>
  <cp:category/>
  <cp:version/>
  <cp:contentType/>
  <cp:contentStatus/>
</cp:coreProperties>
</file>