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<sst xmlns="http://schemas.openxmlformats.org/spreadsheetml/2006/main" count="855" uniqueCount="302">
  <si>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Umzumbe(KZN213)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</si>
  <si>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</si>
  <si>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</si>
  <si>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</si>
  <si>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</si>
  <si>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</si>
  <si>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</si>
  <si>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</si>
  <si>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</si>
  <si>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</si>
  <si>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</si>
  <si>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</si>
  <si>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</si>
  <si>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</si>
  <si>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</si>
  <si>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</si>
  <si>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</si>
  <si>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</si>
  <si>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</si>
  <si>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</si>
  <si>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</si>
  <si>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</si>
  <si>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</si>
  <si>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</si>
  <si>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</si>
  <si>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</si>
  <si>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</si>
  <si>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</si>
  <si>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</si>
  <si>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</si>
  <si>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</si>
  <si>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</si>
  <si>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</si>
  <si>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</si>
  <si>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</si>
  <si>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</si>
  <si>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</si>
  <si>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</si>
  <si>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</si>
  <si>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</si>
  <si>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</si>
  <si>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</si>
  <si>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</si>
  <si>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</si>
  <si>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</si>
  <si>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</si>
  <si>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</si>
  <si>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</si>
  <si>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</si>
  <si>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</si>
  <si>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</si>
  <si>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</si>
  <si>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</si>
  <si>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</si>
  <si>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</si>
  <si>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</si>
  <si>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</si>
  <si>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</si>
  <si>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</si>
  <si>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</si>
  <si>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</si>
  <si>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</si>
  <si>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</si>
  <si>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</si>
  <si>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</si>
  <si>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</si>
  <si>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</si>
  <si>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</si>
  <si>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</si>
  <si>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</si>
  <si>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Umzumbe(KZN213)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</si>
  <si>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</si>
  <si>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</si>
  <si>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</si>
  <si>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</si>
  <si>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</si>
  <si>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</si>
  <si>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</si>
  <si>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</si>
  <si>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</si>
  <si>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</si>
  <si>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</si>
  <si>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</si>
  <si>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</si>
  <si>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</si>
  <si>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</si>
  <si>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</si>
  <si>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</si>
  <si>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</si>
  <si>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</si>
  <si>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</si>
  <si>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</si>
  <si>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</si>
  <si>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</si>
  <si>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</si>
  <si>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</si>
  <si>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</si>
  <si>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</si>
  <si>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</si>
  <si>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</si>
  <si>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Umzumbe(KZN213)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</si>
  <si>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</si>
  <si>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</si>
  <si>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</si>
  <si>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</si>
  <si>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</si>
  <si>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</si>
  <si>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</si>
  <si>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</si>
  <si>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</si>
  <si>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</si>
  <si>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</si>
  <si>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</si>
  <si>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</si>
  <si>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</si>
  <si>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</si>
  <si>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</si>
  <si>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</si>
  <si>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</si>
  <si>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</si>
  <si>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</si>
  <si>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</si>
  <si>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</si>
  <si>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</si>
  <si>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</si>
  <si>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</si>
  <si>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</si>
  <si>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</si>
  <si>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</si>
  <si>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Umzumbe(KZN213)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</si>
  <si>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</si>
  <si>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</si>
  <si>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</si>
  <si>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</si>
  <si>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</si>
  <si>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</si>
  <si>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</si>
  <si>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</si>
  <si>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</si>
  <si>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</si>
  <si>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Umzumbe(KZN213)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</si>
  <si>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</si>
  <si>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</si>
  <si>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</si>
  <si>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</si>
  <si>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</si>
  <si>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</si>
  <si>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</si>
  <si>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</si>
  <si>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</si>
  <si>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</si>
  <si>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</si>
  <si>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</si>
  <si>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</si>
  <si>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</si>
  <si>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</si>
  <si>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</si>
  <si>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</si>
  <si>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</si>
  <si>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</si>
  <si>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</si>
  <si>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</si>
  <si>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</si>
  <si>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</si>
  <si>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</si>
  <si>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</si>
  <si>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</si>
  <si>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</si>
  <si>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</si>
  <si>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</si>
  <si>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</si>
  <si>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</si>
  <si>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</si>
  <si>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</si>
  <si>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Umzumbe(KZN213)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</si>
  <si>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</si>
  <si>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</si>
  <si>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</si>
  <si>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</si>
  <si>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</si>
  <si>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</si>
  <si>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</si>
  <si>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</si>
  <si>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</si>
  <si>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</si>
  <si>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</si>
  <si>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</si>
  <si>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</si>
  <si>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</si>
  <si>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</si>
  <si>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</si>
  <si>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</si>
  <si>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</si>
  <si>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</si>
  <si>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</si>
  <si>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</si>
  <si>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</si>
  <si>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</si>
  <si>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</si>
  <si>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</si>
  <si>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</si>
  <si>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Umzumbe(KZN213)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</si>
  <si>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</si>
  <si>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</si>
  <si>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</si>
  <si>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</si>
  <si>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</si>
  <si>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</si>
  <si>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</si>
  <si>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</si>
  <si>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</si>
  <si>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</si>
  <si>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</si>
  <si>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</si>
  <si>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</si>
  <si>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</si>
  <si>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</si>
  <si>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</si>
  <si>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</si>
  <si>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</si>
  <si>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</si>
  <si>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</si>
  <si>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</si>
  <si>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</si>
  <si>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</si>
  <si>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</si>
  <si>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Umzumbe(KZN213)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</si>
  <si>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</si>
  <si>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</si>
  <si>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</si>
  <si>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</si>
  <si>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</si>
  <si>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</si>
  <si>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</si>
  <si>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</si>
  <si>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</si>
  <si>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</si>
  <si>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</si>
  <si>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</si>
  <si>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</si>
  <si>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</si>
  <si>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</si>
  <si>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</si>
  <si>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</si>
  <si>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</si>
  <si>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</si>
  <si>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</si>
  <si>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</si>
  <si>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</si>
  <si>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</si>
  <si>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</si>
  <si>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</si>
  <si>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</si>
  <si>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</si>
  <si>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</si>
  <si>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</si>
  <si>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</si>
  <si>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</si>
  <si>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</si>
  <si>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</si>
  <si>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</si>
  <si>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</si>
  <si>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Umzumbe(KZN213)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</si>
  <si>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</si>
  <si>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</si>
  <si>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Umzumbe(KZN213)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</si>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</sst>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3100795</v>
      </c>
      <c r="C5" s="19">
        <v>0</v>
      </c>
      <c r="D5" s="59">
        <v>4157557</v>
      </c>
      <c r="E5" s="60">
        <v>4157557</v>
      </c>
      <c r="F5" s="60">
        <v>4158000</v>
      </c>
      <c r="G5" s="60">
        <v>0</v>
      </c>
      <c r="H5" s="60">
        <v>0</v>
      </c>
      <c r="I5" s="60">
        <v>4158000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4158000</v>
      </c>
      <c r="W5" s="60">
        <v>3118168</v>
      </c>
      <c r="X5" s="60">
        <v>1039832</v>
      </c>
      <c r="Y5" s="61">
        <v>33.35</v>
      </c>
      <c r="Z5" s="62">
        <v>4157557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3465211</v>
      </c>
      <c r="C7" s="19">
        <v>0</v>
      </c>
      <c r="D7" s="59">
        <v>1600000</v>
      </c>
      <c r="E7" s="60">
        <v>3100000</v>
      </c>
      <c r="F7" s="60">
        <v>306274</v>
      </c>
      <c r="G7" s="60">
        <v>363704</v>
      </c>
      <c r="H7" s="60">
        <v>392118</v>
      </c>
      <c r="I7" s="60">
        <v>1062096</v>
      </c>
      <c r="J7" s="60">
        <v>357040</v>
      </c>
      <c r="K7" s="60">
        <v>343743</v>
      </c>
      <c r="L7" s="60">
        <v>314280</v>
      </c>
      <c r="M7" s="60">
        <v>1015063</v>
      </c>
      <c r="N7" s="60">
        <v>425817</v>
      </c>
      <c r="O7" s="60">
        <v>381512</v>
      </c>
      <c r="P7" s="60">
        <v>366026</v>
      </c>
      <c r="Q7" s="60">
        <v>1173355</v>
      </c>
      <c r="R7" s="60">
        <v>0</v>
      </c>
      <c r="S7" s="60">
        <v>0</v>
      </c>
      <c r="T7" s="60">
        <v>0</v>
      </c>
      <c r="U7" s="60">
        <v>0</v>
      </c>
      <c r="V7" s="60">
        <v>3250514</v>
      </c>
      <c r="W7" s="60">
        <v>2325000</v>
      </c>
      <c r="X7" s="60">
        <v>925514</v>
      </c>
      <c r="Y7" s="61">
        <v>39.81</v>
      </c>
      <c r="Z7" s="62">
        <v>3100000</v>
      </c>
    </row>
    <row r="8" spans="1:26" ht="13.5">
      <c r="A8" s="58" t="s">
        <v>34</v>
      </c>
      <c r="B8" s="19">
        <v>93602385</v>
      </c>
      <c r="C8" s="19">
        <v>0</v>
      </c>
      <c r="D8" s="59">
        <v>103085000</v>
      </c>
      <c r="E8" s="60">
        <v>98308757</v>
      </c>
      <c r="F8" s="60">
        <v>2223666</v>
      </c>
      <c r="G8" s="60">
        <v>8265374</v>
      </c>
      <c r="H8" s="60">
        <v>5814772</v>
      </c>
      <c r="I8" s="60">
        <v>16303812</v>
      </c>
      <c r="J8" s="60">
        <v>8304016</v>
      </c>
      <c r="K8" s="60">
        <v>8426783</v>
      </c>
      <c r="L8" s="60">
        <v>4996773</v>
      </c>
      <c r="M8" s="60">
        <v>21727572</v>
      </c>
      <c r="N8" s="60">
        <v>6203941</v>
      </c>
      <c r="O8" s="60">
        <v>6243293</v>
      </c>
      <c r="P8" s="60">
        <v>8026442</v>
      </c>
      <c r="Q8" s="60">
        <v>20473676</v>
      </c>
      <c r="R8" s="60">
        <v>0</v>
      </c>
      <c r="S8" s="60">
        <v>0</v>
      </c>
      <c r="T8" s="60">
        <v>0</v>
      </c>
      <c r="U8" s="60">
        <v>0</v>
      </c>
      <c r="V8" s="60">
        <v>58505060</v>
      </c>
      <c r="W8" s="60">
        <v>73731568</v>
      </c>
      <c r="X8" s="60">
        <v>-15226508</v>
      </c>
      <c r="Y8" s="61">
        <v>-20.65</v>
      </c>
      <c r="Z8" s="62">
        <v>98308757</v>
      </c>
    </row>
    <row r="9" spans="1:26" ht="13.5">
      <c r="A9" s="58" t="s">
        <v>35</v>
      </c>
      <c r="B9" s="19">
        <v>10971054</v>
      </c>
      <c r="C9" s="19">
        <v>0</v>
      </c>
      <c r="D9" s="59">
        <v>130000</v>
      </c>
      <c r="E9" s="60">
        <v>130000</v>
      </c>
      <c r="F9" s="60">
        <v>3115794</v>
      </c>
      <c r="G9" s="60">
        <v>11937</v>
      </c>
      <c r="H9" s="60">
        <v>827218</v>
      </c>
      <c r="I9" s="60">
        <v>3954949</v>
      </c>
      <c r="J9" s="60">
        <v>892550</v>
      </c>
      <c r="K9" s="60">
        <v>14270</v>
      </c>
      <c r="L9" s="60">
        <v>779664</v>
      </c>
      <c r="M9" s="60">
        <v>1686484</v>
      </c>
      <c r="N9" s="60">
        <v>647724</v>
      </c>
      <c r="O9" s="60">
        <v>1107117</v>
      </c>
      <c r="P9" s="60">
        <v>27843</v>
      </c>
      <c r="Q9" s="60">
        <v>1782684</v>
      </c>
      <c r="R9" s="60">
        <v>0</v>
      </c>
      <c r="S9" s="60">
        <v>0</v>
      </c>
      <c r="T9" s="60">
        <v>0</v>
      </c>
      <c r="U9" s="60">
        <v>0</v>
      </c>
      <c r="V9" s="60">
        <v>7424117</v>
      </c>
      <c r="W9" s="60">
        <v>97500</v>
      </c>
      <c r="X9" s="60">
        <v>7326617</v>
      </c>
      <c r="Y9" s="61">
        <v>7514.48</v>
      </c>
      <c r="Z9" s="62">
        <v>130000</v>
      </c>
    </row>
    <row r="10" spans="1:26" ht="25.5">
      <c r="A10" s="63" t="s">
        <v>277</v>
      </c>
      <c r="B10" s="64">
        <f>SUM(B5:B9)</f>
        <v>111139445</v>
      </c>
      <c r="C10" s="64">
        <f>SUM(C5:C9)</f>
        <v>0</v>
      </c>
      <c r="D10" s="65">
        <f aca="true" t="shared" si="0" ref="D10:Z10">SUM(D5:D9)</f>
        <v>108972557</v>
      </c>
      <c r="E10" s="66">
        <f t="shared" si="0"/>
        <v>105696314</v>
      </c>
      <c r="F10" s="66">
        <f t="shared" si="0"/>
        <v>9803734</v>
      </c>
      <c r="G10" s="66">
        <f t="shared" si="0"/>
        <v>8641015</v>
      </c>
      <c r="H10" s="66">
        <f t="shared" si="0"/>
        <v>7034108</v>
      </c>
      <c r="I10" s="66">
        <f t="shared" si="0"/>
        <v>25478857</v>
      </c>
      <c r="J10" s="66">
        <f t="shared" si="0"/>
        <v>9553606</v>
      </c>
      <c r="K10" s="66">
        <f t="shared" si="0"/>
        <v>8784796</v>
      </c>
      <c r="L10" s="66">
        <f t="shared" si="0"/>
        <v>6090717</v>
      </c>
      <c r="M10" s="66">
        <f t="shared" si="0"/>
        <v>24429119</v>
      </c>
      <c r="N10" s="66">
        <f t="shared" si="0"/>
        <v>7277482</v>
      </c>
      <c r="O10" s="66">
        <f t="shared" si="0"/>
        <v>7731922</v>
      </c>
      <c r="P10" s="66">
        <f t="shared" si="0"/>
        <v>8420311</v>
      </c>
      <c r="Q10" s="66">
        <f t="shared" si="0"/>
        <v>23429715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73337691</v>
      </c>
      <c r="W10" s="66">
        <f t="shared" si="0"/>
        <v>79272236</v>
      </c>
      <c r="X10" s="66">
        <f t="shared" si="0"/>
        <v>-5934545</v>
      </c>
      <c r="Y10" s="67">
        <f>+IF(W10&lt;&gt;0,(X10/W10)*100,0)</f>
        <v>-7.486284353074132</v>
      </c>
      <c r="Z10" s="68">
        <f t="shared" si="0"/>
        <v>105696314</v>
      </c>
    </row>
    <row r="11" spans="1:26" ht="13.5">
      <c r="A11" s="58" t="s">
        <v>37</v>
      </c>
      <c r="B11" s="19">
        <v>22381185</v>
      </c>
      <c r="C11" s="19">
        <v>0</v>
      </c>
      <c r="D11" s="59">
        <v>30144908</v>
      </c>
      <c r="E11" s="60">
        <v>30144908</v>
      </c>
      <c r="F11" s="60">
        <v>1935367</v>
      </c>
      <c r="G11" s="60">
        <v>1924797</v>
      </c>
      <c r="H11" s="60">
        <v>2052361</v>
      </c>
      <c r="I11" s="60">
        <v>5912525</v>
      </c>
      <c r="J11" s="60">
        <v>2045527</v>
      </c>
      <c r="K11" s="60">
        <v>3019943</v>
      </c>
      <c r="L11" s="60">
        <v>2092271</v>
      </c>
      <c r="M11" s="60">
        <v>7157741</v>
      </c>
      <c r="N11" s="60">
        <v>1966337</v>
      </c>
      <c r="O11" s="60">
        <v>2202026</v>
      </c>
      <c r="P11" s="60">
        <v>2069800</v>
      </c>
      <c r="Q11" s="60">
        <v>6238163</v>
      </c>
      <c r="R11" s="60">
        <v>0</v>
      </c>
      <c r="S11" s="60">
        <v>0</v>
      </c>
      <c r="T11" s="60">
        <v>0</v>
      </c>
      <c r="U11" s="60">
        <v>0</v>
      </c>
      <c r="V11" s="60">
        <v>19308429</v>
      </c>
      <c r="W11" s="60">
        <v>22608681</v>
      </c>
      <c r="X11" s="60">
        <v>-3300252</v>
      </c>
      <c r="Y11" s="61">
        <v>-14.6</v>
      </c>
      <c r="Z11" s="62">
        <v>30144908</v>
      </c>
    </row>
    <row r="12" spans="1:26" ht="13.5">
      <c r="A12" s="58" t="s">
        <v>38</v>
      </c>
      <c r="B12" s="19">
        <v>10827765</v>
      </c>
      <c r="C12" s="19">
        <v>0</v>
      </c>
      <c r="D12" s="59">
        <v>11046255</v>
      </c>
      <c r="E12" s="60">
        <v>10918255</v>
      </c>
      <c r="F12" s="60">
        <v>879854</v>
      </c>
      <c r="G12" s="60">
        <v>871784</v>
      </c>
      <c r="H12" s="60">
        <v>885185</v>
      </c>
      <c r="I12" s="60">
        <v>2636823</v>
      </c>
      <c r="J12" s="60">
        <v>898632</v>
      </c>
      <c r="K12" s="60">
        <v>949002</v>
      </c>
      <c r="L12" s="60">
        <v>886806</v>
      </c>
      <c r="M12" s="60">
        <v>2734440</v>
      </c>
      <c r="N12" s="60">
        <v>901517</v>
      </c>
      <c r="O12" s="60">
        <v>832823</v>
      </c>
      <c r="P12" s="60">
        <v>1393767</v>
      </c>
      <c r="Q12" s="60">
        <v>3128107</v>
      </c>
      <c r="R12" s="60">
        <v>0</v>
      </c>
      <c r="S12" s="60">
        <v>0</v>
      </c>
      <c r="T12" s="60">
        <v>0</v>
      </c>
      <c r="U12" s="60">
        <v>0</v>
      </c>
      <c r="V12" s="60">
        <v>8499370</v>
      </c>
      <c r="W12" s="60">
        <v>8188691</v>
      </c>
      <c r="X12" s="60">
        <v>310679</v>
      </c>
      <c r="Y12" s="61">
        <v>3.79</v>
      </c>
      <c r="Z12" s="62">
        <v>10918255</v>
      </c>
    </row>
    <row r="13" spans="1:26" ht="13.5">
      <c r="A13" s="58" t="s">
        <v>278</v>
      </c>
      <c r="B13" s="19">
        <v>8428887</v>
      </c>
      <c r="C13" s="19">
        <v>0</v>
      </c>
      <c r="D13" s="59">
        <v>6500000</v>
      </c>
      <c r="E13" s="60">
        <v>9000000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6750000</v>
      </c>
      <c r="X13" s="60">
        <v>-6750000</v>
      </c>
      <c r="Y13" s="61">
        <v>-100</v>
      </c>
      <c r="Z13" s="62">
        <v>9000000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1232663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33011801</v>
      </c>
      <c r="C17" s="19">
        <v>0</v>
      </c>
      <c r="D17" s="59">
        <v>49968731</v>
      </c>
      <c r="E17" s="60">
        <v>57992000</v>
      </c>
      <c r="F17" s="60">
        <v>2521539</v>
      </c>
      <c r="G17" s="60">
        <v>5459793</v>
      </c>
      <c r="H17" s="60">
        <v>2877226</v>
      </c>
      <c r="I17" s="60">
        <v>10858558</v>
      </c>
      <c r="J17" s="60">
        <v>5359857</v>
      </c>
      <c r="K17" s="60">
        <v>4457838</v>
      </c>
      <c r="L17" s="60">
        <v>2017696</v>
      </c>
      <c r="M17" s="60">
        <v>11835391</v>
      </c>
      <c r="N17" s="60">
        <v>3336087</v>
      </c>
      <c r="O17" s="60">
        <v>3208444</v>
      </c>
      <c r="P17" s="60">
        <v>4562875</v>
      </c>
      <c r="Q17" s="60">
        <v>11107406</v>
      </c>
      <c r="R17" s="60">
        <v>0</v>
      </c>
      <c r="S17" s="60">
        <v>0</v>
      </c>
      <c r="T17" s="60">
        <v>0</v>
      </c>
      <c r="U17" s="60">
        <v>0</v>
      </c>
      <c r="V17" s="60">
        <v>33801355</v>
      </c>
      <c r="W17" s="60">
        <v>43494000</v>
      </c>
      <c r="X17" s="60">
        <v>-9692645</v>
      </c>
      <c r="Y17" s="61">
        <v>-22.29</v>
      </c>
      <c r="Z17" s="62">
        <v>57992000</v>
      </c>
    </row>
    <row r="18" spans="1:26" ht="13.5">
      <c r="A18" s="70" t="s">
        <v>44</v>
      </c>
      <c r="B18" s="71">
        <f>SUM(B11:B17)</f>
        <v>74649638</v>
      </c>
      <c r="C18" s="71">
        <f>SUM(C11:C17)</f>
        <v>0</v>
      </c>
      <c r="D18" s="72">
        <f aca="true" t="shared" si="1" ref="D18:Z18">SUM(D11:D17)</f>
        <v>98892557</v>
      </c>
      <c r="E18" s="73">
        <f t="shared" si="1"/>
        <v>108055163</v>
      </c>
      <c r="F18" s="73">
        <f t="shared" si="1"/>
        <v>5336760</v>
      </c>
      <c r="G18" s="73">
        <f t="shared" si="1"/>
        <v>8256374</v>
      </c>
      <c r="H18" s="73">
        <f t="shared" si="1"/>
        <v>5814772</v>
      </c>
      <c r="I18" s="73">
        <f t="shared" si="1"/>
        <v>19407906</v>
      </c>
      <c r="J18" s="73">
        <f t="shared" si="1"/>
        <v>8304016</v>
      </c>
      <c r="K18" s="73">
        <f t="shared" si="1"/>
        <v>8426783</v>
      </c>
      <c r="L18" s="73">
        <f t="shared" si="1"/>
        <v>4996773</v>
      </c>
      <c r="M18" s="73">
        <f t="shared" si="1"/>
        <v>21727572</v>
      </c>
      <c r="N18" s="73">
        <f t="shared" si="1"/>
        <v>6203941</v>
      </c>
      <c r="O18" s="73">
        <f t="shared" si="1"/>
        <v>6243293</v>
      </c>
      <c r="P18" s="73">
        <f t="shared" si="1"/>
        <v>8026442</v>
      </c>
      <c r="Q18" s="73">
        <f t="shared" si="1"/>
        <v>20473676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61609154</v>
      </c>
      <c r="W18" s="73">
        <f t="shared" si="1"/>
        <v>81041372</v>
      </c>
      <c r="X18" s="73">
        <f t="shared" si="1"/>
        <v>-19432218</v>
      </c>
      <c r="Y18" s="67">
        <f>+IF(W18&lt;&gt;0,(X18/W18)*100,0)</f>
        <v>-23.978145384804193</v>
      </c>
      <c r="Z18" s="74">
        <f t="shared" si="1"/>
        <v>108055163</v>
      </c>
    </row>
    <row r="19" spans="1:26" ht="13.5">
      <c r="A19" s="70" t="s">
        <v>45</v>
      </c>
      <c r="B19" s="75">
        <f>+B10-B18</f>
        <v>36489807</v>
      </c>
      <c r="C19" s="75">
        <f>+C10-C18</f>
        <v>0</v>
      </c>
      <c r="D19" s="76">
        <f aca="true" t="shared" si="2" ref="D19:Z19">+D10-D18</f>
        <v>10080000</v>
      </c>
      <c r="E19" s="77">
        <f t="shared" si="2"/>
        <v>-2358849</v>
      </c>
      <c r="F19" s="77">
        <f t="shared" si="2"/>
        <v>4466974</v>
      </c>
      <c r="G19" s="77">
        <f t="shared" si="2"/>
        <v>384641</v>
      </c>
      <c r="H19" s="77">
        <f t="shared" si="2"/>
        <v>1219336</v>
      </c>
      <c r="I19" s="77">
        <f t="shared" si="2"/>
        <v>6070951</v>
      </c>
      <c r="J19" s="77">
        <f t="shared" si="2"/>
        <v>1249590</v>
      </c>
      <c r="K19" s="77">
        <f t="shared" si="2"/>
        <v>358013</v>
      </c>
      <c r="L19" s="77">
        <f t="shared" si="2"/>
        <v>1093944</v>
      </c>
      <c r="M19" s="77">
        <f t="shared" si="2"/>
        <v>2701547</v>
      </c>
      <c r="N19" s="77">
        <f t="shared" si="2"/>
        <v>1073541</v>
      </c>
      <c r="O19" s="77">
        <f t="shared" si="2"/>
        <v>1488629</v>
      </c>
      <c r="P19" s="77">
        <f t="shared" si="2"/>
        <v>393869</v>
      </c>
      <c r="Q19" s="77">
        <f t="shared" si="2"/>
        <v>2956039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11728537</v>
      </c>
      <c r="W19" s="77">
        <f>IF(E10=E18,0,W10-W18)</f>
        <v>-1769136</v>
      </c>
      <c r="X19" s="77">
        <f t="shared" si="2"/>
        <v>13497673</v>
      </c>
      <c r="Y19" s="78">
        <f>+IF(W19&lt;&gt;0,(X19/W19)*100,0)</f>
        <v>-762.9528199075706</v>
      </c>
      <c r="Z19" s="79">
        <f t="shared" si="2"/>
        <v>-2358849</v>
      </c>
    </row>
    <row r="20" spans="1:26" ht="13.5">
      <c r="A20" s="58" t="s">
        <v>46</v>
      </c>
      <c r="B20" s="19">
        <v>29908000</v>
      </c>
      <c r="C20" s="19">
        <v>0</v>
      </c>
      <c r="D20" s="59">
        <v>34189000</v>
      </c>
      <c r="E20" s="60">
        <v>48469000</v>
      </c>
      <c r="F20" s="60">
        <v>1719565</v>
      </c>
      <c r="G20" s="60">
        <v>2466060</v>
      </c>
      <c r="H20" s="60">
        <v>34246</v>
      </c>
      <c r="I20" s="60">
        <v>4219871</v>
      </c>
      <c r="J20" s="60">
        <v>3945416</v>
      </c>
      <c r="K20" s="60">
        <v>4370015</v>
      </c>
      <c r="L20" s="60">
        <v>4815962</v>
      </c>
      <c r="M20" s="60">
        <v>13131393</v>
      </c>
      <c r="N20" s="60">
        <v>6511239</v>
      </c>
      <c r="O20" s="60">
        <v>5856427</v>
      </c>
      <c r="P20" s="60">
        <v>6375961</v>
      </c>
      <c r="Q20" s="60">
        <v>18743627</v>
      </c>
      <c r="R20" s="60">
        <v>0</v>
      </c>
      <c r="S20" s="60">
        <v>0</v>
      </c>
      <c r="T20" s="60">
        <v>0</v>
      </c>
      <c r="U20" s="60">
        <v>0</v>
      </c>
      <c r="V20" s="60">
        <v>36094891</v>
      </c>
      <c r="W20" s="60">
        <v>36351750</v>
      </c>
      <c r="X20" s="60">
        <v>-256859</v>
      </c>
      <c r="Y20" s="61">
        <v>-0.71</v>
      </c>
      <c r="Z20" s="62">
        <v>48469000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66397807</v>
      </c>
      <c r="C22" s="86">
        <f>SUM(C19:C21)</f>
        <v>0</v>
      </c>
      <c r="D22" s="87">
        <f aca="true" t="shared" si="3" ref="D22:Z22">SUM(D19:D21)</f>
        <v>44269000</v>
      </c>
      <c r="E22" s="88">
        <f t="shared" si="3"/>
        <v>46110151</v>
      </c>
      <c r="F22" s="88">
        <f t="shared" si="3"/>
        <v>6186539</v>
      </c>
      <c r="G22" s="88">
        <f t="shared" si="3"/>
        <v>2850701</v>
      </c>
      <c r="H22" s="88">
        <f t="shared" si="3"/>
        <v>1253582</v>
      </c>
      <c r="I22" s="88">
        <f t="shared" si="3"/>
        <v>10290822</v>
      </c>
      <c r="J22" s="88">
        <f t="shared" si="3"/>
        <v>5195006</v>
      </c>
      <c r="K22" s="88">
        <f t="shared" si="3"/>
        <v>4728028</v>
      </c>
      <c r="L22" s="88">
        <f t="shared" si="3"/>
        <v>5909906</v>
      </c>
      <c r="M22" s="88">
        <f t="shared" si="3"/>
        <v>15832940</v>
      </c>
      <c r="N22" s="88">
        <f t="shared" si="3"/>
        <v>7584780</v>
      </c>
      <c r="O22" s="88">
        <f t="shared" si="3"/>
        <v>7345056</v>
      </c>
      <c r="P22" s="88">
        <f t="shared" si="3"/>
        <v>6769830</v>
      </c>
      <c r="Q22" s="88">
        <f t="shared" si="3"/>
        <v>21699666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47823428</v>
      </c>
      <c r="W22" s="88">
        <f t="shared" si="3"/>
        <v>34582614</v>
      </c>
      <c r="X22" s="88">
        <f t="shared" si="3"/>
        <v>13240814</v>
      </c>
      <c r="Y22" s="89">
        <f>+IF(W22&lt;&gt;0,(X22/W22)*100,0)</f>
        <v>38.287487464076605</v>
      </c>
      <c r="Z22" s="90">
        <f t="shared" si="3"/>
        <v>46110151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66397807</v>
      </c>
      <c r="C24" s="75">
        <f>SUM(C22:C23)</f>
        <v>0</v>
      </c>
      <c r="D24" s="76">
        <f aca="true" t="shared" si="4" ref="D24:Z24">SUM(D22:D23)</f>
        <v>44269000</v>
      </c>
      <c r="E24" s="77">
        <f t="shared" si="4"/>
        <v>46110151</v>
      </c>
      <c r="F24" s="77">
        <f t="shared" si="4"/>
        <v>6186539</v>
      </c>
      <c r="G24" s="77">
        <f t="shared" si="4"/>
        <v>2850701</v>
      </c>
      <c r="H24" s="77">
        <f t="shared" si="4"/>
        <v>1253582</v>
      </c>
      <c r="I24" s="77">
        <f t="shared" si="4"/>
        <v>10290822</v>
      </c>
      <c r="J24" s="77">
        <f t="shared" si="4"/>
        <v>5195006</v>
      </c>
      <c r="K24" s="77">
        <f t="shared" si="4"/>
        <v>4728028</v>
      </c>
      <c r="L24" s="77">
        <f t="shared" si="4"/>
        <v>5909906</v>
      </c>
      <c r="M24" s="77">
        <f t="shared" si="4"/>
        <v>15832940</v>
      </c>
      <c r="N24" s="77">
        <f t="shared" si="4"/>
        <v>7584780</v>
      </c>
      <c r="O24" s="77">
        <f t="shared" si="4"/>
        <v>7345056</v>
      </c>
      <c r="P24" s="77">
        <f t="shared" si="4"/>
        <v>6769830</v>
      </c>
      <c r="Q24" s="77">
        <f t="shared" si="4"/>
        <v>21699666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47823428</v>
      </c>
      <c r="W24" s="77">
        <f t="shared" si="4"/>
        <v>34582614</v>
      </c>
      <c r="X24" s="77">
        <f t="shared" si="4"/>
        <v>13240814</v>
      </c>
      <c r="Y24" s="78">
        <f>+IF(W24&lt;&gt;0,(X24/W24)*100,0)</f>
        <v>38.287487464076605</v>
      </c>
      <c r="Z24" s="79">
        <f t="shared" si="4"/>
        <v>46110151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48381392</v>
      </c>
      <c r="C27" s="22">
        <v>0</v>
      </c>
      <c r="D27" s="99">
        <v>44269000</v>
      </c>
      <c r="E27" s="100">
        <v>48469000</v>
      </c>
      <c r="F27" s="100">
        <v>1926522</v>
      </c>
      <c r="G27" s="100">
        <v>2466060</v>
      </c>
      <c r="H27" s="100">
        <v>34246</v>
      </c>
      <c r="I27" s="100">
        <v>4426828</v>
      </c>
      <c r="J27" s="100">
        <v>3945416</v>
      </c>
      <c r="K27" s="100">
        <v>4577656</v>
      </c>
      <c r="L27" s="100">
        <v>5007933</v>
      </c>
      <c r="M27" s="100">
        <v>13531005</v>
      </c>
      <c r="N27" s="100">
        <v>6703209</v>
      </c>
      <c r="O27" s="100">
        <v>5856427</v>
      </c>
      <c r="P27" s="100">
        <v>6375961</v>
      </c>
      <c r="Q27" s="100">
        <v>18935597</v>
      </c>
      <c r="R27" s="100">
        <v>0</v>
      </c>
      <c r="S27" s="100">
        <v>0</v>
      </c>
      <c r="T27" s="100">
        <v>0</v>
      </c>
      <c r="U27" s="100">
        <v>0</v>
      </c>
      <c r="V27" s="100">
        <v>36893430</v>
      </c>
      <c r="W27" s="100">
        <v>36351750</v>
      </c>
      <c r="X27" s="100">
        <v>541680</v>
      </c>
      <c r="Y27" s="101">
        <v>1.49</v>
      </c>
      <c r="Z27" s="102">
        <v>48469000</v>
      </c>
    </row>
    <row r="28" spans="1:26" ht="13.5">
      <c r="A28" s="103" t="s">
        <v>46</v>
      </c>
      <c r="B28" s="19">
        <v>48381392</v>
      </c>
      <c r="C28" s="19">
        <v>0</v>
      </c>
      <c r="D28" s="59">
        <v>44269000</v>
      </c>
      <c r="E28" s="60">
        <v>48469000</v>
      </c>
      <c r="F28" s="60">
        <v>1926522</v>
      </c>
      <c r="G28" s="60">
        <v>2466060</v>
      </c>
      <c r="H28" s="60">
        <v>34246</v>
      </c>
      <c r="I28" s="60">
        <v>4426828</v>
      </c>
      <c r="J28" s="60">
        <v>3945416</v>
      </c>
      <c r="K28" s="60">
        <v>4577656</v>
      </c>
      <c r="L28" s="60">
        <v>5007933</v>
      </c>
      <c r="M28" s="60">
        <v>13531005</v>
      </c>
      <c r="N28" s="60">
        <v>6703209</v>
      </c>
      <c r="O28" s="60">
        <v>5856427</v>
      </c>
      <c r="P28" s="60">
        <v>6375961</v>
      </c>
      <c r="Q28" s="60">
        <v>18935597</v>
      </c>
      <c r="R28" s="60">
        <v>0</v>
      </c>
      <c r="S28" s="60">
        <v>0</v>
      </c>
      <c r="T28" s="60">
        <v>0</v>
      </c>
      <c r="U28" s="60">
        <v>0</v>
      </c>
      <c r="V28" s="60">
        <v>36893430</v>
      </c>
      <c r="W28" s="60">
        <v>36351750</v>
      </c>
      <c r="X28" s="60">
        <v>541680</v>
      </c>
      <c r="Y28" s="61">
        <v>1.49</v>
      </c>
      <c r="Z28" s="62">
        <v>48469000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48381392</v>
      </c>
      <c r="C32" s="22">
        <f>SUM(C28:C31)</f>
        <v>0</v>
      </c>
      <c r="D32" s="99">
        <f aca="true" t="shared" si="5" ref="D32:Z32">SUM(D28:D31)</f>
        <v>44269000</v>
      </c>
      <c r="E32" s="100">
        <f t="shared" si="5"/>
        <v>48469000</v>
      </c>
      <c r="F32" s="100">
        <f t="shared" si="5"/>
        <v>1926522</v>
      </c>
      <c r="G32" s="100">
        <f t="shared" si="5"/>
        <v>2466060</v>
      </c>
      <c r="H32" s="100">
        <f t="shared" si="5"/>
        <v>34246</v>
      </c>
      <c r="I32" s="100">
        <f t="shared" si="5"/>
        <v>4426828</v>
      </c>
      <c r="J32" s="100">
        <f t="shared" si="5"/>
        <v>3945416</v>
      </c>
      <c r="K32" s="100">
        <f t="shared" si="5"/>
        <v>4577656</v>
      </c>
      <c r="L32" s="100">
        <f t="shared" si="5"/>
        <v>5007933</v>
      </c>
      <c r="M32" s="100">
        <f t="shared" si="5"/>
        <v>13531005</v>
      </c>
      <c r="N32" s="100">
        <f t="shared" si="5"/>
        <v>6703209</v>
      </c>
      <c r="O32" s="100">
        <f t="shared" si="5"/>
        <v>5856427</v>
      </c>
      <c r="P32" s="100">
        <f t="shared" si="5"/>
        <v>6375961</v>
      </c>
      <c r="Q32" s="100">
        <f t="shared" si="5"/>
        <v>18935597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36893430</v>
      </c>
      <c r="W32" s="100">
        <f t="shared" si="5"/>
        <v>36351750</v>
      </c>
      <c r="X32" s="100">
        <f t="shared" si="5"/>
        <v>541680</v>
      </c>
      <c r="Y32" s="101">
        <f>+IF(W32&lt;&gt;0,(X32/W32)*100,0)</f>
        <v>1.4901070787513668</v>
      </c>
      <c r="Z32" s="102">
        <f t="shared" si="5"/>
        <v>48469000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80623975</v>
      </c>
      <c r="C35" s="19">
        <v>0</v>
      </c>
      <c r="D35" s="59">
        <v>126589368</v>
      </c>
      <c r="E35" s="60">
        <v>124476000</v>
      </c>
      <c r="F35" s="60">
        <v>78895904</v>
      </c>
      <c r="G35" s="60">
        <v>79016397</v>
      </c>
      <c r="H35" s="60">
        <v>112967113</v>
      </c>
      <c r="I35" s="60">
        <v>112967113</v>
      </c>
      <c r="J35" s="60">
        <v>112196929</v>
      </c>
      <c r="K35" s="60">
        <v>135304759</v>
      </c>
      <c r="L35" s="60">
        <v>135307259</v>
      </c>
      <c r="M35" s="60">
        <v>135307259</v>
      </c>
      <c r="N35" s="60">
        <v>126147982</v>
      </c>
      <c r="O35" s="60">
        <v>111142723</v>
      </c>
      <c r="P35" s="60">
        <v>99989876</v>
      </c>
      <c r="Q35" s="60">
        <v>99989876</v>
      </c>
      <c r="R35" s="60">
        <v>0</v>
      </c>
      <c r="S35" s="60">
        <v>0</v>
      </c>
      <c r="T35" s="60">
        <v>0</v>
      </c>
      <c r="U35" s="60">
        <v>0</v>
      </c>
      <c r="V35" s="60">
        <v>99989876</v>
      </c>
      <c r="W35" s="60">
        <v>93357000</v>
      </c>
      <c r="X35" s="60">
        <v>6632876</v>
      </c>
      <c r="Y35" s="61">
        <v>7.1</v>
      </c>
      <c r="Z35" s="62">
        <v>124476000</v>
      </c>
    </row>
    <row r="36" spans="1:26" ht="13.5">
      <c r="A36" s="58" t="s">
        <v>57</v>
      </c>
      <c r="B36" s="19">
        <v>165721290</v>
      </c>
      <c r="C36" s="19">
        <v>0</v>
      </c>
      <c r="D36" s="59">
        <v>210084653</v>
      </c>
      <c r="E36" s="60">
        <v>184563000</v>
      </c>
      <c r="F36" s="60">
        <v>165729729</v>
      </c>
      <c r="G36" s="60">
        <v>168232341</v>
      </c>
      <c r="H36" s="60">
        <v>172423135</v>
      </c>
      <c r="I36" s="60">
        <v>172423135</v>
      </c>
      <c r="J36" s="60">
        <v>177604659</v>
      </c>
      <c r="K36" s="60">
        <v>183284311</v>
      </c>
      <c r="L36" s="60">
        <v>183055513</v>
      </c>
      <c r="M36" s="60">
        <v>183055513</v>
      </c>
      <c r="N36" s="60">
        <v>184763272</v>
      </c>
      <c r="O36" s="60">
        <v>194754044</v>
      </c>
      <c r="P36" s="60">
        <v>197455051</v>
      </c>
      <c r="Q36" s="60">
        <v>197455051</v>
      </c>
      <c r="R36" s="60">
        <v>0</v>
      </c>
      <c r="S36" s="60">
        <v>0</v>
      </c>
      <c r="T36" s="60">
        <v>0</v>
      </c>
      <c r="U36" s="60">
        <v>0</v>
      </c>
      <c r="V36" s="60">
        <v>197455051</v>
      </c>
      <c r="W36" s="60">
        <v>138422250</v>
      </c>
      <c r="X36" s="60">
        <v>59032801</v>
      </c>
      <c r="Y36" s="61">
        <v>42.65</v>
      </c>
      <c r="Z36" s="62">
        <v>184563000</v>
      </c>
    </row>
    <row r="37" spans="1:26" ht="13.5">
      <c r="A37" s="58" t="s">
        <v>58</v>
      </c>
      <c r="B37" s="19">
        <v>23311618</v>
      </c>
      <c r="C37" s="19">
        <v>0</v>
      </c>
      <c r="D37" s="59">
        <v>49640805</v>
      </c>
      <c r="E37" s="60">
        <v>6248000</v>
      </c>
      <c r="F37" s="60">
        <v>78375992</v>
      </c>
      <c r="G37" s="60">
        <v>79962951</v>
      </c>
      <c r="H37" s="60">
        <v>83729860</v>
      </c>
      <c r="I37" s="60">
        <v>83729860</v>
      </c>
      <c r="J37" s="60">
        <v>62638940</v>
      </c>
      <c r="K37" s="60">
        <v>70778842</v>
      </c>
      <c r="L37" s="60">
        <v>70727276</v>
      </c>
      <c r="M37" s="60">
        <v>70727276</v>
      </c>
      <c r="N37" s="60">
        <v>57371014</v>
      </c>
      <c r="O37" s="60">
        <v>52124008</v>
      </c>
      <c r="P37" s="60">
        <v>48722380</v>
      </c>
      <c r="Q37" s="60">
        <v>48722380</v>
      </c>
      <c r="R37" s="60">
        <v>0</v>
      </c>
      <c r="S37" s="60">
        <v>0</v>
      </c>
      <c r="T37" s="60">
        <v>0</v>
      </c>
      <c r="U37" s="60">
        <v>0</v>
      </c>
      <c r="V37" s="60">
        <v>48722380</v>
      </c>
      <c r="W37" s="60">
        <v>4686000</v>
      </c>
      <c r="X37" s="60">
        <v>44036380</v>
      </c>
      <c r="Y37" s="61">
        <v>939.74</v>
      </c>
      <c r="Z37" s="62">
        <v>6248000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223033647</v>
      </c>
      <c r="C39" s="19">
        <v>0</v>
      </c>
      <c r="D39" s="59">
        <v>287033216</v>
      </c>
      <c r="E39" s="60">
        <v>302791000</v>
      </c>
      <c r="F39" s="60">
        <v>166249641</v>
      </c>
      <c r="G39" s="60">
        <v>167285787</v>
      </c>
      <c r="H39" s="60">
        <v>201660388</v>
      </c>
      <c r="I39" s="60">
        <v>201660388</v>
      </c>
      <c r="J39" s="60">
        <v>227162648</v>
      </c>
      <c r="K39" s="60">
        <v>247810228</v>
      </c>
      <c r="L39" s="60">
        <v>247635496</v>
      </c>
      <c r="M39" s="60">
        <v>247635496</v>
      </c>
      <c r="N39" s="60">
        <v>253540240</v>
      </c>
      <c r="O39" s="60">
        <v>253772759</v>
      </c>
      <c r="P39" s="60">
        <v>248722547</v>
      </c>
      <c r="Q39" s="60">
        <v>248722547</v>
      </c>
      <c r="R39" s="60">
        <v>0</v>
      </c>
      <c r="S39" s="60">
        <v>0</v>
      </c>
      <c r="T39" s="60">
        <v>0</v>
      </c>
      <c r="U39" s="60">
        <v>0</v>
      </c>
      <c r="V39" s="60">
        <v>248722547</v>
      </c>
      <c r="W39" s="60">
        <v>227093250</v>
      </c>
      <c r="X39" s="60">
        <v>21629297</v>
      </c>
      <c r="Y39" s="61">
        <v>9.52</v>
      </c>
      <c r="Z39" s="62">
        <v>302791000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26133646</v>
      </c>
      <c r="C42" s="19">
        <v>0</v>
      </c>
      <c r="D42" s="59">
        <v>57885995</v>
      </c>
      <c r="E42" s="60">
        <v>37767996</v>
      </c>
      <c r="F42" s="60">
        <v>47757277</v>
      </c>
      <c r="G42" s="60">
        <v>-3999243</v>
      </c>
      <c r="H42" s="60">
        <v>-3594498</v>
      </c>
      <c r="I42" s="60">
        <v>40163536</v>
      </c>
      <c r="J42" s="60">
        <v>-4633366</v>
      </c>
      <c r="K42" s="60">
        <v>34238216</v>
      </c>
      <c r="L42" s="60">
        <v>-3902829</v>
      </c>
      <c r="M42" s="60">
        <v>25702021</v>
      </c>
      <c r="N42" s="60">
        <v>-5130401</v>
      </c>
      <c r="O42" s="60">
        <v>-4754664</v>
      </c>
      <c r="P42" s="60">
        <v>25012453</v>
      </c>
      <c r="Q42" s="60">
        <v>15127388</v>
      </c>
      <c r="R42" s="60">
        <v>0</v>
      </c>
      <c r="S42" s="60">
        <v>0</v>
      </c>
      <c r="T42" s="60">
        <v>0</v>
      </c>
      <c r="U42" s="60">
        <v>0</v>
      </c>
      <c r="V42" s="60">
        <v>80992945</v>
      </c>
      <c r="W42" s="60">
        <v>60700497</v>
      </c>
      <c r="X42" s="60">
        <v>20292448</v>
      </c>
      <c r="Y42" s="61">
        <v>33.43</v>
      </c>
      <c r="Z42" s="62">
        <v>37767996</v>
      </c>
    </row>
    <row r="43" spans="1:26" ht="13.5">
      <c r="A43" s="58" t="s">
        <v>63</v>
      </c>
      <c r="B43" s="19">
        <v>0</v>
      </c>
      <c r="C43" s="19">
        <v>0</v>
      </c>
      <c r="D43" s="59">
        <v>-43269000</v>
      </c>
      <c r="E43" s="60">
        <v>-48468996</v>
      </c>
      <c r="F43" s="60">
        <v>-1719565</v>
      </c>
      <c r="G43" s="60">
        <v>-2466060</v>
      </c>
      <c r="H43" s="60">
        <v>-34246</v>
      </c>
      <c r="I43" s="60">
        <v>-4219871</v>
      </c>
      <c r="J43" s="60">
        <v>-3945416</v>
      </c>
      <c r="K43" s="60">
        <v>-4370015</v>
      </c>
      <c r="L43" s="60">
        <v>-4815962</v>
      </c>
      <c r="M43" s="60">
        <v>-13131393</v>
      </c>
      <c r="N43" s="60">
        <v>-6511238</v>
      </c>
      <c r="O43" s="60">
        <v>-5856427</v>
      </c>
      <c r="P43" s="60">
        <v>-6722096</v>
      </c>
      <c r="Q43" s="60">
        <v>-19089761</v>
      </c>
      <c r="R43" s="60">
        <v>0</v>
      </c>
      <c r="S43" s="60">
        <v>0</v>
      </c>
      <c r="T43" s="60">
        <v>0</v>
      </c>
      <c r="U43" s="60">
        <v>0</v>
      </c>
      <c r="V43" s="60">
        <v>-36441025</v>
      </c>
      <c r="W43" s="60">
        <v>-36351747</v>
      </c>
      <c r="X43" s="60">
        <v>-89278</v>
      </c>
      <c r="Y43" s="61">
        <v>0.25</v>
      </c>
      <c r="Z43" s="62">
        <v>-48468996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77557478</v>
      </c>
      <c r="C45" s="22">
        <v>0</v>
      </c>
      <c r="D45" s="99">
        <v>55644000</v>
      </c>
      <c r="E45" s="100">
        <v>44943000</v>
      </c>
      <c r="F45" s="100">
        <v>46037712</v>
      </c>
      <c r="G45" s="100">
        <v>39572409</v>
      </c>
      <c r="H45" s="100">
        <v>35943665</v>
      </c>
      <c r="I45" s="100">
        <v>35943665</v>
      </c>
      <c r="J45" s="100">
        <v>27364883</v>
      </c>
      <c r="K45" s="100">
        <v>57233084</v>
      </c>
      <c r="L45" s="100">
        <v>48514293</v>
      </c>
      <c r="M45" s="100">
        <v>48514293</v>
      </c>
      <c r="N45" s="100">
        <v>36872654</v>
      </c>
      <c r="O45" s="100">
        <v>26261563</v>
      </c>
      <c r="P45" s="100">
        <v>44551920</v>
      </c>
      <c r="Q45" s="100">
        <v>44551920</v>
      </c>
      <c r="R45" s="100">
        <v>0</v>
      </c>
      <c r="S45" s="100">
        <v>0</v>
      </c>
      <c r="T45" s="100">
        <v>0</v>
      </c>
      <c r="U45" s="100">
        <v>0</v>
      </c>
      <c r="V45" s="100">
        <v>44551920</v>
      </c>
      <c r="W45" s="100">
        <v>79992750</v>
      </c>
      <c r="X45" s="100">
        <v>-35440830</v>
      </c>
      <c r="Y45" s="101">
        <v>-44.31</v>
      </c>
      <c r="Z45" s="102">
        <v>44943000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-89610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-756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4429010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4338644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87.59392349381369</v>
      </c>
      <c r="C58" s="5">
        <f>IF(C67=0,0,+(C76/C67)*100)</f>
        <v>0</v>
      </c>
      <c r="D58" s="6">
        <f aca="true" t="shared" si="6" ref="D58:Z58">IF(D67=0,0,+(D76/D67)*100)</f>
        <v>103.13749156054865</v>
      </c>
      <c r="E58" s="7">
        <f t="shared" si="6"/>
        <v>100.01065529588651</v>
      </c>
      <c r="F58" s="7">
        <f t="shared" si="6"/>
        <v>0.41038961038961036</v>
      </c>
      <c r="G58" s="7">
        <f t="shared" si="6"/>
        <v>0</v>
      </c>
      <c r="H58" s="7">
        <f t="shared" si="6"/>
        <v>0</v>
      </c>
      <c r="I58" s="7">
        <f t="shared" si="6"/>
        <v>0.4446849446849446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64.2402837902838</v>
      </c>
      <c r="W58" s="7">
        <f t="shared" si="6"/>
        <v>100.01064727750398</v>
      </c>
      <c r="X58" s="7">
        <f t="shared" si="6"/>
        <v>0</v>
      </c>
      <c r="Y58" s="7">
        <f t="shared" si="6"/>
        <v>0</v>
      </c>
      <c r="Z58" s="8">
        <f t="shared" si="6"/>
        <v>100.01065529588651</v>
      </c>
    </row>
    <row r="59" spans="1:26" ht="13.5">
      <c r="A59" s="37" t="s">
        <v>31</v>
      </c>
      <c r="B59" s="9">
        <f aca="true" t="shared" si="7" ref="B59:Z66">IF(B68=0,0,+(B77/B68)*100)</f>
        <v>87.59392349381369</v>
      </c>
      <c r="C59" s="9">
        <f t="shared" si="7"/>
        <v>0</v>
      </c>
      <c r="D59" s="2">
        <f t="shared" si="7"/>
        <v>103.13749156054865</v>
      </c>
      <c r="E59" s="10">
        <f t="shared" si="7"/>
        <v>100.01065529588651</v>
      </c>
      <c r="F59" s="10">
        <f t="shared" si="7"/>
        <v>0.41038961038961036</v>
      </c>
      <c r="G59" s="10">
        <f t="shared" si="7"/>
        <v>0</v>
      </c>
      <c r="H59" s="10">
        <f t="shared" si="7"/>
        <v>0</v>
      </c>
      <c r="I59" s="10">
        <f t="shared" si="7"/>
        <v>0.4446849446849446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64.2402837902838</v>
      </c>
      <c r="W59" s="10">
        <f t="shared" si="7"/>
        <v>100.01064727750398</v>
      </c>
      <c r="X59" s="10">
        <f t="shared" si="7"/>
        <v>0</v>
      </c>
      <c r="Y59" s="10">
        <f t="shared" si="7"/>
        <v>0</v>
      </c>
      <c r="Z59" s="11">
        <f t="shared" si="7"/>
        <v>100.01065529588651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3100795</v>
      </c>
      <c r="C67" s="24"/>
      <c r="D67" s="25">
        <v>4157557</v>
      </c>
      <c r="E67" s="26">
        <v>4157557</v>
      </c>
      <c r="F67" s="26">
        <v>4158000</v>
      </c>
      <c r="G67" s="26"/>
      <c r="H67" s="26"/>
      <c r="I67" s="26">
        <v>4158000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4158000</v>
      </c>
      <c r="W67" s="26">
        <v>3118168</v>
      </c>
      <c r="X67" s="26"/>
      <c r="Y67" s="25"/>
      <c r="Z67" s="27">
        <v>4157557</v>
      </c>
    </row>
    <row r="68" spans="1:26" ht="13.5" hidden="1">
      <c r="A68" s="37" t="s">
        <v>31</v>
      </c>
      <c r="B68" s="19">
        <v>3100795</v>
      </c>
      <c r="C68" s="19"/>
      <c r="D68" s="20">
        <v>4157557</v>
      </c>
      <c r="E68" s="21">
        <v>4157557</v>
      </c>
      <c r="F68" s="21">
        <v>4158000</v>
      </c>
      <c r="G68" s="21"/>
      <c r="H68" s="21"/>
      <c r="I68" s="21">
        <v>4158000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4158000</v>
      </c>
      <c r="W68" s="21">
        <v>3118168</v>
      </c>
      <c r="X68" s="21"/>
      <c r="Y68" s="20"/>
      <c r="Z68" s="23">
        <v>4157557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2716108</v>
      </c>
      <c r="C76" s="32"/>
      <c r="D76" s="33">
        <v>4288000</v>
      </c>
      <c r="E76" s="34">
        <v>4158000</v>
      </c>
      <c r="F76" s="34">
        <v>17064</v>
      </c>
      <c r="G76" s="34">
        <v>490</v>
      </c>
      <c r="H76" s="34">
        <v>936</v>
      </c>
      <c r="I76" s="34">
        <v>18490</v>
      </c>
      <c r="J76" s="34">
        <v>2313610</v>
      </c>
      <c r="K76" s="34">
        <v>287986</v>
      </c>
      <c r="L76" s="34"/>
      <c r="M76" s="34">
        <v>2601596</v>
      </c>
      <c r="N76" s="34"/>
      <c r="O76" s="34"/>
      <c r="P76" s="34">
        <v>51025</v>
      </c>
      <c r="Q76" s="34">
        <v>51025</v>
      </c>
      <c r="R76" s="34"/>
      <c r="S76" s="34"/>
      <c r="T76" s="34"/>
      <c r="U76" s="34"/>
      <c r="V76" s="34">
        <v>2671111</v>
      </c>
      <c r="W76" s="34">
        <v>3118500</v>
      </c>
      <c r="X76" s="34"/>
      <c r="Y76" s="33"/>
      <c r="Z76" s="35">
        <v>4158000</v>
      </c>
    </row>
    <row r="77" spans="1:26" ht="13.5" hidden="1">
      <c r="A77" s="37" t="s">
        <v>31</v>
      </c>
      <c r="B77" s="19">
        <v>2716108</v>
      </c>
      <c r="C77" s="19"/>
      <c r="D77" s="20">
        <v>4288000</v>
      </c>
      <c r="E77" s="21">
        <v>4158000</v>
      </c>
      <c r="F77" s="21">
        <v>17064</v>
      </c>
      <c r="G77" s="21">
        <v>490</v>
      </c>
      <c r="H77" s="21">
        <v>936</v>
      </c>
      <c r="I77" s="21">
        <v>18490</v>
      </c>
      <c r="J77" s="21">
        <v>2313610</v>
      </c>
      <c r="K77" s="21">
        <v>287986</v>
      </c>
      <c r="L77" s="21"/>
      <c r="M77" s="21">
        <v>2601596</v>
      </c>
      <c r="N77" s="21"/>
      <c r="O77" s="21"/>
      <c r="P77" s="21">
        <v>51025</v>
      </c>
      <c r="Q77" s="21">
        <v>51025</v>
      </c>
      <c r="R77" s="21"/>
      <c r="S77" s="21"/>
      <c r="T77" s="21"/>
      <c r="U77" s="21"/>
      <c r="V77" s="21">
        <v>2671111</v>
      </c>
      <c r="W77" s="21">
        <v>3118500</v>
      </c>
      <c r="X77" s="21"/>
      <c r="Y77" s="20"/>
      <c r="Z77" s="23">
        <v>4158000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3500000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3500000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2500000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1645000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170000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800000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75000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7645000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69890633</v>
      </c>
      <c r="D5" s="153">
        <f>SUM(D6:D8)</f>
        <v>0</v>
      </c>
      <c r="E5" s="154">
        <f t="shared" si="0"/>
        <v>82726894</v>
      </c>
      <c r="F5" s="100">
        <f t="shared" si="0"/>
        <v>73866724</v>
      </c>
      <c r="G5" s="100">
        <f t="shared" si="0"/>
        <v>8204305</v>
      </c>
      <c r="H5" s="100">
        <f t="shared" si="0"/>
        <v>4426983</v>
      </c>
      <c r="I5" s="100">
        <f t="shared" si="0"/>
        <v>5445333</v>
      </c>
      <c r="J5" s="100">
        <f t="shared" si="0"/>
        <v>18076621</v>
      </c>
      <c r="K5" s="100">
        <f t="shared" si="0"/>
        <v>7022895</v>
      </c>
      <c r="L5" s="100">
        <f t="shared" si="0"/>
        <v>7317153</v>
      </c>
      <c r="M5" s="100">
        <f t="shared" si="0"/>
        <v>5193059</v>
      </c>
      <c r="N5" s="100">
        <f t="shared" si="0"/>
        <v>19533107</v>
      </c>
      <c r="O5" s="100">
        <f t="shared" si="0"/>
        <v>6005674</v>
      </c>
      <c r="P5" s="100">
        <f t="shared" si="0"/>
        <v>11962317</v>
      </c>
      <c r="Q5" s="100">
        <f t="shared" si="0"/>
        <v>6964614</v>
      </c>
      <c r="R5" s="100">
        <f t="shared" si="0"/>
        <v>24932605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62542333</v>
      </c>
      <c r="X5" s="100">
        <f t="shared" si="0"/>
        <v>55400043</v>
      </c>
      <c r="Y5" s="100">
        <f t="shared" si="0"/>
        <v>7142290</v>
      </c>
      <c r="Z5" s="137">
        <f>+IF(X5&lt;&gt;0,+(Y5/X5)*100,0)</f>
        <v>12.892210210017346</v>
      </c>
      <c r="AA5" s="153">
        <f>SUM(AA6:AA8)</f>
        <v>73866724</v>
      </c>
    </row>
    <row r="6" spans="1:27" ht="13.5">
      <c r="A6" s="138" t="s">
        <v>75</v>
      </c>
      <c r="B6" s="136"/>
      <c r="C6" s="155">
        <v>8480000</v>
      </c>
      <c r="D6" s="155"/>
      <c r="E6" s="156">
        <v>11368000</v>
      </c>
      <c r="F6" s="60">
        <v>12718000</v>
      </c>
      <c r="G6" s="60">
        <v>499014</v>
      </c>
      <c r="H6" s="60">
        <v>430165</v>
      </c>
      <c r="I6" s="60">
        <v>556710</v>
      </c>
      <c r="J6" s="60">
        <v>1485889</v>
      </c>
      <c r="K6" s="60">
        <v>1421860</v>
      </c>
      <c r="L6" s="60">
        <v>667687</v>
      </c>
      <c r="M6" s="60">
        <v>532898</v>
      </c>
      <c r="N6" s="60">
        <v>2622445</v>
      </c>
      <c r="O6" s="60">
        <v>872822</v>
      </c>
      <c r="P6" s="60">
        <v>693854</v>
      </c>
      <c r="Q6" s="60">
        <v>1288160</v>
      </c>
      <c r="R6" s="60">
        <v>2854836</v>
      </c>
      <c r="S6" s="60"/>
      <c r="T6" s="60"/>
      <c r="U6" s="60"/>
      <c r="V6" s="60"/>
      <c r="W6" s="60">
        <v>6963170</v>
      </c>
      <c r="X6" s="60">
        <v>9538500</v>
      </c>
      <c r="Y6" s="60">
        <v>-2575330</v>
      </c>
      <c r="Z6" s="140">
        <v>-27</v>
      </c>
      <c r="AA6" s="155">
        <v>12718000</v>
      </c>
    </row>
    <row r="7" spans="1:27" ht="13.5">
      <c r="A7" s="138" t="s">
        <v>76</v>
      </c>
      <c r="B7" s="136"/>
      <c r="C7" s="157">
        <v>16966712</v>
      </c>
      <c r="D7" s="157"/>
      <c r="E7" s="158">
        <v>16244000</v>
      </c>
      <c r="F7" s="159">
        <v>11624000</v>
      </c>
      <c r="G7" s="159">
        <v>4592197</v>
      </c>
      <c r="H7" s="159">
        <v>686903</v>
      </c>
      <c r="I7" s="159">
        <v>1444170</v>
      </c>
      <c r="J7" s="159">
        <v>6723270</v>
      </c>
      <c r="K7" s="159">
        <v>1924074</v>
      </c>
      <c r="L7" s="159">
        <v>655398</v>
      </c>
      <c r="M7" s="159">
        <v>1120104</v>
      </c>
      <c r="N7" s="159">
        <v>3699576</v>
      </c>
      <c r="O7" s="159">
        <v>1602564</v>
      </c>
      <c r="P7" s="159">
        <v>1791865</v>
      </c>
      <c r="Q7" s="159">
        <v>408669</v>
      </c>
      <c r="R7" s="159">
        <v>3803098</v>
      </c>
      <c r="S7" s="159"/>
      <c r="T7" s="159"/>
      <c r="U7" s="159"/>
      <c r="V7" s="159"/>
      <c r="W7" s="159">
        <v>14225944</v>
      </c>
      <c r="X7" s="159">
        <v>8718000</v>
      </c>
      <c r="Y7" s="159">
        <v>5507944</v>
      </c>
      <c r="Z7" s="141">
        <v>63.18</v>
      </c>
      <c r="AA7" s="157">
        <v>11624000</v>
      </c>
    </row>
    <row r="8" spans="1:27" ht="13.5">
      <c r="A8" s="138" t="s">
        <v>77</v>
      </c>
      <c r="B8" s="136"/>
      <c r="C8" s="155">
        <v>44443921</v>
      </c>
      <c r="D8" s="155"/>
      <c r="E8" s="156">
        <v>55114894</v>
      </c>
      <c r="F8" s="60">
        <v>49524724</v>
      </c>
      <c r="G8" s="60">
        <v>3113094</v>
      </c>
      <c r="H8" s="60">
        <v>3309915</v>
      </c>
      <c r="I8" s="60">
        <v>3444453</v>
      </c>
      <c r="J8" s="60">
        <v>9867462</v>
      </c>
      <c r="K8" s="60">
        <v>3676961</v>
      </c>
      <c r="L8" s="60">
        <v>5994068</v>
      </c>
      <c r="M8" s="60">
        <v>3540057</v>
      </c>
      <c r="N8" s="60">
        <v>13211086</v>
      </c>
      <c r="O8" s="60">
        <v>3530288</v>
      </c>
      <c r="P8" s="60">
        <v>9476598</v>
      </c>
      <c r="Q8" s="60">
        <v>5267785</v>
      </c>
      <c r="R8" s="60">
        <v>18274671</v>
      </c>
      <c r="S8" s="60"/>
      <c r="T8" s="60"/>
      <c r="U8" s="60"/>
      <c r="V8" s="60"/>
      <c r="W8" s="60">
        <v>41353219</v>
      </c>
      <c r="X8" s="60">
        <v>37143543</v>
      </c>
      <c r="Y8" s="60">
        <v>4209676</v>
      </c>
      <c r="Z8" s="140">
        <v>11.33</v>
      </c>
      <c r="AA8" s="155">
        <v>49524724</v>
      </c>
    </row>
    <row r="9" spans="1:27" ht="13.5">
      <c r="A9" s="135" t="s">
        <v>78</v>
      </c>
      <c r="B9" s="136"/>
      <c r="C9" s="153">
        <f aca="true" t="shared" si="1" ref="C9:Y9">SUM(C10:C14)</f>
        <v>68476812</v>
      </c>
      <c r="D9" s="153">
        <f>SUM(D10:D14)</f>
        <v>0</v>
      </c>
      <c r="E9" s="154">
        <f t="shared" si="1"/>
        <v>58701663</v>
      </c>
      <c r="F9" s="100">
        <f t="shared" si="1"/>
        <v>78111390</v>
      </c>
      <c r="G9" s="100">
        <f t="shared" si="1"/>
        <v>3276872</v>
      </c>
      <c r="H9" s="100">
        <f t="shared" si="1"/>
        <v>6678392</v>
      </c>
      <c r="I9" s="100">
        <f t="shared" si="1"/>
        <v>1613496</v>
      </c>
      <c r="J9" s="100">
        <f t="shared" si="1"/>
        <v>11568760</v>
      </c>
      <c r="K9" s="100">
        <f t="shared" si="1"/>
        <v>6463177</v>
      </c>
      <c r="L9" s="100">
        <f t="shared" si="1"/>
        <v>5834208</v>
      </c>
      <c r="M9" s="100">
        <f t="shared" si="1"/>
        <v>5508533</v>
      </c>
      <c r="N9" s="100">
        <f t="shared" si="1"/>
        <v>17805918</v>
      </c>
      <c r="O9" s="100">
        <f t="shared" si="1"/>
        <v>7783047</v>
      </c>
      <c r="P9" s="100">
        <f t="shared" si="1"/>
        <v>1384344</v>
      </c>
      <c r="Q9" s="100">
        <f t="shared" si="1"/>
        <v>7817658</v>
      </c>
      <c r="R9" s="100">
        <f t="shared" si="1"/>
        <v>16985049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46359727</v>
      </c>
      <c r="X9" s="100">
        <f t="shared" si="1"/>
        <v>58583543</v>
      </c>
      <c r="Y9" s="100">
        <f t="shared" si="1"/>
        <v>-12223816</v>
      </c>
      <c r="Z9" s="137">
        <f>+IF(X9&lt;&gt;0,+(Y9/X9)*100,0)</f>
        <v>-20.865614085512036</v>
      </c>
      <c r="AA9" s="153">
        <f>SUM(AA10:AA14)</f>
        <v>78111390</v>
      </c>
    </row>
    <row r="10" spans="1:27" ht="13.5">
      <c r="A10" s="138" t="s">
        <v>79</v>
      </c>
      <c r="B10" s="136"/>
      <c r="C10" s="155">
        <v>68476812</v>
      </c>
      <c r="D10" s="155"/>
      <c r="E10" s="156">
        <v>58701663</v>
      </c>
      <c r="F10" s="60">
        <v>78111390</v>
      </c>
      <c r="G10" s="60">
        <v>3276872</v>
      </c>
      <c r="H10" s="60">
        <v>6678392</v>
      </c>
      <c r="I10" s="60">
        <v>1613496</v>
      </c>
      <c r="J10" s="60">
        <v>11568760</v>
      </c>
      <c r="K10" s="60">
        <v>6463177</v>
      </c>
      <c r="L10" s="60">
        <v>5834208</v>
      </c>
      <c r="M10" s="60">
        <v>5508533</v>
      </c>
      <c r="N10" s="60">
        <v>17805918</v>
      </c>
      <c r="O10" s="60">
        <v>7783047</v>
      </c>
      <c r="P10" s="60">
        <v>1384344</v>
      </c>
      <c r="Q10" s="60">
        <v>7817658</v>
      </c>
      <c r="R10" s="60">
        <v>16985049</v>
      </c>
      <c r="S10" s="60"/>
      <c r="T10" s="60"/>
      <c r="U10" s="60"/>
      <c r="V10" s="60"/>
      <c r="W10" s="60">
        <v>46359727</v>
      </c>
      <c r="X10" s="60">
        <v>58583543</v>
      </c>
      <c r="Y10" s="60">
        <v>-12223816</v>
      </c>
      <c r="Z10" s="140">
        <v>-20.87</v>
      </c>
      <c r="AA10" s="155">
        <v>78111390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2680000</v>
      </c>
      <c r="D15" s="153">
        <f>SUM(D16:D18)</f>
        <v>0</v>
      </c>
      <c r="E15" s="154">
        <f t="shared" si="2"/>
        <v>1733000</v>
      </c>
      <c r="F15" s="100">
        <f t="shared" si="2"/>
        <v>2187200</v>
      </c>
      <c r="G15" s="100">
        <f t="shared" si="2"/>
        <v>42122</v>
      </c>
      <c r="H15" s="100">
        <f t="shared" si="2"/>
        <v>1700</v>
      </c>
      <c r="I15" s="100">
        <f t="shared" si="2"/>
        <v>9525</v>
      </c>
      <c r="J15" s="100">
        <f t="shared" si="2"/>
        <v>53347</v>
      </c>
      <c r="K15" s="100">
        <f t="shared" si="2"/>
        <v>12950</v>
      </c>
      <c r="L15" s="100">
        <f t="shared" si="2"/>
        <v>3450</v>
      </c>
      <c r="M15" s="100">
        <f t="shared" si="2"/>
        <v>205087</v>
      </c>
      <c r="N15" s="100">
        <f t="shared" si="2"/>
        <v>221487</v>
      </c>
      <c r="O15" s="100">
        <f t="shared" si="2"/>
        <v>0</v>
      </c>
      <c r="P15" s="100">
        <f t="shared" si="2"/>
        <v>241688</v>
      </c>
      <c r="Q15" s="100">
        <f t="shared" si="2"/>
        <v>14000</v>
      </c>
      <c r="R15" s="100">
        <f t="shared" si="2"/>
        <v>255688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530522</v>
      </c>
      <c r="X15" s="100">
        <f t="shared" si="2"/>
        <v>1640400</v>
      </c>
      <c r="Y15" s="100">
        <f t="shared" si="2"/>
        <v>-1109878</v>
      </c>
      <c r="Z15" s="137">
        <f>+IF(X15&lt;&gt;0,+(Y15/X15)*100,0)</f>
        <v>-67.65898561326506</v>
      </c>
      <c r="AA15" s="153">
        <f>SUM(AA16:AA18)</f>
        <v>2187200</v>
      </c>
    </row>
    <row r="16" spans="1:27" ht="13.5">
      <c r="A16" s="138" t="s">
        <v>85</v>
      </c>
      <c r="B16" s="136"/>
      <c r="C16" s="155">
        <v>2680000</v>
      </c>
      <c r="D16" s="155"/>
      <c r="E16" s="156">
        <v>1733000</v>
      </c>
      <c r="F16" s="60">
        <v>2187200</v>
      </c>
      <c r="G16" s="60">
        <v>42122</v>
      </c>
      <c r="H16" s="60">
        <v>1700</v>
      </c>
      <c r="I16" s="60">
        <v>9525</v>
      </c>
      <c r="J16" s="60">
        <v>53347</v>
      </c>
      <c r="K16" s="60">
        <v>12950</v>
      </c>
      <c r="L16" s="60">
        <v>3450</v>
      </c>
      <c r="M16" s="60">
        <v>205087</v>
      </c>
      <c r="N16" s="60">
        <v>221487</v>
      </c>
      <c r="O16" s="60"/>
      <c r="P16" s="60">
        <v>241688</v>
      </c>
      <c r="Q16" s="60">
        <v>14000</v>
      </c>
      <c r="R16" s="60">
        <v>255688</v>
      </c>
      <c r="S16" s="60"/>
      <c r="T16" s="60"/>
      <c r="U16" s="60"/>
      <c r="V16" s="60"/>
      <c r="W16" s="60">
        <v>530522</v>
      </c>
      <c r="X16" s="60">
        <v>1640400</v>
      </c>
      <c r="Y16" s="60">
        <v>-1109878</v>
      </c>
      <c r="Z16" s="140">
        <v>-67.66</v>
      </c>
      <c r="AA16" s="155">
        <v>2187200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141047445</v>
      </c>
      <c r="D25" s="168">
        <f>+D5+D9+D15+D19+D24</f>
        <v>0</v>
      </c>
      <c r="E25" s="169">
        <f t="shared" si="4"/>
        <v>143161557</v>
      </c>
      <c r="F25" s="73">
        <f t="shared" si="4"/>
        <v>154165314</v>
      </c>
      <c r="G25" s="73">
        <f t="shared" si="4"/>
        <v>11523299</v>
      </c>
      <c r="H25" s="73">
        <f t="shared" si="4"/>
        <v>11107075</v>
      </c>
      <c r="I25" s="73">
        <f t="shared" si="4"/>
        <v>7068354</v>
      </c>
      <c r="J25" s="73">
        <f t="shared" si="4"/>
        <v>29698728</v>
      </c>
      <c r="K25" s="73">
        <f t="shared" si="4"/>
        <v>13499022</v>
      </c>
      <c r="L25" s="73">
        <f t="shared" si="4"/>
        <v>13154811</v>
      </c>
      <c r="M25" s="73">
        <f t="shared" si="4"/>
        <v>10906679</v>
      </c>
      <c r="N25" s="73">
        <f t="shared" si="4"/>
        <v>37560512</v>
      </c>
      <c r="O25" s="73">
        <f t="shared" si="4"/>
        <v>13788721</v>
      </c>
      <c r="P25" s="73">
        <f t="shared" si="4"/>
        <v>13588349</v>
      </c>
      <c r="Q25" s="73">
        <f t="shared" si="4"/>
        <v>14796272</v>
      </c>
      <c r="R25" s="73">
        <f t="shared" si="4"/>
        <v>42173342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109432582</v>
      </c>
      <c r="X25" s="73">
        <f t="shared" si="4"/>
        <v>115623986</v>
      </c>
      <c r="Y25" s="73">
        <f t="shared" si="4"/>
        <v>-6191404</v>
      </c>
      <c r="Z25" s="170">
        <f>+IF(X25&lt;&gt;0,+(Y25/X25)*100,0)</f>
        <v>-5.35477474371105</v>
      </c>
      <c r="AA25" s="168">
        <f>+AA5+AA9+AA15+AA19+AA24</f>
        <v>154165314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59039490</v>
      </c>
      <c r="D28" s="153">
        <f>SUM(D29:D31)</f>
        <v>0</v>
      </c>
      <c r="E28" s="154">
        <f t="shared" si="5"/>
        <v>72646894</v>
      </c>
      <c r="F28" s="100">
        <f t="shared" si="5"/>
        <v>76225573</v>
      </c>
      <c r="G28" s="100">
        <f t="shared" si="5"/>
        <v>3737331</v>
      </c>
      <c r="H28" s="100">
        <f t="shared" si="5"/>
        <v>4042342</v>
      </c>
      <c r="I28" s="100">
        <f t="shared" si="5"/>
        <v>4191751</v>
      </c>
      <c r="J28" s="100">
        <f t="shared" si="5"/>
        <v>11971424</v>
      </c>
      <c r="K28" s="100">
        <f t="shared" si="5"/>
        <v>5773305</v>
      </c>
      <c r="L28" s="100">
        <f t="shared" si="5"/>
        <v>6959140</v>
      </c>
      <c r="M28" s="100">
        <f t="shared" si="5"/>
        <v>4099115</v>
      </c>
      <c r="N28" s="100">
        <f t="shared" si="5"/>
        <v>16831560</v>
      </c>
      <c r="O28" s="100">
        <f t="shared" si="5"/>
        <v>4923943</v>
      </c>
      <c r="P28" s="100">
        <f t="shared" si="5"/>
        <v>4617261</v>
      </c>
      <c r="Q28" s="100">
        <f t="shared" si="5"/>
        <v>6529223</v>
      </c>
      <c r="R28" s="100">
        <f t="shared" si="5"/>
        <v>16070427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44873411</v>
      </c>
      <c r="X28" s="100">
        <f t="shared" si="5"/>
        <v>57169180</v>
      </c>
      <c r="Y28" s="100">
        <f t="shared" si="5"/>
        <v>-12295769</v>
      </c>
      <c r="Z28" s="137">
        <f>+IF(X28&lt;&gt;0,+(Y28/X28)*100,0)</f>
        <v>-21.50768823341528</v>
      </c>
      <c r="AA28" s="153">
        <f>SUM(AA29:AA31)</f>
        <v>76225573</v>
      </c>
    </row>
    <row r="29" spans="1:27" ht="13.5">
      <c r="A29" s="138" t="s">
        <v>75</v>
      </c>
      <c r="B29" s="136"/>
      <c r="C29" s="155">
        <v>8198126</v>
      </c>
      <c r="D29" s="155"/>
      <c r="E29" s="156">
        <v>11368000</v>
      </c>
      <c r="F29" s="60">
        <v>12718000</v>
      </c>
      <c r="G29" s="60">
        <v>499014</v>
      </c>
      <c r="H29" s="60">
        <v>421165</v>
      </c>
      <c r="I29" s="60">
        <v>556710</v>
      </c>
      <c r="J29" s="60">
        <v>1476889</v>
      </c>
      <c r="K29" s="60">
        <v>1421860</v>
      </c>
      <c r="L29" s="60">
        <v>667687</v>
      </c>
      <c r="M29" s="60">
        <v>532898</v>
      </c>
      <c r="N29" s="60">
        <v>2622445</v>
      </c>
      <c r="O29" s="60">
        <v>872822</v>
      </c>
      <c r="P29" s="60">
        <v>693854</v>
      </c>
      <c r="Q29" s="60">
        <v>1288160</v>
      </c>
      <c r="R29" s="60">
        <v>2854836</v>
      </c>
      <c r="S29" s="60"/>
      <c r="T29" s="60"/>
      <c r="U29" s="60"/>
      <c r="V29" s="60"/>
      <c r="W29" s="60">
        <v>6954170</v>
      </c>
      <c r="X29" s="60">
        <v>9538500</v>
      </c>
      <c r="Y29" s="60">
        <v>-2584330</v>
      </c>
      <c r="Z29" s="140">
        <v>-27.09</v>
      </c>
      <c r="AA29" s="155">
        <v>12718000</v>
      </c>
    </row>
    <row r="30" spans="1:27" ht="13.5">
      <c r="A30" s="138" t="s">
        <v>76</v>
      </c>
      <c r="B30" s="136"/>
      <c r="C30" s="157">
        <v>11949683</v>
      </c>
      <c r="D30" s="157"/>
      <c r="E30" s="158">
        <v>8971538</v>
      </c>
      <c r="F30" s="159">
        <v>11624000</v>
      </c>
      <c r="G30" s="159">
        <v>125223</v>
      </c>
      <c r="H30" s="159">
        <v>311262</v>
      </c>
      <c r="I30" s="159">
        <v>224834</v>
      </c>
      <c r="J30" s="159">
        <v>661319</v>
      </c>
      <c r="K30" s="159">
        <v>674484</v>
      </c>
      <c r="L30" s="159">
        <v>297385</v>
      </c>
      <c r="M30" s="159">
        <v>26160</v>
      </c>
      <c r="N30" s="159">
        <v>998029</v>
      </c>
      <c r="O30" s="159">
        <v>529023</v>
      </c>
      <c r="P30" s="159">
        <v>303236</v>
      </c>
      <c r="Q30" s="159">
        <v>14800</v>
      </c>
      <c r="R30" s="159">
        <v>847059</v>
      </c>
      <c r="S30" s="159"/>
      <c r="T30" s="159"/>
      <c r="U30" s="159"/>
      <c r="V30" s="159"/>
      <c r="W30" s="159">
        <v>2506407</v>
      </c>
      <c r="X30" s="159">
        <v>8718000</v>
      </c>
      <c r="Y30" s="159">
        <v>-6211593</v>
      </c>
      <c r="Z30" s="141">
        <v>-71.25</v>
      </c>
      <c r="AA30" s="157">
        <v>11624000</v>
      </c>
    </row>
    <row r="31" spans="1:27" ht="13.5">
      <c r="A31" s="138" t="s">
        <v>77</v>
      </c>
      <c r="B31" s="136"/>
      <c r="C31" s="155">
        <v>38891681</v>
      </c>
      <c r="D31" s="155"/>
      <c r="E31" s="156">
        <v>52307356</v>
      </c>
      <c r="F31" s="60">
        <v>51883573</v>
      </c>
      <c r="G31" s="60">
        <v>3113094</v>
      </c>
      <c r="H31" s="60">
        <v>3309915</v>
      </c>
      <c r="I31" s="60">
        <v>3410207</v>
      </c>
      <c r="J31" s="60">
        <v>9833216</v>
      </c>
      <c r="K31" s="60">
        <v>3676961</v>
      </c>
      <c r="L31" s="60">
        <v>5994068</v>
      </c>
      <c r="M31" s="60">
        <v>3540057</v>
      </c>
      <c r="N31" s="60">
        <v>13211086</v>
      </c>
      <c r="O31" s="60">
        <v>3522098</v>
      </c>
      <c r="P31" s="60">
        <v>3620171</v>
      </c>
      <c r="Q31" s="60">
        <v>5226263</v>
      </c>
      <c r="R31" s="60">
        <v>12368532</v>
      </c>
      <c r="S31" s="60"/>
      <c r="T31" s="60"/>
      <c r="U31" s="60"/>
      <c r="V31" s="60"/>
      <c r="W31" s="60">
        <v>35412834</v>
      </c>
      <c r="X31" s="60">
        <v>38912680</v>
      </c>
      <c r="Y31" s="60">
        <v>-3499846</v>
      </c>
      <c r="Z31" s="140">
        <v>-8.99</v>
      </c>
      <c r="AA31" s="155">
        <v>51883573</v>
      </c>
    </row>
    <row r="32" spans="1:27" ht="13.5">
      <c r="A32" s="135" t="s">
        <v>78</v>
      </c>
      <c r="B32" s="136"/>
      <c r="C32" s="153">
        <f aca="true" t="shared" si="6" ref="C32:Y32">SUM(C33:C37)</f>
        <v>14709601</v>
      </c>
      <c r="D32" s="153">
        <f>SUM(D33:D37)</f>
        <v>0</v>
      </c>
      <c r="E32" s="154">
        <f t="shared" si="6"/>
        <v>24512663</v>
      </c>
      <c r="F32" s="100">
        <f t="shared" si="6"/>
        <v>29642390</v>
      </c>
      <c r="G32" s="100">
        <f t="shared" si="6"/>
        <v>1557307</v>
      </c>
      <c r="H32" s="100">
        <f t="shared" si="6"/>
        <v>4212332</v>
      </c>
      <c r="I32" s="100">
        <f t="shared" si="6"/>
        <v>1613496</v>
      </c>
      <c r="J32" s="100">
        <f t="shared" si="6"/>
        <v>7383135</v>
      </c>
      <c r="K32" s="100">
        <f t="shared" si="6"/>
        <v>2517761</v>
      </c>
      <c r="L32" s="100">
        <f t="shared" si="6"/>
        <v>1464193</v>
      </c>
      <c r="M32" s="100">
        <f t="shared" si="6"/>
        <v>692571</v>
      </c>
      <c r="N32" s="100">
        <f t="shared" si="6"/>
        <v>4674525</v>
      </c>
      <c r="O32" s="100">
        <f t="shared" si="6"/>
        <v>1279998</v>
      </c>
      <c r="P32" s="100">
        <f t="shared" si="6"/>
        <v>1384344</v>
      </c>
      <c r="Q32" s="100">
        <f t="shared" si="6"/>
        <v>1483219</v>
      </c>
      <c r="R32" s="100">
        <f t="shared" si="6"/>
        <v>4147561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16205221</v>
      </c>
      <c r="X32" s="100">
        <f t="shared" si="6"/>
        <v>22231793</v>
      </c>
      <c r="Y32" s="100">
        <f t="shared" si="6"/>
        <v>-6026572</v>
      </c>
      <c r="Z32" s="137">
        <f>+IF(X32&lt;&gt;0,+(Y32/X32)*100,0)</f>
        <v>-27.107899034504324</v>
      </c>
      <c r="AA32" s="153">
        <f>SUM(AA33:AA37)</f>
        <v>29642390</v>
      </c>
    </row>
    <row r="33" spans="1:27" ht="13.5">
      <c r="A33" s="138" t="s">
        <v>79</v>
      </c>
      <c r="B33" s="136"/>
      <c r="C33" s="155">
        <v>14709601</v>
      </c>
      <c r="D33" s="155"/>
      <c r="E33" s="156">
        <v>24512663</v>
      </c>
      <c r="F33" s="60">
        <v>29642390</v>
      </c>
      <c r="G33" s="60">
        <v>1557307</v>
      </c>
      <c r="H33" s="60">
        <v>4212332</v>
      </c>
      <c r="I33" s="60">
        <v>1613496</v>
      </c>
      <c r="J33" s="60">
        <v>7383135</v>
      </c>
      <c r="K33" s="60">
        <v>2517761</v>
      </c>
      <c r="L33" s="60">
        <v>1464193</v>
      </c>
      <c r="M33" s="60">
        <v>692571</v>
      </c>
      <c r="N33" s="60">
        <v>4674525</v>
      </c>
      <c r="O33" s="60">
        <v>1279998</v>
      </c>
      <c r="P33" s="60">
        <v>1384344</v>
      </c>
      <c r="Q33" s="60">
        <v>1483219</v>
      </c>
      <c r="R33" s="60">
        <v>4147561</v>
      </c>
      <c r="S33" s="60"/>
      <c r="T33" s="60"/>
      <c r="U33" s="60"/>
      <c r="V33" s="60"/>
      <c r="W33" s="60">
        <v>16205221</v>
      </c>
      <c r="X33" s="60">
        <v>22231793</v>
      </c>
      <c r="Y33" s="60">
        <v>-6026572</v>
      </c>
      <c r="Z33" s="140">
        <v>-27.11</v>
      </c>
      <c r="AA33" s="155">
        <v>29642390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900547</v>
      </c>
      <c r="D38" s="153">
        <f>SUM(D39:D41)</f>
        <v>0</v>
      </c>
      <c r="E38" s="154">
        <f t="shared" si="7"/>
        <v>1733000</v>
      </c>
      <c r="F38" s="100">
        <f t="shared" si="7"/>
        <v>2187200</v>
      </c>
      <c r="G38" s="100">
        <f t="shared" si="7"/>
        <v>42122</v>
      </c>
      <c r="H38" s="100">
        <f t="shared" si="7"/>
        <v>1700</v>
      </c>
      <c r="I38" s="100">
        <f t="shared" si="7"/>
        <v>9525</v>
      </c>
      <c r="J38" s="100">
        <f t="shared" si="7"/>
        <v>53347</v>
      </c>
      <c r="K38" s="100">
        <f t="shared" si="7"/>
        <v>12950</v>
      </c>
      <c r="L38" s="100">
        <f t="shared" si="7"/>
        <v>3450</v>
      </c>
      <c r="M38" s="100">
        <f t="shared" si="7"/>
        <v>205087</v>
      </c>
      <c r="N38" s="100">
        <f t="shared" si="7"/>
        <v>221487</v>
      </c>
      <c r="O38" s="100">
        <f t="shared" si="7"/>
        <v>0</v>
      </c>
      <c r="P38" s="100">
        <f t="shared" si="7"/>
        <v>241688</v>
      </c>
      <c r="Q38" s="100">
        <f t="shared" si="7"/>
        <v>14000</v>
      </c>
      <c r="R38" s="100">
        <f t="shared" si="7"/>
        <v>255688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530522</v>
      </c>
      <c r="X38" s="100">
        <f t="shared" si="7"/>
        <v>1640400</v>
      </c>
      <c r="Y38" s="100">
        <f t="shared" si="7"/>
        <v>-1109878</v>
      </c>
      <c r="Z38" s="137">
        <f>+IF(X38&lt;&gt;0,+(Y38/X38)*100,0)</f>
        <v>-67.65898561326506</v>
      </c>
      <c r="AA38" s="153">
        <f>SUM(AA39:AA41)</f>
        <v>2187200</v>
      </c>
    </row>
    <row r="39" spans="1:27" ht="13.5">
      <c r="A39" s="138" t="s">
        <v>85</v>
      </c>
      <c r="B39" s="136"/>
      <c r="C39" s="155">
        <v>900547</v>
      </c>
      <c r="D39" s="155"/>
      <c r="E39" s="156">
        <v>1733000</v>
      </c>
      <c r="F39" s="60">
        <v>2187200</v>
      </c>
      <c r="G39" s="60">
        <v>42122</v>
      </c>
      <c r="H39" s="60">
        <v>1700</v>
      </c>
      <c r="I39" s="60">
        <v>9525</v>
      </c>
      <c r="J39" s="60">
        <v>53347</v>
      </c>
      <c r="K39" s="60">
        <v>12950</v>
      </c>
      <c r="L39" s="60">
        <v>3450</v>
      </c>
      <c r="M39" s="60">
        <v>205087</v>
      </c>
      <c r="N39" s="60">
        <v>221487</v>
      </c>
      <c r="O39" s="60"/>
      <c r="P39" s="60">
        <v>241688</v>
      </c>
      <c r="Q39" s="60">
        <v>14000</v>
      </c>
      <c r="R39" s="60">
        <v>255688</v>
      </c>
      <c r="S39" s="60"/>
      <c r="T39" s="60"/>
      <c r="U39" s="60"/>
      <c r="V39" s="60"/>
      <c r="W39" s="60">
        <v>530522</v>
      </c>
      <c r="X39" s="60">
        <v>1640400</v>
      </c>
      <c r="Y39" s="60">
        <v>-1109878</v>
      </c>
      <c r="Z39" s="140">
        <v>-67.66</v>
      </c>
      <c r="AA39" s="155">
        <v>2187200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74649638</v>
      </c>
      <c r="D48" s="168">
        <f>+D28+D32+D38+D42+D47</f>
        <v>0</v>
      </c>
      <c r="E48" s="169">
        <f t="shared" si="9"/>
        <v>98892557</v>
      </c>
      <c r="F48" s="73">
        <f t="shared" si="9"/>
        <v>108055163</v>
      </c>
      <c r="G48" s="73">
        <f t="shared" si="9"/>
        <v>5336760</v>
      </c>
      <c r="H48" s="73">
        <f t="shared" si="9"/>
        <v>8256374</v>
      </c>
      <c r="I48" s="73">
        <f t="shared" si="9"/>
        <v>5814772</v>
      </c>
      <c r="J48" s="73">
        <f t="shared" si="9"/>
        <v>19407906</v>
      </c>
      <c r="K48" s="73">
        <f t="shared" si="9"/>
        <v>8304016</v>
      </c>
      <c r="L48" s="73">
        <f t="shared" si="9"/>
        <v>8426783</v>
      </c>
      <c r="M48" s="73">
        <f t="shared" si="9"/>
        <v>4996773</v>
      </c>
      <c r="N48" s="73">
        <f t="shared" si="9"/>
        <v>21727572</v>
      </c>
      <c r="O48" s="73">
        <f t="shared" si="9"/>
        <v>6203941</v>
      </c>
      <c r="P48" s="73">
        <f t="shared" si="9"/>
        <v>6243293</v>
      </c>
      <c r="Q48" s="73">
        <f t="shared" si="9"/>
        <v>8026442</v>
      </c>
      <c r="R48" s="73">
        <f t="shared" si="9"/>
        <v>20473676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61609154</v>
      </c>
      <c r="X48" s="73">
        <f t="shared" si="9"/>
        <v>81041373</v>
      </c>
      <c r="Y48" s="73">
        <f t="shared" si="9"/>
        <v>-19432219</v>
      </c>
      <c r="Z48" s="170">
        <f>+IF(X48&lt;&gt;0,+(Y48/X48)*100,0)</f>
        <v>-23.97814632286647</v>
      </c>
      <c r="AA48" s="168">
        <f>+AA28+AA32+AA38+AA42+AA47</f>
        <v>108055163</v>
      </c>
    </row>
    <row r="49" spans="1:27" ht="13.5">
      <c r="A49" s="148" t="s">
        <v>49</v>
      </c>
      <c r="B49" s="149"/>
      <c r="C49" s="171">
        <f aca="true" t="shared" si="10" ref="C49:Y49">+C25-C48</f>
        <v>66397807</v>
      </c>
      <c r="D49" s="171">
        <f>+D25-D48</f>
        <v>0</v>
      </c>
      <c r="E49" s="172">
        <f t="shared" si="10"/>
        <v>44269000</v>
      </c>
      <c r="F49" s="173">
        <f t="shared" si="10"/>
        <v>46110151</v>
      </c>
      <c r="G49" s="173">
        <f t="shared" si="10"/>
        <v>6186539</v>
      </c>
      <c r="H49" s="173">
        <f t="shared" si="10"/>
        <v>2850701</v>
      </c>
      <c r="I49" s="173">
        <f t="shared" si="10"/>
        <v>1253582</v>
      </c>
      <c r="J49" s="173">
        <f t="shared" si="10"/>
        <v>10290822</v>
      </c>
      <c r="K49" s="173">
        <f t="shared" si="10"/>
        <v>5195006</v>
      </c>
      <c r="L49" s="173">
        <f t="shared" si="10"/>
        <v>4728028</v>
      </c>
      <c r="M49" s="173">
        <f t="shared" si="10"/>
        <v>5909906</v>
      </c>
      <c r="N49" s="173">
        <f t="shared" si="10"/>
        <v>15832940</v>
      </c>
      <c r="O49" s="173">
        <f t="shared" si="10"/>
        <v>7584780</v>
      </c>
      <c r="P49" s="173">
        <f t="shared" si="10"/>
        <v>7345056</v>
      </c>
      <c r="Q49" s="173">
        <f t="shared" si="10"/>
        <v>6769830</v>
      </c>
      <c r="R49" s="173">
        <f t="shared" si="10"/>
        <v>21699666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47823428</v>
      </c>
      <c r="X49" s="173">
        <f>IF(F25=F48,0,X25-X48)</f>
        <v>34582613</v>
      </c>
      <c r="Y49" s="173">
        <f t="shared" si="10"/>
        <v>13240815</v>
      </c>
      <c r="Z49" s="174">
        <f>+IF(X49&lt;&gt;0,+(Y49/X49)*100,0)</f>
        <v>38.287491462834225</v>
      </c>
      <c r="AA49" s="171">
        <f>+AA25-AA48</f>
        <v>46110151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3100795</v>
      </c>
      <c r="D5" s="155">
        <v>0</v>
      </c>
      <c r="E5" s="156">
        <v>4157557</v>
      </c>
      <c r="F5" s="60">
        <v>4157557</v>
      </c>
      <c r="G5" s="60">
        <v>4158000</v>
      </c>
      <c r="H5" s="60">
        <v>0</v>
      </c>
      <c r="I5" s="60">
        <v>0</v>
      </c>
      <c r="J5" s="60">
        <v>4158000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4158000</v>
      </c>
      <c r="X5" s="60">
        <v>3118168</v>
      </c>
      <c r="Y5" s="60">
        <v>1039832</v>
      </c>
      <c r="Z5" s="140">
        <v>33.35</v>
      </c>
      <c r="AA5" s="155">
        <v>4157557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3465211</v>
      </c>
      <c r="D13" s="155">
        <v>0</v>
      </c>
      <c r="E13" s="156">
        <v>1600000</v>
      </c>
      <c r="F13" s="60">
        <v>3100000</v>
      </c>
      <c r="G13" s="60">
        <v>306274</v>
      </c>
      <c r="H13" s="60">
        <v>363704</v>
      </c>
      <c r="I13" s="60">
        <v>392118</v>
      </c>
      <c r="J13" s="60">
        <v>1062096</v>
      </c>
      <c r="K13" s="60">
        <v>357040</v>
      </c>
      <c r="L13" s="60">
        <v>343743</v>
      </c>
      <c r="M13" s="60">
        <v>314280</v>
      </c>
      <c r="N13" s="60">
        <v>1015063</v>
      </c>
      <c r="O13" s="60">
        <v>425817</v>
      </c>
      <c r="P13" s="60">
        <v>381512</v>
      </c>
      <c r="Q13" s="60">
        <v>366026</v>
      </c>
      <c r="R13" s="60">
        <v>1173355</v>
      </c>
      <c r="S13" s="60">
        <v>0</v>
      </c>
      <c r="T13" s="60">
        <v>0</v>
      </c>
      <c r="U13" s="60">
        <v>0</v>
      </c>
      <c r="V13" s="60">
        <v>0</v>
      </c>
      <c r="W13" s="60">
        <v>3250514</v>
      </c>
      <c r="X13" s="60">
        <v>2325000</v>
      </c>
      <c r="Y13" s="60">
        <v>925514</v>
      </c>
      <c r="Z13" s="140">
        <v>39.81</v>
      </c>
      <c r="AA13" s="155">
        <v>3100000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93602385</v>
      </c>
      <c r="D19" s="155">
        <v>0</v>
      </c>
      <c r="E19" s="156">
        <v>103085000</v>
      </c>
      <c r="F19" s="60">
        <v>98308757</v>
      </c>
      <c r="G19" s="60">
        <v>2223666</v>
      </c>
      <c r="H19" s="60">
        <v>8265374</v>
      </c>
      <c r="I19" s="60">
        <v>5814772</v>
      </c>
      <c r="J19" s="60">
        <v>16303812</v>
      </c>
      <c r="K19" s="60">
        <v>8304016</v>
      </c>
      <c r="L19" s="60">
        <v>8426783</v>
      </c>
      <c r="M19" s="60">
        <v>4996773</v>
      </c>
      <c r="N19" s="60">
        <v>21727572</v>
      </c>
      <c r="O19" s="60">
        <v>6203941</v>
      </c>
      <c r="P19" s="60">
        <v>6243293</v>
      </c>
      <c r="Q19" s="60">
        <v>8026442</v>
      </c>
      <c r="R19" s="60">
        <v>20473676</v>
      </c>
      <c r="S19" s="60">
        <v>0</v>
      </c>
      <c r="T19" s="60">
        <v>0</v>
      </c>
      <c r="U19" s="60">
        <v>0</v>
      </c>
      <c r="V19" s="60">
        <v>0</v>
      </c>
      <c r="W19" s="60">
        <v>58505060</v>
      </c>
      <c r="X19" s="60">
        <v>73731568</v>
      </c>
      <c r="Y19" s="60">
        <v>-15226508</v>
      </c>
      <c r="Z19" s="140">
        <v>-20.65</v>
      </c>
      <c r="AA19" s="155">
        <v>98308757</v>
      </c>
    </row>
    <row r="20" spans="1:27" ht="13.5">
      <c r="A20" s="181" t="s">
        <v>35</v>
      </c>
      <c r="B20" s="185"/>
      <c r="C20" s="155">
        <v>10971054</v>
      </c>
      <c r="D20" s="155">
        <v>0</v>
      </c>
      <c r="E20" s="156">
        <v>130000</v>
      </c>
      <c r="F20" s="54">
        <v>130000</v>
      </c>
      <c r="G20" s="54">
        <v>3115794</v>
      </c>
      <c r="H20" s="54">
        <v>11937</v>
      </c>
      <c r="I20" s="54">
        <v>827218</v>
      </c>
      <c r="J20" s="54">
        <v>3954949</v>
      </c>
      <c r="K20" s="54">
        <v>892550</v>
      </c>
      <c r="L20" s="54">
        <v>14270</v>
      </c>
      <c r="M20" s="54">
        <v>779664</v>
      </c>
      <c r="N20" s="54">
        <v>1686484</v>
      </c>
      <c r="O20" s="54">
        <v>647724</v>
      </c>
      <c r="P20" s="54">
        <v>1107117</v>
      </c>
      <c r="Q20" s="54">
        <v>27843</v>
      </c>
      <c r="R20" s="54">
        <v>1782684</v>
      </c>
      <c r="S20" s="54">
        <v>0</v>
      </c>
      <c r="T20" s="54">
        <v>0</v>
      </c>
      <c r="U20" s="54">
        <v>0</v>
      </c>
      <c r="V20" s="54">
        <v>0</v>
      </c>
      <c r="W20" s="54">
        <v>7424117</v>
      </c>
      <c r="X20" s="54">
        <v>97500</v>
      </c>
      <c r="Y20" s="54">
        <v>7326617</v>
      </c>
      <c r="Z20" s="184">
        <v>7514.48</v>
      </c>
      <c r="AA20" s="130">
        <v>130000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111139445</v>
      </c>
      <c r="D22" s="188">
        <f>SUM(D5:D21)</f>
        <v>0</v>
      </c>
      <c r="E22" s="189">
        <f t="shared" si="0"/>
        <v>108972557</v>
      </c>
      <c r="F22" s="190">
        <f t="shared" si="0"/>
        <v>105696314</v>
      </c>
      <c r="G22" s="190">
        <f t="shared" si="0"/>
        <v>9803734</v>
      </c>
      <c r="H22" s="190">
        <f t="shared" si="0"/>
        <v>8641015</v>
      </c>
      <c r="I22" s="190">
        <f t="shared" si="0"/>
        <v>7034108</v>
      </c>
      <c r="J22" s="190">
        <f t="shared" si="0"/>
        <v>25478857</v>
      </c>
      <c r="K22" s="190">
        <f t="shared" si="0"/>
        <v>9553606</v>
      </c>
      <c r="L22" s="190">
        <f t="shared" si="0"/>
        <v>8784796</v>
      </c>
      <c r="M22" s="190">
        <f t="shared" si="0"/>
        <v>6090717</v>
      </c>
      <c r="N22" s="190">
        <f t="shared" si="0"/>
        <v>24429119</v>
      </c>
      <c r="O22" s="190">
        <f t="shared" si="0"/>
        <v>7277482</v>
      </c>
      <c r="P22" s="190">
        <f t="shared" si="0"/>
        <v>7731922</v>
      </c>
      <c r="Q22" s="190">
        <f t="shared" si="0"/>
        <v>8420311</v>
      </c>
      <c r="R22" s="190">
        <f t="shared" si="0"/>
        <v>23429715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73337691</v>
      </c>
      <c r="X22" s="190">
        <f t="shared" si="0"/>
        <v>79272236</v>
      </c>
      <c r="Y22" s="190">
        <f t="shared" si="0"/>
        <v>-5934545</v>
      </c>
      <c r="Z22" s="191">
        <f>+IF(X22&lt;&gt;0,+(Y22/X22)*100,0)</f>
        <v>-7.486284353074132</v>
      </c>
      <c r="AA22" s="188">
        <f>SUM(AA5:AA21)</f>
        <v>105696314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22381185</v>
      </c>
      <c r="D25" s="155">
        <v>0</v>
      </c>
      <c r="E25" s="156">
        <v>30144908</v>
      </c>
      <c r="F25" s="60">
        <v>30144908</v>
      </c>
      <c r="G25" s="60">
        <v>1935367</v>
      </c>
      <c r="H25" s="60">
        <v>1924797</v>
      </c>
      <c r="I25" s="60">
        <v>2052361</v>
      </c>
      <c r="J25" s="60">
        <v>5912525</v>
      </c>
      <c r="K25" s="60">
        <v>2045527</v>
      </c>
      <c r="L25" s="60">
        <v>3019943</v>
      </c>
      <c r="M25" s="60">
        <v>2092271</v>
      </c>
      <c r="N25" s="60">
        <v>7157741</v>
      </c>
      <c r="O25" s="60">
        <v>1966337</v>
      </c>
      <c r="P25" s="60">
        <v>2202026</v>
      </c>
      <c r="Q25" s="60">
        <v>2069800</v>
      </c>
      <c r="R25" s="60">
        <v>6238163</v>
      </c>
      <c r="S25" s="60">
        <v>0</v>
      </c>
      <c r="T25" s="60">
        <v>0</v>
      </c>
      <c r="U25" s="60">
        <v>0</v>
      </c>
      <c r="V25" s="60">
        <v>0</v>
      </c>
      <c r="W25" s="60">
        <v>19308429</v>
      </c>
      <c r="X25" s="60">
        <v>22608681</v>
      </c>
      <c r="Y25" s="60">
        <v>-3300252</v>
      </c>
      <c r="Z25" s="140">
        <v>-14.6</v>
      </c>
      <c r="AA25" s="155">
        <v>30144908</v>
      </c>
    </row>
    <row r="26" spans="1:27" ht="13.5">
      <c r="A26" s="183" t="s">
        <v>38</v>
      </c>
      <c r="B26" s="182"/>
      <c r="C26" s="155">
        <v>10827765</v>
      </c>
      <c r="D26" s="155">
        <v>0</v>
      </c>
      <c r="E26" s="156">
        <v>11046255</v>
      </c>
      <c r="F26" s="60">
        <v>10918255</v>
      </c>
      <c r="G26" s="60">
        <v>879854</v>
      </c>
      <c r="H26" s="60">
        <v>871784</v>
      </c>
      <c r="I26" s="60">
        <v>885185</v>
      </c>
      <c r="J26" s="60">
        <v>2636823</v>
      </c>
      <c r="K26" s="60">
        <v>898632</v>
      </c>
      <c r="L26" s="60">
        <v>949002</v>
      </c>
      <c r="M26" s="60">
        <v>886806</v>
      </c>
      <c r="N26" s="60">
        <v>2734440</v>
      </c>
      <c r="O26" s="60">
        <v>901517</v>
      </c>
      <c r="P26" s="60">
        <v>832823</v>
      </c>
      <c r="Q26" s="60">
        <v>1393767</v>
      </c>
      <c r="R26" s="60">
        <v>3128107</v>
      </c>
      <c r="S26" s="60">
        <v>0</v>
      </c>
      <c r="T26" s="60">
        <v>0</v>
      </c>
      <c r="U26" s="60">
        <v>0</v>
      </c>
      <c r="V26" s="60">
        <v>0</v>
      </c>
      <c r="W26" s="60">
        <v>8499370</v>
      </c>
      <c r="X26" s="60">
        <v>8188691</v>
      </c>
      <c r="Y26" s="60">
        <v>310679</v>
      </c>
      <c r="Z26" s="140">
        <v>3.79</v>
      </c>
      <c r="AA26" s="155">
        <v>10918255</v>
      </c>
    </row>
    <row r="27" spans="1:27" ht="13.5">
      <c r="A27" s="183" t="s">
        <v>118</v>
      </c>
      <c r="B27" s="182"/>
      <c r="C27" s="155">
        <v>277655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8428887</v>
      </c>
      <c r="D28" s="155">
        <v>0</v>
      </c>
      <c r="E28" s="156">
        <v>6500000</v>
      </c>
      <c r="F28" s="60">
        <v>9000000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6750000</v>
      </c>
      <c r="Y28" s="60">
        <v>-6750000</v>
      </c>
      <c r="Z28" s="140">
        <v>-100</v>
      </c>
      <c r="AA28" s="155">
        <v>9000000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1700000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1232663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32468279</v>
      </c>
      <c r="D34" s="155">
        <v>0</v>
      </c>
      <c r="E34" s="156">
        <v>48268731</v>
      </c>
      <c r="F34" s="60">
        <v>57992000</v>
      </c>
      <c r="G34" s="60">
        <v>2521539</v>
      </c>
      <c r="H34" s="60">
        <v>5459793</v>
      </c>
      <c r="I34" s="60">
        <v>2877226</v>
      </c>
      <c r="J34" s="60">
        <v>10858558</v>
      </c>
      <c r="K34" s="60">
        <v>5359857</v>
      </c>
      <c r="L34" s="60">
        <v>4457838</v>
      </c>
      <c r="M34" s="60">
        <v>2017696</v>
      </c>
      <c r="N34" s="60">
        <v>11835391</v>
      </c>
      <c r="O34" s="60">
        <v>3336087</v>
      </c>
      <c r="P34" s="60">
        <v>3208444</v>
      </c>
      <c r="Q34" s="60">
        <v>4562875</v>
      </c>
      <c r="R34" s="60">
        <v>11107406</v>
      </c>
      <c r="S34" s="60">
        <v>0</v>
      </c>
      <c r="T34" s="60">
        <v>0</v>
      </c>
      <c r="U34" s="60">
        <v>0</v>
      </c>
      <c r="V34" s="60">
        <v>0</v>
      </c>
      <c r="W34" s="60">
        <v>33801355</v>
      </c>
      <c r="X34" s="60">
        <v>43494000</v>
      </c>
      <c r="Y34" s="60">
        <v>-9692645</v>
      </c>
      <c r="Z34" s="140">
        <v>-22.29</v>
      </c>
      <c r="AA34" s="155">
        <v>57992000</v>
      </c>
    </row>
    <row r="35" spans="1:27" ht="13.5">
      <c r="A35" s="181" t="s">
        <v>122</v>
      </c>
      <c r="B35" s="185"/>
      <c r="C35" s="155">
        <v>265867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74649638</v>
      </c>
      <c r="D36" s="188">
        <f>SUM(D25:D35)</f>
        <v>0</v>
      </c>
      <c r="E36" s="189">
        <f t="shared" si="1"/>
        <v>98892557</v>
      </c>
      <c r="F36" s="190">
        <f t="shared" si="1"/>
        <v>108055163</v>
      </c>
      <c r="G36" s="190">
        <f t="shared" si="1"/>
        <v>5336760</v>
      </c>
      <c r="H36" s="190">
        <f t="shared" si="1"/>
        <v>8256374</v>
      </c>
      <c r="I36" s="190">
        <f t="shared" si="1"/>
        <v>5814772</v>
      </c>
      <c r="J36" s="190">
        <f t="shared" si="1"/>
        <v>19407906</v>
      </c>
      <c r="K36" s="190">
        <f t="shared" si="1"/>
        <v>8304016</v>
      </c>
      <c r="L36" s="190">
        <f t="shared" si="1"/>
        <v>8426783</v>
      </c>
      <c r="M36" s="190">
        <f t="shared" si="1"/>
        <v>4996773</v>
      </c>
      <c r="N36" s="190">
        <f t="shared" si="1"/>
        <v>21727572</v>
      </c>
      <c r="O36" s="190">
        <f t="shared" si="1"/>
        <v>6203941</v>
      </c>
      <c r="P36" s="190">
        <f t="shared" si="1"/>
        <v>6243293</v>
      </c>
      <c r="Q36" s="190">
        <f t="shared" si="1"/>
        <v>8026442</v>
      </c>
      <c r="R36" s="190">
        <f t="shared" si="1"/>
        <v>20473676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61609154</v>
      </c>
      <c r="X36" s="190">
        <f t="shared" si="1"/>
        <v>81041372</v>
      </c>
      <c r="Y36" s="190">
        <f t="shared" si="1"/>
        <v>-19432218</v>
      </c>
      <c r="Z36" s="191">
        <f>+IF(X36&lt;&gt;0,+(Y36/X36)*100,0)</f>
        <v>-23.978145384804193</v>
      </c>
      <c r="AA36" s="188">
        <f>SUM(AA25:AA35)</f>
        <v>108055163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36489807</v>
      </c>
      <c r="D38" s="199">
        <f>+D22-D36</f>
        <v>0</v>
      </c>
      <c r="E38" s="200">
        <f t="shared" si="2"/>
        <v>10080000</v>
      </c>
      <c r="F38" s="106">
        <f t="shared" si="2"/>
        <v>-2358849</v>
      </c>
      <c r="G38" s="106">
        <f t="shared" si="2"/>
        <v>4466974</v>
      </c>
      <c r="H38" s="106">
        <f t="shared" si="2"/>
        <v>384641</v>
      </c>
      <c r="I38" s="106">
        <f t="shared" si="2"/>
        <v>1219336</v>
      </c>
      <c r="J38" s="106">
        <f t="shared" si="2"/>
        <v>6070951</v>
      </c>
      <c r="K38" s="106">
        <f t="shared" si="2"/>
        <v>1249590</v>
      </c>
      <c r="L38" s="106">
        <f t="shared" si="2"/>
        <v>358013</v>
      </c>
      <c r="M38" s="106">
        <f t="shared" si="2"/>
        <v>1093944</v>
      </c>
      <c r="N38" s="106">
        <f t="shared" si="2"/>
        <v>2701547</v>
      </c>
      <c r="O38" s="106">
        <f t="shared" si="2"/>
        <v>1073541</v>
      </c>
      <c r="P38" s="106">
        <f t="shared" si="2"/>
        <v>1488629</v>
      </c>
      <c r="Q38" s="106">
        <f t="shared" si="2"/>
        <v>393869</v>
      </c>
      <c r="R38" s="106">
        <f t="shared" si="2"/>
        <v>2956039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11728537</v>
      </c>
      <c r="X38" s="106">
        <f>IF(F22=F36,0,X22-X36)</f>
        <v>-1769136</v>
      </c>
      <c r="Y38" s="106">
        <f t="shared" si="2"/>
        <v>13497673</v>
      </c>
      <c r="Z38" s="201">
        <f>+IF(X38&lt;&gt;0,+(Y38/X38)*100,0)</f>
        <v>-762.9528199075706</v>
      </c>
      <c r="AA38" s="199">
        <f>+AA22-AA36</f>
        <v>-2358849</v>
      </c>
    </row>
    <row r="39" spans="1:27" ht="13.5">
      <c r="A39" s="181" t="s">
        <v>46</v>
      </c>
      <c r="B39" s="185"/>
      <c r="C39" s="155">
        <v>29908000</v>
      </c>
      <c r="D39" s="155">
        <v>0</v>
      </c>
      <c r="E39" s="156">
        <v>34189000</v>
      </c>
      <c r="F39" s="60">
        <v>48469000</v>
      </c>
      <c r="G39" s="60">
        <v>1719565</v>
      </c>
      <c r="H39" s="60">
        <v>2466060</v>
      </c>
      <c r="I39" s="60">
        <v>34246</v>
      </c>
      <c r="J39" s="60">
        <v>4219871</v>
      </c>
      <c r="K39" s="60">
        <v>3945416</v>
      </c>
      <c r="L39" s="60">
        <v>4370015</v>
      </c>
      <c r="M39" s="60">
        <v>4815962</v>
      </c>
      <c r="N39" s="60">
        <v>13131393</v>
      </c>
      <c r="O39" s="60">
        <v>6511239</v>
      </c>
      <c r="P39" s="60">
        <v>5856427</v>
      </c>
      <c r="Q39" s="60">
        <v>6375961</v>
      </c>
      <c r="R39" s="60">
        <v>18743627</v>
      </c>
      <c r="S39" s="60">
        <v>0</v>
      </c>
      <c r="T39" s="60">
        <v>0</v>
      </c>
      <c r="U39" s="60">
        <v>0</v>
      </c>
      <c r="V39" s="60">
        <v>0</v>
      </c>
      <c r="W39" s="60">
        <v>36094891</v>
      </c>
      <c r="X39" s="60">
        <v>36351750</v>
      </c>
      <c r="Y39" s="60">
        <v>-256859</v>
      </c>
      <c r="Z39" s="140">
        <v>-0.71</v>
      </c>
      <c r="AA39" s="155">
        <v>48469000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66397807</v>
      </c>
      <c r="D42" s="206">
        <f>SUM(D38:D41)</f>
        <v>0</v>
      </c>
      <c r="E42" s="207">
        <f t="shared" si="3"/>
        <v>44269000</v>
      </c>
      <c r="F42" s="88">
        <f t="shared" si="3"/>
        <v>46110151</v>
      </c>
      <c r="G42" s="88">
        <f t="shared" si="3"/>
        <v>6186539</v>
      </c>
      <c r="H42" s="88">
        <f t="shared" si="3"/>
        <v>2850701</v>
      </c>
      <c r="I42" s="88">
        <f t="shared" si="3"/>
        <v>1253582</v>
      </c>
      <c r="J42" s="88">
        <f t="shared" si="3"/>
        <v>10290822</v>
      </c>
      <c r="K42" s="88">
        <f t="shared" si="3"/>
        <v>5195006</v>
      </c>
      <c r="L42" s="88">
        <f t="shared" si="3"/>
        <v>4728028</v>
      </c>
      <c r="M42" s="88">
        <f t="shared" si="3"/>
        <v>5909906</v>
      </c>
      <c r="N42" s="88">
        <f t="shared" si="3"/>
        <v>15832940</v>
      </c>
      <c r="O42" s="88">
        <f t="shared" si="3"/>
        <v>7584780</v>
      </c>
      <c r="P42" s="88">
        <f t="shared" si="3"/>
        <v>7345056</v>
      </c>
      <c r="Q42" s="88">
        <f t="shared" si="3"/>
        <v>6769830</v>
      </c>
      <c r="R42" s="88">
        <f t="shared" si="3"/>
        <v>21699666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47823428</v>
      </c>
      <c r="X42" s="88">
        <f t="shared" si="3"/>
        <v>34582614</v>
      </c>
      <c r="Y42" s="88">
        <f t="shared" si="3"/>
        <v>13240814</v>
      </c>
      <c r="Z42" s="208">
        <f>+IF(X42&lt;&gt;0,+(Y42/X42)*100,0)</f>
        <v>38.287487464076605</v>
      </c>
      <c r="AA42" s="206">
        <f>SUM(AA38:AA41)</f>
        <v>46110151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66397807</v>
      </c>
      <c r="D44" s="210">
        <f>+D42-D43</f>
        <v>0</v>
      </c>
      <c r="E44" s="211">
        <f t="shared" si="4"/>
        <v>44269000</v>
      </c>
      <c r="F44" s="77">
        <f t="shared" si="4"/>
        <v>46110151</v>
      </c>
      <c r="G44" s="77">
        <f t="shared" si="4"/>
        <v>6186539</v>
      </c>
      <c r="H44" s="77">
        <f t="shared" si="4"/>
        <v>2850701</v>
      </c>
      <c r="I44" s="77">
        <f t="shared" si="4"/>
        <v>1253582</v>
      </c>
      <c r="J44" s="77">
        <f t="shared" si="4"/>
        <v>10290822</v>
      </c>
      <c r="K44" s="77">
        <f t="shared" si="4"/>
        <v>5195006</v>
      </c>
      <c r="L44" s="77">
        <f t="shared" si="4"/>
        <v>4728028</v>
      </c>
      <c r="M44" s="77">
        <f t="shared" si="4"/>
        <v>5909906</v>
      </c>
      <c r="N44" s="77">
        <f t="shared" si="4"/>
        <v>15832940</v>
      </c>
      <c r="O44" s="77">
        <f t="shared" si="4"/>
        <v>7584780</v>
      </c>
      <c r="P44" s="77">
        <f t="shared" si="4"/>
        <v>7345056</v>
      </c>
      <c r="Q44" s="77">
        <f t="shared" si="4"/>
        <v>6769830</v>
      </c>
      <c r="R44" s="77">
        <f t="shared" si="4"/>
        <v>21699666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47823428</v>
      </c>
      <c r="X44" s="77">
        <f t="shared" si="4"/>
        <v>34582614</v>
      </c>
      <c r="Y44" s="77">
        <f t="shared" si="4"/>
        <v>13240814</v>
      </c>
      <c r="Z44" s="212">
        <f>+IF(X44&lt;&gt;0,+(Y44/X44)*100,0)</f>
        <v>38.287487464076605</v>
      </c>
      <c r="AA44" s="210">
        <f>+AA42-AA43</f>
        <v>46110151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66397807</v>
      </c>
      <c r="D46" s="206">
        <f>SUM(D44:D45)</f>
        <v>0</v>
      </c>
      <c r="E46" s="207">
        <f t="shared" si="5"/>
        <v>44269000</v>
      </c>
      <c r="F46" s="88">
        <f t="shared" si="5"/>
        <v>46110151</v>
      </c>
      <c r="G46" s="88">
        <f t="shared" si="5"/>
        <v>6186539</v>
      </c>
      <c r="H46" s="88">
        <f t="shared" si="5"/>
        <v>2850701</v>
      </c>
      <c r="I46" s="88">
        <f t="shared" si="5"/>
        <v>1253582</v>
      </c>
      <c r="J46" s="88">
        <f t="shared" si="5"/>
        <v>10290822</v>
      </c>
      <c r="K46" s="88">
        <f t="shared" si="5"/>
        <v>5195006</v>
      </c>
      <c r="L46" s="88">
        <f t="shared" si="5"/>
        <v>4728028</v>
      </c>
      <c r="M46" s="88">
        <f t="shared" si="5"/>
        <v>5909906</v>
      </c>
      <c r="N46" s="88">
        <f t="shared" si="5"/>
        <v>15832940</v>
      </c>
      <c r="O46" s="88">
        <f t="shared" si="5"/>
        <v>7584780</v>
      </c>
      <c r="P46" s="88">
        <f t="shared" si="5"/>
        <v>7345056</v>
      </c>
      <c r="Q46" s="88">
        <f t="shared" si="5"/>
        <v>6769830</v>
      </c>
      <c r="R46" s="88">
        <f t="shared" si="5"/>
        <v>21699666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47823428</v>
      </c>
      <c r="X46" s="88">
        <f t="shared" si="5"/>
        <v>34582614</v>
      </c>
      <c r="Y46" s="88">
        <f t="shared" si="5"/>
        <v>13240814</v>
      </c>
      <c r="Z46" s="208">
        <f>+IF(X46&lt;&gt;0,+(Y46/X46)*100,0)</f>
        <v>38.287487464076605</v>
      </c>
      <c r="AA46" s="206">
        <f>SUM(AA44:AA45)</f>
        <v>46110151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66397807</v>
      </c>
      <c r="D48" s="217">
        <f>SUM(D46:D47)</f>
        <v>0</v>
      </c>
      <c r="E48" s="218">
        <f t="shared" si="6"/>
        <v>44269000</v>
      </c>
      <c r="F48" s="219">
        <f t="shared" si="6"/>
        <v>46110151</v>
      </c>
      <c r="G48" s="219">
        <f t="shared" si="6"/>
        <v>6186539</v>
      </c>
      <c r="H48" s="220">
        <f t="shared" si="6"/>
        <v>2850701</v>
      </c>
      <c r="I48" s="220">
        <f t="shared" si="6"/>
        <v>1253582</v>
      </c>
      <c r="J48" s="220">
        <f t="shared" si="6"/>
        <v>10290822</v>
      </c>
      <c r="K48" s="220">
        <f t="shared" si="6"/>
        <v>5195006</v>
      </c>
      <c r="L48" s="220">
        <f t="shared" si="6"/>
        <v>4728028</v>
      </c>
      <c r="M48" s="219">
        <f t="shared" si="6"/>
        <v>5909906</v>
      </c>
      <c r="N48" s="219">
        <f t="shared" si="6"/>
        <v>15832940</v>
      </c>
      <c r="O48" s="220">
        <f t="shared" si="6"/>
        <v>7584780</v>
      </c>
      <c r="P48" s="220">
        <f t="shared" si="6"/>
        <v>7345056</v>
      </c>
      <c r="Q48" s="220">
        <f t="shared" si="6"/>
        <v>6769830</v>
      </c>
      <c r="R48" s="220">
        <f t="shared" si="6"/>
        <v>21699666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47823428</v>
      </c>
      <c r="X48" s="220">
        <f t="shared" si="6"/>
        <v>34582614</v>
      </c>
      <c r="Y48" s="220">
        <f t="shared" si="6"/>
        <v>13240814</v>
      </c>
      <c r="Z48" s="221">
        <f>+IF(X48&lt;&gt;0,+(Y48/X48)*100,0)</f>
        <v>38.287487464076605</v>
      </c>
      <c r="AA48" s="222">
        <f>SUM(AA46:AA47)</f>
        <v>46110151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1412297</v>
      </c>
      <c r="D5" s="153">
        <f>SUM(D6:D8)</f>
        <v>0</v>
      </c>
      <c r="E5" s="154">
        <f t="shared" si="0"/>
        <v>2280000</v>
      </c>
      <c r="F5" s="100">
        <f t="shared" si="0"/>
        <v>2280000</v>
      </c>
      <c r="G5" s="100">
        <f t="shared" si="0"/>
        <v>206957</v>
      </c>
      <c r="H5" s="100">
        <f t="shared" si="0"/>
        <v>41635</v>
      </c>
      <c r="I5" s="100">
        <f t="shared" si="0"/>
        <v>34246</v>
      </c>
      <c r="J5" s="100">
        <f t="shared" si="0"/>
        <v>282838</v>
      </c>
      <c r="K5" s="100">
        <f t="shared" si="0"/>
        <v>354113</v>
      </c>
      <c r="L5" s="100">
        <f t="shared" si="0"/>
        <v>15670</v>
      </c>
      <c r="M5" s="100">
        <f t="shared" si="0"/>
        <v>140000</v>
      </c>
      <c r="N5" s="100">
        <f t="shared" si="0"/>
        <v>509783</v>
      </c>
      <c r="O5" s="100">
        <f t="shared" si="0"/>
        <v>8190</v>
      </c>
      <c r="P5" s="100">
        <f t="shared" si="0"/>
        <v>0</v>
      </c>
      <c r="Q5" s="100">
        <f t="shared" si="0"/>
        <v>41522</v>
      </c>
      <c r="R5" s="100">
        <f t="shared" si="0"/>
        <v>49712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842333</v>
      </c>
      <c r="X5" s="100">
        <f t="shared" si="0"/>
        <v>1710000</v>
      </c>
      <c r="Y5" s="100">
        <f t="shared" si="0"/>
        <v>-867667</v>
      </c>
      <c r="Z5" s="137">
        <f>+IF(X5&lt;&gt;0,+(Y5/X5)*100,0)</f>
        <v>-50.740760233918124</v>
      </c>
      <c r="AA5" s="153">
        <f>SUM(AA6:AA8)</f>
        <v>2280000</v>
      </c>
    </row>
    <row r="6" spans="1:27" ht="13.5">
      <c r="A6" s="138" t="s">
        <v>75</v>
      </c>
      <c r="B6" s="136"/>
      <c r="C6" s="155">
        <v>90000</v>
      </c>
      <c r="D6" s="155"/>
      <c r="E6" s="156">
        <v>120000</v>
      </c>
      <c r="F6" s="60">
        <v>120000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90000</v>
      </c>
      <c r="Y6" s="60">
        <v>-90000</v>
      </c>
      <c r="Z6" s="140">
        <v>-100</v>
      </c>
      <c r="AA6" s="62">
        <v>120000</v>
      </c>
    </row>
    <row r="7" spans="1:27" ht="13.5">
      <c r="A7" s="138" t="s">
        <v>76</v>
      </c>
      <c r="B7" s="136"/>
      <c r="C7" s="157">
        <v>125719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1196578</v>
      </c>
      <c r="D8" s="155"/>
      <c r="E8" s="156">
        <v>2160000</v>
      </c>
      <c r="F8" s="60">
        <v>2160000</v>
      </c>
      <c r="G8" s="60">
        <v>206957</v>
      </c>
      <c r="H8" s="60">
        <v>41635</v>
      </c>
      <c r="I8" s="60">
        <v>34246</v>
      </c>
      <c r="J8" s="60">
        <v>282838</v>
      </c>
      <c r="K8" s="60">
        <v>354113</v>
      </c>
      <c r="L8" s="60">
        <v>15670</v>
      </c>
      <c r="M8" s="60">
        <v>140000</v>
      </c>
      <c r="N8" s="60">
        <v>509783</v>
      </c>
      <c r="O8" s="60">
        <v>8190</v>
      </c>
      <c r="P8" s="60"/>
      <c r="Q8" s="60">
        <v>41522</v>
      </c>
      <c r="R8" s="60">
        <v>49712</v>
      </c>
      <c r="S8" s="60"/>
      <c r="T8" s="60"/>
      <c r="U8" s="60"/>
      <c r="V8" s="60"/>
      <c r="W8" s="60">
        <v>842333</v>
      </c>
      <c r="X8" s="60">
        <v>1620000</v>
      </c>
      <c r="Y8" s="60">
        <v>-777667</v>
      </c>
      <c r="Z8" s="140">
        <v>-48</v>
      </c>
      <c r="AA8" s="62">
        <v>2160000</v>
      </c>
    </row>
    <row r="9" spans="1:27" ht="13.5">
      <c r="A9" s="135" t="s">
        <v>78</v>
      </c>
      <c r="B9" s="136"/>
      <c r="C9" s="153">
        <f aca="true" t="shared" si="1" ref="C9:Y9">SUM(C10:C14)</f>
        <v>46954095</v>
      </c>
      <c r="D9" s="153">
        <f>SUM(D10:D14)</f>
        <v>0</v>
      </c>
      <c r="E9" s="154">
        <f t="shared" si="1"/>
        <v>41989000</v>
      </c>
      <c r="F9" s="100">
        <f t="shared" si="1"/>
        <v>46189000</v>
      </c>
      <c r="G9" s="100">
        <f t="shared" si="1"/>
        <v>1719565</v>
      </c>
      <c r="H9" s="100">
        <f t="shared" si="1"/>
        <v>2424425</v>
      </c>
      <c r="I9" s="100">
        <f t="shared" si="1"/>
        <v>0</v>
      </c>
      <c r="J9" s="100">
        <f t="shared" si="1"/>
        <v>4143990</v>
      </c>
      <c r="K9" s="100">
        <f t="shared" si="1"/>
        <v>3591303</v>
      </c>
      <c r="L9" s="100">
        <f t="shared" si="1"/>
        <v>4561986</v>
      </c>
      <c r="M9" s="100">
        <f t="shared" si="1"/>
        <v>4867933</v>
      </c>
      <c r="N9" s="100">
        <f t="shared" si="1"/>
        <v>13021222</v>
      </c>
      <c r="O9" s="100">
        <f t="shared" si="1"/>
        <v>6695019</v>
      </c>
      <c r="P9" s="100">
        <f t="shared" si="1"/>
        <v>5856427</v>
      </c>
      <c r="Q9" s="100">
        <f t="shared" si="1"/>
        <v>6334439</v>
      </c>
      <c r="R9" s="100">
        <f t="shared" si="1"/>
        <v>18885885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36051097</v>
      </c>
      <c r="X9" s="100">
        <f t="shared" si="1"/>
        <v>34641750</v>
      </c>
      <c r="Y9" s="100">
        <f t="shared" si="1"/>
        <v>1409347</v>
      </c>
      <c r="Z9" s="137">
        <f>+IF(X9&lt;&gt;0,+(Y9/X9)*100,0)</f>
        <v>4.068348163704201</v>
      </c>
      <c r="AA9" s="102">
        <f>SUM(AA10:AA14)</f>
        <v>46189000</v>
      </c>
    </row>
    <row r="10" spans="1:27" ht="13.5">
      <c r="A10" s="138" t="s">
        <v>79</v>
      </c>
      <c r="B10" s="136"/>
      <c r="C10" s="155">
        <v>46954095</v>
      </c>
      <c r="D10" s="155"/>
      <c r="E10" s="156">
        <v>41989000</v>
      </c>
      <c r="F10" s="60">
        <v>46189000</v>
      </c>
      <c r="G10" s="60">
        <v>1719565</v>
      </c>
      <c r="H10" s="60">
        <v>2424425</v>
      </c>
      <c r="I10" s="60"/>
      <c r="J10" s="60">
        <v>4143990</v>
      </c>
      <c r="K10" s="60">
        <v>3591303</v>
      </c>
      <c r="L10" s="60">
        <v>4561986</v>
      </c>
      <c r="M10" s="60">
        <v>4867933</v>
      </c>
      <c r="N10" s="60">
        <v>13021222</v>
      </c>
      <c r="O10" s="60">
        <v>6695019</v>
      </c>
      <c r="P10" s="60">
        <v>5856427</v>
      </c>
      <c r="Q10" s="60">
        <v>6334439</v>
      </c>
      <c r="R10" s="60">
        <v>18885885</v>
      </c>
      <c r="S10" s="60"/>
      <c r="T10" s="60"/>
      <c r="U10" s="60"/>
      <c r="V10" s="60"/>
      <c r="W10" s="60">
        <v>36051097</v>
      </c>
      <c r="X10" s="60">
        <v>34641750</v>
      </c>
      <c r="Y10" s="60">
        <v>1409347</v>
      </c>
      <c r="Z10" s="140">
        <v>4.07</v>
      </c>
      <c r="AA10" s="62">
        <v>46189000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15000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>
        <v>15000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48381392</v>
      </c>
      <c r="D25" s="217">
        <f>+D5+D9+D15+D19+D24</f>
        <v>0</v>
      </c>
      <c r="E25" s="230">
        <f t="shared" si="4"/>
        <v>44269000</v>
      </c>
      <c r="F25" s="219">
        <f t="shared" si="4"/>
        <v>48469000</v>
      </c>
      <c r="G25" s="219">
        <f t="shared" si="4"/>
        <v>1926522</v>
      </c>
      <c r="H25" s="219">
        <f t="shared" si="4"/>
        <v>2466060</v>
      </c>
      <c r="I25" s="219">
        <f t="shared" si="4"/>
        <v>34246</v>
      </c>
      <c r="J25" s="219">
        <f t="shared" si="4"/>
        <v>4426828</v>
      </c>
      <c r="K25" s="219">
        <f t="shared" si="4"/>
        <v>3945416</v>
      </c>
      <c r="L25" s="219">
        <f t="shared" si="4"/>
        <v>4577656</v>
      </c>
      <c r="M25" s="219">
        <f t="shared" si="4"/>
        <v>5007933</v>
      </c>
      <c r="N25" s="219">
        <f t="shared" si="4"/>
        <v>13531005</v>
      </c>
      <c r="O25" s="219">
        <f t="shared" si="4"/>
        <v>6703209</v>
      </c>
      <c r="P25" s="219">
        <f t="shared" si="4"/>
        <v>5856427</v>
      </c>
      <c r="Q25" s="219">
        <f t="shared" si="4"/>
        <v>6375961</v>
      </c>
      <c r="R25" s="219">
        <f t="shared" si="4"/>
        <v>18935597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36893430</v>
      </c>
      <c r="X25" s="219">
        <f t="shared" si="4"/>
        <v>36351750</v>
      </c>
      <c r="Y25" s="219">
        <f t="shared" si="4"/>
        <v>541680</v>
      </c>
      <c r="Z25" s="231">
        <f>+IF(X25&lt;&gt;0,+(Y25/X25)*100,0)</f>
        <v>1.4901070787513668</v>
      </c>
      <c r="AA25" s="232">
        <f>+AA5+AA9+AA15+AA19+AA24</f>
        <v>48469000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48381392</v>
      </c>
      <c r="D28" s="155"/>
      <c r="E28" s="156">
        <v>44269000</v>
      </c>
      <c r="F28" s="60">
        <v>48469000</v>
      </c>
      <c r="G28" s="60">
        <v>1926522</v>
      </c>
      <c r="H28" s="60">
        <v>2466060</v>
      </c>
      <c r="I28" s="60">
        <v>34246</v>
      </c>
      <c r="J28" s="60">
        <v>4426828</v>
      </c>
      <c r="K28" s="60">
        <v>3945416</v>
      </c>
      <c r="L28" s="60">
        <v>4577656</v>
      </c>
      <c r="M28" s="60">
        <v>5007933</v>
      </c>
      <c r="N28" s="60">
        <v>13531005</v>
      </c>
      <c r="O28" s="60">
        <v>6703209</v>
      </c>
      <c r="P28" s="60">
        <v>5856427</v>
      </c>
      <c r="Q28" s="60">
        <v>6375961</v>
      </c>
      <c r="R28" s="60">
        <v>18935597</v>
      </c>
      <c r="S28" s="60"/>
      <c r="T28" s="60"/>
      <c r="U28" s="60"/>
      <c r="V28" s="60"/>
      <c r="W28" s="60">
        <v>36893430</v>
      </c>
      <c r="X28" s="60">
        <v>36351750</v>
      </c>
      <c r="Y28" s="60">
        <v>541680</v>
      </c>
      <c r="Z28" s="140">
        <v>1.49</v>
      </c>
      <c r="AA28" s="155">
        <v>48469000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48381392</v>
      </c>
      <c r="D32" s="210">
        <f>SUM(D28:D31)</f>
        <v>0</v>
      </c>
      <c r="E32" s="211">
        <f t="shared" si="5"/>
        <v>44269000</v>
      </c>
      <c r="F32" s="77">
        <f t="shared" si="5"/>
        <v>48469000</v>
      </c>
      <c r="G32" s="77">
        <f t="shared" si="5"/>
        <v>1926522</v>
      </c>
      <c r="H32" s="77">
        <f t="shared" si="5"/>
        <v>2466060</v>
      </c>
      <c r="I32" s="77">
        <f t="shared" si="5"/>
        <v>34246</v>
      </c>
      <c r="J32" s="77">
        <f t="shared" si="5"/>
        <v>4426828</v>
      </c>
      <c r="K32" s="77">
        <f t="shared" si="5"/>
        <v>3945416</v>
      </c>
      <c r="L32" s="77">
        <f t="shared" si="5"/>
        <v>4577656</v>
      </c>
      <c r="M32" s="77">
        <f t="shared" si="5"/>
        <v>5007933</v>
      </c>
      <c r="N32" s="77">
        <f t="shared" si="5"/>
        <v>13531005</v>
      </c>
      <c r="O32" s="77">
        <f t="shared" si="5"/>
        <v>6703209</v>
      </c>
      <c r="P32" s="77">
        <f t="shared" si="5"/>
        <v>5856427</v>
      </c>
      <c r="Q32" s="77">
        <f t="shared" si="5"/>
        <v>6375961</v>
      </c>
      <c r="R32" s="77">
        <f t="shared" si="5"/>
        <v>18935597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36893430</v>
      </c>
      <c r="X32" s="77">
        <f t="shared" si="5"/>
        <v>36351750</v>
      </c>
      <c r="Y32" s="77">
        <f t="shared" si="5"/>
        <v>541680</v>
      </c>
      <c r="Z32" s="212">
        <f>+IF(X32&lt;&gt;0,+(Y32/X32)*100,0)</f>
        <v>1.4901070787513668</v>
      </c>
      <c r="AA32" s="79">
        <f>SUM(AA28:AA31)</f>
        <v>48469000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48381392</v>
      </c>
      <c r="D36" s="222">
        <f>SUM(D32:D35)</f>
        <v>0</v>
      </c>
      <c r="E36" s="218">
        <f t="shared" si="6"/>
        <v>44269000</v>
      </c>
      <c r="F36" s="220">
        <f t="shared" si="6"/>
        <v>48469000</v>
      </c>
      <c r="G36" s="220">
        <f t="shared" si="6"/>
        <v>1926522</v>
      </c>
      <c r="H36" s="220">
        <f t="shared" si="6"/>
        <v>2466060</v>
      </c>
      <c r="I36" s="220">
        <f t="shared" si="6"/>
        <v>34246</v>
      </c>
      <c r="J36" s="220">
        <f t="shared" si="6"/>
        <v>4426828</v>
      </c>
      <c r="K36" s="220">
        <f t="shared" si="6"/>
        <v>3945416</v>
      </c>
      <c r="L36" s="220">
        <f t="shared" si="6"/>
        <v>4577656</v>
      </c>
      <c r="M36" s="220">
        <f t="shared" si="6"/>
        <v>5007933</v>
      </c>
      <c r="N36" s="220">
        <f t="shared" si="6"/>
        <v>13531005</v>
      </c>
      <c r="O36" s="220">
        <f t="shared" si="6"/>
        <v>6703209</v>
      </c>
      <c r="P36" s="220">
        <f t="shared" si="6"/>
        <v>5856427</v>
      </c>
      <c r="Q36" s="220">
        <f t="shared" si="6"/>
        <v>6375961</v>
      </c>
      <c r="R36" s="220">
        <f t="shared" si="6"/>
        <v>18935597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36893430</v>
      </c>
      <c r="X36" s="220">
        <f t="shared" si="6"/>
        <v>36351750</v>
      </c>
      <c r="Y36" s="220">
        <f t="shared" si="6"/>
        <v>541680</v>
      </c>
      <c r="Z36" s="221">
        <f>+IF(X36&lt;&gt;0,+(Y36/X36)*100,0)</f>
        <v>1.4901070787513668</v>
      </c>
      <c r="AA36" s="239">
        <f>SUM(AA32:AA35)</f>
        <v>48469000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77557478</v>
      </c>
      <c r="D6" s="155"/>
      <c r="E6" s="59">
        <v>112865745</v>
      </c>
      <c r="F6" s="60">
        <v>110318000</v>
      </c>
      <c r="G6" s="60">
        <v>67991284</v>
      </c>
      <c r="H6" s="60">
        <v>67991284</v>
      </c>
      <c r="I6" s="60">
        <v>101934518</v>
      </c>
      <c r="J6" s="60">
        <v>101934518</v>
      </c>
      <c r="K6" s="60">
        <v>96188198</v>
      </c>
      <c r="L6" s="60">
        <v>119302964</v>
      </c>
      <c r="M6" s="60">
        <v>119305464</v>
      </c>
      <c r="N6" s="60">
        <v>119305464</v>
      </c>
      <c r="O6" s="60">
        <v>110153383</v>
      </c>
      <c r="P6" s="60">
        <v>97742465</v>
      </c>
      <c r="Q6" s="60">
        <v>86467942</v>
      </c>
      <c r="R6" s="60">
        <v>86467942</v>
      </c>
      <c r="S6" s="60"/>
      <c r="T6" s="60"/>
      <c r="U6" s="60"/>
      <c r="V6" s="60"/>
      <c r="W6" s="60">
        <v>86467942</v>
      </c>
      <c r="X6" s="60">
        <v>82738500</v>
      </c>
      <c r="Y6" s="60">
        <v>3729442</v>
      </c>
      <c r="Z6" s="140">
        <v>4.51</v>
      </c>
      <c r="AA6" s="62">
        <v>110318000</v>
      </c>
    </row>
    <row r="7" spans="1:27" ht="13.5">
      <c r="A7" s="249" t="s">
        <v>144</v>
      </c>
      <c r="B7" s="182"/>
      <c r="C7" s="155"/>
      <c r="D7" s="155"/>
      <c r="E7" s="59">
        <v>9566066</v>
      </c>
      <c r="F7" s="60">
        <v>10000000</v>
      </c>
      <c r="G7" s="60">
        <v>9566066</v>
      </c>
      <c r="H7" s="60">
        <v>9566066</v>
      </c>
      <c r="I7" s="60">
        <v>9566066</v>
      </c>
      <c r="J7" s="60">
        <v>9566066</v>
      </c>
      <c r="K7" s="60">
        <v>9566066</v>
      </c>
      <c r="L7" s="60">
        <v>9566066</v>
      </c>
      <c r="M7" s="60">
        <v>9566066</v>
      </c>
      <c r="N7" s="60">
        <v>9566066</v>
      </c>
      <c r="O7" s="60">
        <v>9566066</v>
      </c>
      <c r="P7" s="60">
        <v>9566066</v>
      </c>
      <c r="Q7" s="60">
        <v>9566066</v>
      </c>
      <c r="R7" s="60">
        <v>9566066</v>
      </c>
      <c r="S7" s="60"/>
      <c r="T7" s="60"/>
      <c r="U7" s="60"/>
      <c r="V7" s="60"/>
      <c r="W7" s="60">
        <v>9566066</v>
      </c>
      <c r="X7" s="60">
        <v>7500000</v>
      </c>
      <c r="Y7" s="60">
        <v>2066066</v>
      </c>
      <c r="Z7" s="140">
        <v>27.55</v>
      </c>
      <c r="AA7" s="62">
        <v>10000000</v>
      </c>
    </row>
    <row r="8" spans="1:27" ht="13.5">
      <c r="A8" s="249" t="s">
        <v>145</v>
      </c>
      <c r="B8" s="182"/>
      <c r="C8" s="155">
        <v>1247342</v>
      </c>
      <c r="D8" s="155"/>
      <c r="E8" s="59"/>
      <c r="F8" s="60">
        <v>4158000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3118500</v>
      </c>
      <c r="Y8" s="60">
        <v>-3118500</v>
      </c>
      <c r="Z8" s="140">
        <v>-100</v>
      </c>
      <c r="AA8" s="62">
        <v>4158000</v>
      </c>
    </row>
    <row r="9" spans="1:27" ht="13.5">
      <c r="A9" s="249" t="s">
        <v>146</v>
      </c>
      <c r="B9" s="182"/>
      <c r="C9" s="155">
        <v>92204</v>
      </c>
      <c r="D9" s="155"/>
      <c r="E9" s="59">
        <v>4157557</v>
      </c>
      <c r="F9" s="60"/>
      <c r="G9" s="60">
        <v>1338554</v>
      </c>
      <c r="H9" s="60">
        <v>1459047</v>
      </c>
      <c r="I9" s="60">
        <v>1466529</v>
      </c>
      <c r="J9" s="60">
        <v>1466529</v>
      </c>
      <c r="K9" s="60">
        <v>6442665</v>
      </c>
      <c r="L9" s="60">
        <v>6435729</v>
      </c>
      <c r="M9" s="60">
        <v>6435729</v>
      </c>
      <c r="N9" s="60">
        <v>6435729</v>
      </c>
      <c r="O9" s="60">
        <v>6428533</v>
      </c>
      <c r="P9" s="60">
        <v>3834192</v>
      </c>
      <c r="Q9" s="60">
        <v>3955868</v>
      </c>
      <c r="R9" s="60">
        <v>3955868</v>
      </c>
      <c r="S9" s="60"/>
      <c r="T9" s="60"/>
      <c r="U9" s="60"/>
      <c r="V9" s="60"/>
      <c r="W9" s="60">
        <v>3955868</v>
      </c>
      <c r="X9" s="60"/>
      <c r="Y9" s="60">
        <v>3955868</v>
      </c>
      <c r="Z9" s="140"/>
      <c r="AA9" s="62"/>
    </row>
    <row r="10" spans="1:27" ht="13.5">
      <c r="A10" s="249" t="s">
        <v>147</v>
      </c>
      <c r="B10" s="182"/>
      <c r="C10" s="155">
        <v>1726951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80623975</v>
      </c>
      <c r="D12" s="168">
        <f>SUM(D6:D11)</f>
        <v>0</v>
      </c>
      <c r="E12" s="72">
        <f t="shared" si="0"/>
        <v>126589368</v>
      </c>
      <c r="F12" s="73">
        <f t="shared" si="0"/>
        <v>124476000</v>
      </c>
      <c r="G12" s="73">
        <f t="shared" si="0"/>
        <v>78895904</v>
      </c>
      <c r="H12" s="73">
        <f t="shared" si="0"/>
        <v>79016397</v>
      </c>
      <c r="I12" s="73">
        <f t="shared" si="0"/>
        <v>112967113</v>
      </c>
      <c r="J12" s="73">
        <f t="shared" si="0"/>
        <v>112967113</v>
      </c>
      <c r="K12" s="73">
        <f t="shared" si="0"/>
        <v>112196929</v>
      </c>
      <c r="L12" s="73">
        <f t="shared" si="0"/>
        <v>135304759</v>
      </c>
      <c r="M12" s="73">
        <f t="shared" si="0"/>
        <v>135307259</v>
      </c>
      <c r="N12" s="73">
        <f t="shared" si="0"/>
        <v>135307259</v>
      </c>
      <c r="O12" s="73">
        <f t="shared" si="0"/>
        <v>126147982</v>
      </c>
      <c r="P12" s="73">
        <f t="shared" si="0"/>
        <v>111142723</v>
      </c>
      <c r="Q12" s="73">
        <f t="shared" si="0"/>
        <v>99989876</v>
      </c>
      <c r="R12" s="73">
        <f t="shared" si="0"/>
        <v>99989876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99989876</v>
      </c>
      <c r="X12" s="73">
        <f t="shared" si="0"/>
        <v>93357000</v>
      </c>
      <c r="Y12" s="73">
        <f t="shared" si="0"/>
        <v>6632876</v>
      </c>
      <c r="Z12" s="170">
        <f>+IF(X12&lt;&gt;0,+(Y12/X12)*100,0)</f>
        <v>7.104851269856573</v>
      </c>
      <c r="AA12" s="74">
        <f>SUM(AA6:AA11)</f>
        <v>124476000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165619824</v>
      </c>
      <c r="D19" s="155"/>
      <c r="E19" s="59">
        <v>209888824</v>
      </c>
      <c r="F19" s="60">
        <v>184563000</v>
      </c>
      <c r="G19" s="60">
        <v>165729729</v>
      </c>
      <c r="H19" s="60">
        <v>168130875</v>
      </c>
      <c r="I19" s="60">
        <v>172321669</v>
      </c>
      <c r="J19" s="60">
        <v>172321669</v>
      </c>
      <c r="K19" s="60">
        <v>177503193</v>
      </c>
      <c r="L19" s="60">
        <v>183182845</v>
      </c>
      <c r="M19" s="60">
        <v>182954047</v>
      </c>
      <c r="N19" s="60">
        <v>182954047</v>
      </c>
      <c r="O19" s="60">
        <v>184661806</v>
      </c>
      <c r="P19" s="60">
        <v>194652578</v>
      </c>
      <c r="Q19" s="60">
        <v>197353585</v>
      </c>
      <c r="R19" s="60">
        <v>197353585</v>
      </c>
      <c r="S19" s="60"/>
      <c r="T19" s="60"/>
      <c r="U19" s="60"/>
      <c r="V19" s="60"/>
      <c r="W19" s="60">
        <v>197353585</v>
      </c>
      <c r="X19" s="60">
        <v>138422250</v>
      </c>
      <c r="Y19" s="60">
        <v>58931335</v>
      </c>
      <c r="Z19" s="140">
        <v>42.57</v>
      </c>
      <c r="AA19" s="62">
        <v>184563000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101466</v>
      </c>
      <c r="D22" s="155"/>
      <c r="E22" s="59">
        <v>195829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>
        <v>101466</v>
      </c>
      <c r="I23" s="159">
        <v>101466</v>
      </c>
      <c r="J23" s="60">
        <v>101466</v>
      </c>
      <c r="K23" s="159">
        <v>101466</v>
      </c>
      <c r="L23" s="159">
        <v>101466</v>
      </c>
      <c r="M23" s="60">
        <v>101466</v>
      </c>
      <c r="N23" s="159">
        <v>101466</v>
      </c>
      <c r="O23" s="159">
        <v>101466</v>
      </c>
      <c r="P23" s="159">
        <v>101466</v>
      </c>
      <c r="Q23" s="60">
        <v>101466</v>
      </c>
      <c r="R23" s="159">
        <v>101466</v>
      </c>
      <c r="S23" s="159"/>
      <c r="T23" s="60"/>
      <c r="U23" s="159"/>
      <c r="V23" s="159"/>
      <c r="W23" s="159">
        <v>101466</v>
      </c>
      <c r="X23" s="60"/>
      <c r="Y23" s="159">
        <v>101466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165721290</v>
      </c>
      <c r="D24" s="168">
        <f>SUM(D15:D23)</f>
        <v>0</v>
      </c>
      <c r="E24" s="76">
        <f t="shared" si="1"/>
        <v>210084653</v>
      </c>
      <c r="F24" s="77">
        <f t="shared" si="1"/>
        <v>184563000</v>
      </c>
      <c r="G24" s="77">
        <f t="shared" si="1"/>
        <v>165729729</v>
      </c>
      <c r="H24" s="77">
        <f t="shared" si="1"/>
        <v>168232341</v>
      </c>
      <c r="I24" s="77">
        <f t="shared" si="1"/>
        <v>172423135</v>
      </c>
      <c r="J24" s="77">
        <f t="shared" si="1"/>
        <v>172423135</v>
      </c>
      <c r="K24" s="77">
        <f t="shared" si="1"/>
        <v>177604659</v>
      </c>
      <c r="L24" s="77">
        <f t="shared" si="1"/>
        <v>183284311</v>
      </c>
      <c r="M24" s="77">
        <f t="shared" si="1"/>
        <v>183055513</v>
      </c>
      <c r="N24" s="77">
        <f t="shared" si="1"/>
        <v>183055513</v>
      </c>
      <c r="O24" s="77">
        <f t="shared" si="1"/>
        <v>184763272</v>
      </c>
      <c r="P24" s="77">
        <f t="shared" si="1"/>
        <v>194754044</v>
      </c>
      <c r="Q24" s="77">
        <f t="shared" si="1"/>
        <v>197455051</v>
      </c>
      <c r="R24" s="77">
        <f t="shared" si="1"/>
        <v>197455051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197455051</v>
      </c>
      <c r="X24" s="77">
        <f t="shared" si="1"/>
        <v>138422250</v>
      </c>
      <c r="Y24" s="77">
        <f t="shared" si="1"/>
        <v>59032801</v>
      </c>
      <c r="Z24" s="212">
        <f>+IF(X24&lt;&gt;0,+(Y24/X24)*100,0)</f>
        <v>42.64690178060247</v>
      </c>
      <c r="AA24" s="79">
        <f>SUM(AA15:AA23)</f>
        <v>184563000</v>
      </c>
    </row>
    <row r="25" spans="1:27" ht="13.5">
      <c r="A25" s="250" t="s">
        <v>159</v>
      </c>
      <c r="B25" s="251"/>
      <c r="C25" s="168">
        <f aca="true" t="shared" si="2" ref="C25:Y25">+C12+C24</f>
        <v>246345265</v>
      </c>
      <c r="D25" s="168">
        <f>+D12+D24</f>
        <v>0</v>
      </c>
      <c r="E25" s="72">
        <f t="shared" si="2"/>
        <v>336674021</v>
      </c>
      <c r="F25" s="73">
        <f t="shared" si="2"/>
        <v>309039000</v>
      </c>
      <c r="G25" s="73">
        <f t="shared" si="2"/>
        <v>244625633</v>
      </c>
      <c r="H25" s="73">
        <f t="shared" si="2"/>
        <v>247248738</v>
      </c>
      <c r="I25" s="73">
        <f t="shared" si="2"/>
        <v>285390248</v>
      </c>
      <c r="J25" s="73">
        <f t="shared" si="2"/>
        <v>285390248</v>
      </c>
      <c r="K25" s="73">
        <f t="shared" si="2"/>
        <v>289801588</v>
      </c>
      <c r="L25" s="73">
        <f t="shared" si="2"/>
        <v>318589070</v>
      </c>
      <c r="M25" s="73">
        <f t="shared" si="2"/>
        <v>318362772</v>
      </c>
      <c r="N25" s="73">
        <f t="shared" si="2"/>
        <v>318362772</v>
      </c>
      <c r="O25" s="73">
        <f t="shared" si="2"/>
        <v>310911254</v>
      </c>
      <c r="P25" s="73">
        <f t="shared" si="2"/>
        <v>305896767</v>
      </c>
      <c r="Q25" s="73">
        <f t="shared" si="2"/>
        <v>297444927</v>
      </c>
      <c r="R25" s="73">
        <f t="shared" si="2"/>
        <v>297444927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297444927</v>
      </c>
      <c r="X25" s="73">
        <f t="shared" si="2"/>
        <v>231779250</v>
      </c>
      <c r="Y25" s="73">
        <f t="shared" si="2"/>
        <v>65665677</v>
      </c>
      <c r="Z25" s="170">
        <f>+IF(X25&lt;&gt;0,+(Y25/X25)*100,0)</f>
        <v>28.331128433628116</v>
      </c>
      <c r="AA25" s="74">
        <f>+AA12+AA24</f>
        <v>309039000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20776002</v>
      </c>
      <c r="D32" s="155"/>
      <c r="E32" s="59">
        <v>45203477</v>
      </c>
      <c r="F32" s="60">
        <v>6248000</v>
      </c>
      <c r="G32" s="60">
        <v>32822100</v>
      </c>
      <c r="H32" s="60">
        <v>37394412</v>
      </c>
      <c r="I32" s="60">
        <v>30575002</v>
      </c>
      <c r="J32" s="60">
        <v>30575002</v>
      </c>
      <c r="K32" s="60">
        <v>39883345</v>
      </c>
      <c r="L32" s="60">
        <v>36250042</v>
      </c>
      <c r="M32" s="60">
        <v>36099711</v>
      </c>
      <c r="N32" s="60">
        <v>36099711</v>
      </c>
      <c r="O32" s="60">
        <v>34692831</v>
      </c>
      <c r="P32" s="60">
        <v>39953262</v>
      </c>
      <c r="Q32" s="60">
        <v>36663337</v>
      </c>
      <c r="R32" s="60">
        <v>36663337</v>
      </c>
      <c r="S32" s="60"/>
      <c r="T32" s="60"/>
      <c r="U32" s="60"/>
      <c r="V32" s="60"/>
      <c r="W32" s="60">
        <v>36663337</v>
      </c>
      <c r="X32" s="60">
        <v>4686000</v>
      </c>
      <c r="Y32" s="60">
        <v>31977337</v>
      </c>
      <c r="Z32" s="140">
        <v>682.4</v>
      </c>
      <c r="AA32" s="62">
        <v>6248000</v>
      </c>
    </row>
    <row r="33" spans="1:27" ht="13.5">
      <c r="A33" s="249" t="s">
        <v>165</v>
      </c>
      <c r="B33" s="182"/>
      <c r="C33" s="155">
        <v>2535616</v>
      </c>
      <c r="D33" s="155"/>
      <c r="E33" s="59">
        <v>4437328</v>
      </c>
      <c r="F33" s="60"/>
      <c r="G33" s="60">
        <v>45553892</v>
      </c>
      <c r="H33" s="60">
        <v>42568539</v>
      </c>
      <c r="I33" s="60">
        <v>53154858</v>
      </c>
      <c r="J33" s="60">
        <v>53154858</v>
      </c>
      <c r="K33" s="60">
        <v>22755595</v>
      </c>
      <c r="L33" s="60">
        <v>34528800</v>
      </c>
      <c r="M33" s="60">
        <v>34627565</v>
      </c>
      <c r="N33" s="60">
        <v>34627565</v>
      </c>
      <c r="O33" s="60">
        <v>22678183</v>
      </c>
      <c r="P33" s="60">
        <v>12170746</v>
      </c>
      <c r="Q33" s="60">
        <v>12059043</v>
      </c>
      <c r="R33" s="60">
        <v>12059043</v>
      </c>
      <c r="S33" s="60"/>
      <c r="T33" s="60"/>
      <c r="U33" s="60"/>
      <c r="V33" s="60"/>
      <c r="W33" s="60">
        <v>12059043</v>
      </c>
      <c r="X33" s="60"/>
      <c r="Y33" s="60">
        <v>12059043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23311618</v>
      </c>
      <c r="D34" s="168">
        <f>SUM(D29:D33)</f>
        <v>0</v>
      </c>
      <c r="E34" s="72">
        <f t="shared" si="3"/>
        <v>49640805</v>
      </c>
      <c r="F34" s="73">
        <f t="shared" si="3"/>
        <v>6248000</v>
      </c>
      <c r="G34" s="73">
        <f t="shared" si="3"/>
        <v>78375992</v>
      </c>
      <c r="H34" s="73">
        <f t="shared" si="3"/>
        <v>79962951</v>
      </c>
      <c r="I34" s="73">
        <f t="shared" si="3"/>
        <v>83729860</v>
      </c>
      <c r="J34" s="73">
        <f t="shared" si="3"/>
        <v>83729860</v>
      </c>
      <c r="K34" s="73">
        <f t="shared" si="3"/>
        <v>62638940</v>
      </c>
      <c r="L34" s="73">
        <f t="shared" si="3"/>
        <v>70778842</v>
      </c>
      <c r="M34" s="73">
        <f t="shared" si="3"/>
        <v>70727276</v>
      </c>
      <c r="N34" s="73">
        <f t="shared" si="3"/>
        <v>70727276</v>
      </c>
      <c r="O34" s="73">
        <f t="shared" si="3"/>
        <v>57371014</v>
      </c>
      <c r="P34" s="73">
        <f t="shared" si="3"/>
        <v>52124008</v>
      </c>
      <c r="Q34" s="73">
        <f t="shared" si="3"/>
        <v>48722380</v>
      </c>
      <c r="R34" s="73">
        <f t="shared" si="3"/>
        <v>48722380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48722380</v>
      </c>
      <c r="X34" s="73">
        <f t="shared" si="3"/>
        <v>4686000</v>
      </c>
      <c r="Y34" s="73">
        <f t="shared" si="3"/>
        <v>44036380</v>
      </c>
      <c r="Z34" s="170">
        <f>+IF(X34&lt;&gt;0,+(Y34/X34)*100,0)</f>
        <v>939.7434912505336</v>
      </c>
      <c r="AA34" s="74">
        <f>SUM(AA29:AA33)</f>
        <v>6248000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23311618</v>
      </c>
      <c r="D40" s="168">
        <f>+D34+D39</f>
        <v>0</v>
      </c>
      <c r="E40" s="72">
        <f t="shared" si="5"/>
        <v>49640805</v>
      </c>
      <c r="F40" s="73">
        <f t="shared" si="5"/>
        <v>6248000</v>
      </c>
      <c r="G40" s="73">
        <f t="shared" si="5"/>
        <v>78375992</v>
      </c>
      <c r="H40" s="73">
        <f t="shared" si="5"/>
        <v>79962951</v>
      </c>
      <c r="I40" s="73">
        <f t="shared" si="5"/>
        <v>83729860</v>
      </c>
      <c r="J40" s="73">
        <f t="shared" si="5"/>
        <v>83729860</v>
      </c>
      <c r="K40" s="73">
        <f t="shared" si="5"/>
        <v>62638940</v>
      </c>
      <c r="L40" s="73">
        <f t="shared" si="5"/>
        <v>70778842</v>
      </c>
      <c r="M40" s="73">
        <f t="shared" si="5"/>
        <v>70727276</v>
      </c>
      <c r="N40" s="73">
        <f t="shared" si="5"/>
        <v>70727276</v>
      </c>
      <c r="O40" s="73">
        <f t="shared" si="5"/>
        <v>57371014</v>
      </c>
      <c r="P40" s="73">
        <f t="shared" si="5"/>
        <v>52124008</v>
      </c>
      <c r="Q40" s="73">
        <f t="shared" si="5"/>
        <v>48722380</v>
      </c>
      <c r="R40" s="73">
        <f t="shared" si="5"/>
        <v>48722380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48722380</v>
      </c>
      <c r="X40" s="73">
        <f t="shared" si="5"/>
        <v>4686000</v>
      </c>
      <c r="Y40" s="73">
        <f t="shared" si="5"/>
        <v>44036380</v>
      </c>
      <c r="Z40" s="170">
        <f>+IF(X40&lt;&gt;0,+(Y40/X40)*100,0)</f>
        <v>939.7434912505336</v>
      </c>
      <c r="AA40" s="74">
        <f>+AA34+AA39</f>
        <v>6248000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223033647</v>
      </c>
      <c r="D42" s="257">
        <f>+D25-D40</f>
        <v>0</v>
      </c>
      <c r="E42" s="258">
        <f t="shared" si="6"/>
        <v>287033216</v>
      </c>
      <c r="F42" s="259">
        <f t="shared" si="6"/>
        <v>302791000</v>
      </c>
      <c r="G42" s="259">
        <f t="shared" si="6"/>
        <v>166249641</v>
      </c>
      <c r="H42" s="259">
        <f t="shared" si="6"/>
        <v>167285787</v>
      </c>
      <c r="I42" s="259">
        <f t="shared" si="6"/>
        <v>201660388</v>
      </c>
      <c r="J42" s="259">
        <f t="shared" si="6"/>
        <v>201660388</v>
      </c>
      <c r="K42" s="259">
        <f t="shared" si="6"/>
        <v>227162648</v>
      </c>
      <c r="L42" s="259">
        <f t="shared" si="6"/>
        <v>247810228</v>
      </c>
      <c r="M42" s="259">
        <f t="shared" si="6"/>
        <v>247635496</v>
      </c>
      <c r="N42" s="259">
        <f t="shared" si="6"/>
        <v>247635496</v>
      </c>
      <c r="O42" s="259">
        <f t="shared" si="6"/>
        <v>253540240</v>
      </c>
      <c r="P42" s="259">
        <f t="shared" si="6"/>
        <v>253772759</v>
      </c>
      <c r="Q42" s="259">
        <f t="shared" si="6"/>
        <v>248722547</v>
      </c>
      <c r="R42" s="259">
        <f t="shared" si="6"/>
        <v>248722547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248722547</v>
      </c>
      <c r="X42" s="259">
        <f t="shared" si="6"/>
        <v>227093250</v>
      </c>
      <c r="Y42" s="259">
        <f t="shared" si="6"/>
        <v>21629297</v>
      </c>
      <c r="Z42" s="260">
        <f>+IF(X42&lt;&gt;0,+(Y42/X42)*100,0)</f>
        <v>9.524412108241878</v>
      </c>
      <c r="AA42" s="261">
        <f>+AA25-AA40</f>
        <v>302791000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223033647</v>
      </c>
      <c r="D45" s="155"/>
      <c r="E45" s="59">
        <v>287033216</v>
      </c>
      <c r="F45" s="60">
        <v>302791000</v>
      </c>
      <c r="G45" s="60">
        <v>166249641</v>
      </c>
      <c r="H45" s="60">
        <v>167285787</v>
      </c>
      <c r="I45" s="60">
        <v>201660388</v>
      </c>
      <c r="J45" s="60">
        <v>201660388</v>
      </c>
      <c r="K45" s="60">
        <v>202155604</v>
      </c>
      <c r="L45" s="60">
        <v>222803184</v>
      </c>
      <c r="M45" s="60">
        <v>222628452</v>
      </c>
      <c r="N45" s="60">
        <v>222628452</v>
      </c>
      <c r="O45" s="60">
        <v>219892363</v>
      </c>
      <c r="P45" s="60">
        <v>228765715</v>
      </c>
      <c r="Q45" s="60">
        <v>223715503</v>
      </c>
      <c r="R45" s="60">
        <v>223715503</v>
      </c>
      <c r="S45" s="60"/>
      <c r="T45" s="60"/>
      <c r="U45" s="60"/>
      <c r="V45" s="60"/>
      <c r="W45" s="60">
        <v>223715503</v>
      </c>
      <c r="X45" s="60">
        <v>227093250</v>
      </c>
      <c r="Y45" s="60">
        <v>-3377747</v>
      </c>
      <c r="Z45" s="139">
        <v>-1.49</v>
      </c>
      <c r="AA45" s="62">
        <v>302791000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>
        <v>25007044</v>
      </c>
      <c r="L46" s="60">
        <v>25007044</v>
      </c>
      <c r="M46" s="60">
        <v>25007044</v>
      </c>
      <c r="N46" s="60">
        <v>25007044</v>
      </c>
      <c r="O46" s="60">
        <v>33647877</v>
      </c>
      <c r="P46" s="60">
        <v>25007044</v>
      </c>
      <c r="Q46" s="60">
        <v>25007044</v>
      </c>
      <c r="R46" s="60">
        <v>25007044</v>
      </c>
      <c r="S46" s="60"/>
      <c r="T46" s="60"/>
      <c r="U46" s="60"/>
      <c r="V46" s="60"/>
      <c r="W46" s="60">
        <v>25007044</v>
      </c>
      <c r="X46" s="60"/>
      <c r="Y46" s="60">
        <v>25007044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223033647</v>
      </c>
      <c r="D48" s="217">
        <f>SUM(D45:D47)</f>
        <v>0</v>
      </c>
      <c r="E48" s="264">
        <f t="shared" si="7"/>
        <v>287033216</v>
      </c>
      <c r="F48" s="219">
        <f t="shared" si="7"/>
        <v>302791000</v>
      </c>
      <c r="G48" s="219">
        <f t="shared" si="7"/>
        <v>166249641</v>
      </c>
      <c r="H48" s="219">
        <f t="shared" si="7"/>
        <v>167285787</v>
      </c>
      <c r="I48" s="219">
        <f t="shared" si="7"/>
        <v>201660388</v>
      </c>
      <c r="J48" s="219">
        <f t="shared" si="7"/>
        <v>201660388</v>
      </c>
      <c r="K48" s="219">
        <f t="shared" si="7"/>
        <v>227162648</v>
      </c>
      <c r="L48" s="219">
        <f t="shared" si="7"/>
        <v>247810228</v>
      </c>
      <c r="M48" s="219">
        <f t="shared" si="7"/>
        <v>247635496</v>
      </c>
      <c r="N48" s="219">
        <f t="shared" si="7"/>
        <v>247635496</v>
      </c>
      <c r="O48" s="219">
        <f t="shared" si="7"/>
        <v>253540240</v>
      </c>
      <c r="P48" s="219">
        <f t="shared" si="7"/>
        <v>253772759</v>
      </c>
      <c r="Q48" s="219">
        <f t="shared" si="7"/>
        <v>248722547</v>
      </c>
      <c r="R48" s="219">
        <f t="shared" si="7"/>
        <v>248722547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248722547</v>
      </c>
      <c r="X48" s="219">
        <f t="shared" si="7"/>
        <v>227093250</v>
      </c>
      <c r="Y48" s="219">
        <f t="shared" si="7"/>
        <v>21629297</v>
      </c>
      <c r="Z48" s="265">
        <f>+IF(X48&lt;&gt;0,+(Y48/X48)*100,0)</f>
        <v>9.524412108241878</v>
      </c>
      <c r="AA48" s="232">
        <f>SUM(AA45:AA47)</f>
        <v>302791000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2716108</v>
      </c>
      <c r="D6" s="155"/>
      <c r="E6" s="59">
        <v>4418000</v>
      </c>
      <c r="F6" s="60">
        <v>4287996</v>
      </c>
      <c r="G6" s="60">
        <v>19764</v>
      </c>
      <c r="H6" s="60">
        <v>12427</v>
      </c>
      <c r="I6" s="60">
        <v>828154</v>
      </c>
      <c r="J6" s="60">
        <v>860345</v>
      </c>
      <c r="K6" s="60">
        <v>2313610</v>
      </c>
      <c r="L6" s="60">
        <v>302256</v>
      </c>
      <c r="M6" s="60">
        <v>779664</v>
      </c>
      <c r="N6" s="60">
        <v>3395530</v>
      </c>
      <c r="O6" s="60">
        <v>647724</v>
      </c>
      <c r="P6" s="60">
        <v>1107117</v>
      </c>
      <c r="Q6" s="60">
        <v>75868</v>
      </c>
      <c r="R6" s="60">
        <v>1830709</v>
      </c>
      <c r="S6" s="60"/>
      <c r="T6" s="60"/>
      <c r="U6" s="60"/>
      <c r="V6" s="60"/>
      <c r="W6" s="60">
        <v>6086584</v>
      </c>
      <c r="X6" s="60">
        <v>3215997</v>
      </c>
      <c r="Y6" s="60">
        <v>2870587</v>
      </c>
      <c r="Z6" s="140">
        <v>89.26</v>
      </c>
      <c r="AA6" s="62">
        <v>4287996</v>
      </c>
    </row>
    <row r="7" spans="1:27" ht="13.5">
      <c r="A7" s="249" t="s">
        <v>178</v>
      </c>
      <c r="B7" s="182"/>
      <c r="C7" s="155">
        <v>89516379</v>
      </c>
      <c r="D7" s="155"/>
      <c r="E7" s="59">
        <v>102084999</v>
      </c>
      <c r="F7" s="60">
        <v>98309001</v>
      </c>
      <c r="G7" s="60">
        <v>41044000</v>
      </c>
      <c r="H7" s="60">
        <v>3890000</v>
      </c>
      <c r="I7" s="60">
        <v>1000000</v>
      </c>
      <c r="J7" s="60">
        <v>45934000</v>
      </c>
      <c r="K7" s="60">
        <v>1000000</v>
      </c>
      <c r="L7" s="60">
        <v>31515000</v>
      </c>
      <c r="M7" s="60"/>
      <c r="N7" s="60">
        <v>32515000</v>
      </c>
      <c r="O7" s="60"/>
      <c r="P7" s="60"/>
      <c r="Q7" s="60">
        <v>23636000</v>
      </c>
      <c r="R7" s="60">
        <v>23636000</v>
      </c>
      <c r="S7" s="60"/>
      <c r="T7" s="60"/>
      <c r="U7" s="60"/>
      <c r="V7" s="60"/>
      <c r="W7" s="60">
        <v>102085000</v>
      </c>
      <c r="X7" s="60">
        <v>98309001</v>
      </c>
      <c r="Y7" s="60">
        <v>3775999</v>
      </c>
      <c r="Z7" s="140">
        <v>3.84</v>
      </c>
      <c r="AA7" s="62">
        <v>98309001</v>
      </c>
    </row>
    <row r="8" spans="1:27" ht="13.5">
      <c r="A8" s="249" t="s">
        <v>179</v>
      </c>
      <c r="B8" s="182"/>
      <c r="C8" s="155">
        <v>44218621</v>
      </c>
      <c r="D8" s="155"/>
      <c r="E8" s="59">
        <v>35188998</v>
      </c>
      <c r="F8" s="60">
        <v>31188999</v>
      </c>
      <c r="G8" s="60">
        <v>11724000</v>
      </c>
      <c r="H8" s="60"/>
      <c r="I8" s="60"/>
      <c r="J8" s="60">
        <v>11724000</v>
      </c>
      <c r="K8" s="60"/>
      <c r="L8" s="60">
        <v>10504000</v>
      </c>
      <c r="M8" s="60"/>
      <c r="N8" s="60">
        <v>10504000</v>
      </c>
      <c r="O8" s="60"/>
      <c r="P8" s="60"/>
      <c r="Q8" s="60">
        <v>8961000</v>
      </c>
      <c r="R8" s="60">
        <v>8961000</v>
      </c>
      <c r="S8" s="60"/>
      <c r="T8" s="60"/>
      <c r="U8" s="60"/>
      <c r="V8" s="60"/>
      <c r="W8" s="60">
        <v>31189000</v>
      </c>
      <c r="X8" s="60">
        <v>31188999</v>
      </c>
      <c r="Y8" s="60">
        <v>1</v>
      </c>
      <c r="Z8" s="140"/>
      <c r="AA8" s="62">
        <v>31188999</v>
      </c>
    </row>
    <row r="9" spans="1:27" ht="13.5">
      <c r="A9" s="249" t="s">
        <v>180</v>
      </c>
      <c r="B9" s="182"/>
      <c r="C9" s="155">
        <v>3465211</v>
      </c>
      <c r="D9" s="155"/>
      <c r="E9" s="59">
        <v>1600000</v>
      </c>
      <c r="F9" s="60">
        <v>3099996</v>
      </c>
      <c r="G9" s="60">
        <v>306274</v>
      </c>
      <c r="H9" s="60">
        <v>363704</v>
      </c>
      <c r="I9" s="60">
        <v>392118</v>
      </c>
      <c r="J9" s="60">
        <v>1062096</v>
      </c>
      <c r="K9" s="60">
        <v>357040</v>
      </c>
      <c r="L9" s="60">
        <v>343743</v>
      </c>
      <c r="M9" s="60">
        <v>314280</v>
      </c>
      <c r="N9" s="60">
        <v>1015063</v>
      </c>
      <c r="O9" s="60">
        <v>425817</v>
      </c>
      <c r="P9" s="60">
        <v>381513</v>
      </c>
      <c r="Q9" s="60">
        <v>366026</v>
      </c>
      <c r="R9" s="60">
        <v>1173356</v>
      </c>
      <c r="S9" s="60"/>
      <c r="T9" s="60"/>
      <c r="U9" s="60"/>
      <c r="V9" s="60"/>
      <c r="W9" s="60">
        <v>3250515</v>
      </c>
      <c r="X9" s="60">
        <v>2324997</v>
      </c>
      <c r="Y9" s="60">
        <v>925518</v>
      </c>
      <c r="Z9" s="140">
        <v>39.81</v>
      </c>
      <c r="AA9" s="62">
        <v>3099996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-113782673</v>
      </c>
      <c r="D12" s="155"/>
      <c r="E12" s="59">
        <v>-84173338</v>
      </c>
      <c r="F12" s="60">
        <v>-99117996</v>
      </c>
      <c r="G12" s="60">
        <v>-5336761</v>
      </c>
      <c r="H12" s="60">
        <v>-8265374</v>
      </c>
      <c r="I12" s="60">
        <v>-5814770</v>
      </c>
      <c r="J12" s="60">
        <v>-19416905</v>
      </c>
      <c r="K12" s="60">
        <v>-8304016</v>
      </c>
      <c r="L12" s="60">
        <v>-8426783</v>
      </c>
      <c r="M12" s="60">
        <v>-4996773</v>
      </c>
      <c r="N12" s="60">
        <v>-21727572</v>
      </c>
      <c r="O12" s="60">
        <v>-6203942</v>
      </c>
      <c r="P12" s="60">
        <v>-6243294</v>
      </c>
      <c r="Q12" s="60">
        <v>-8026441</v>
      </c>
      <c r="R12" s="60">
        <v>-20473677</v>
      </c>
      <c r="S12" s="60"/>
      <c r="T12" s="60"/>
      <c r="U12" s="60"/>
      <c r="V12" s="60"/>
      <c r="W12" s="60">
        <v>-61618154</v>
      </c>
      <c r="X12" s="60">
        <v>-74338497</v>
      </c>
      <c r="Y12" s="60">
        <v>12720343</v>
      </c>
      <c r="Z12" s="140">
        <v>-17.11</v>
      </c>
      <c r="AA12" s="62">
        <v>-99117996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-1232664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26133646</v>
      </c>
      <c r="D15" s="168">
        <f>SUM(D6:D14)</f>
        <v>0</v>
      </c>
      <c r="E15" s="72">
        <f t="shared" si="0"/>
        <v>57885995</v>
      </c>
      <c r="F15" s="73">
        <f t="shared" si="0"/>
        <v>37767996</v>
      </c>
      <c r="G15" s="73">
        <f t="shared" si="0"/>
        <v>47757277</v>
      </c>
      <c r="H15" s="73">
        <f t="shared" si="0"/>
        <v>-3999243</v>
      </c>
      <c r="I15" s="73">
        <f t="shared" si="0"/>
        <v>-3594498</v>
      </c>
      <c r="J15" s="73">
        <f t="shared" si="0"/>
        <v>40163536</v>
      </c>
      <c r="K15" s="73">
        <f t="shared" si="0"/>
        <v>-4633366</v>
      </c>
      <c r="L15" s="73">
        <f t="shared" si="0"/>
        <v>34238216</v>
      </c>
      <c r="M15" s="73">
        <f t="shared" si="0"/>
        <v>-3902829</v>
      </c>
      <c r="N15" s="73">
        <f t="shared" si="0"/>
        <v>25702021</v>
      </c>
      <c r="O15" s="73">
        <f t="shared" si="0"/>
        <v>-5130401</v>
      </c>
      <c r="P15" s="73">
        <f t="shared" si="0"/>
        <v>-4754664</v>
      </c>
      <c r="Q15" s="73">
        <f t="shared" si="0"/>
        <v>25012453</v>
      </c>
      <c r="R15" s="73">
        <f t="shared" si="0"/>
        <v>15127388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80992945</v>
      </c>
      <c r="X15" s="73">
        <f t="shared" si="0"/>
        <v>60700497</v>
      </c>
      <c r="Y15" s="73">
        <f t="shared" si="0"/>
        <v>20292448</v>
      </c>
      <c r="Z15" s="170">
        <f>+IF(X15&lt;&gt;0,+(Y15/X15)*100,0)</f>
        <v>33.43044785943021</v>
      </c>
      <c r="AA15" s="74">
        <f>SUM(AA6:AA14)</f>
        <v>37767996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-43269000</v>
      </c>
      <c r="F24" s="60">
        <v>-48468996</v>
      </c>
      <c r="G24" s="60">
        <v>-1719565</v>
      </c>
      <c r="H24" s="60">
        <v>-2466060</v>
      </c>
      <c r="I24" s="60">
        <v>-34246</v>
      </c>
      <c r="J24" s="60">
        <v>-4219871</v>
      </c>
      <c r="K24" s="60">
        <v>-3945416</v>
      </c>
      <c r="L24" s="60">
        <v>-4370015</v>
      </c>
      <c r="M24" s="60">
        <v>-4815962</v>
      </c>
      <c r="N24" s="60">
        <v>-13131393</v>
      </c>
      <c r="O24" s="60">
        <v>-6511238</v>
      </c>
      <c r="P24" s="60">
        <v>-5856427</v>
      </c>
      <c r="Q24" s="60">
        <v>-6722096</v>
      </c>
      <c r="R24" s="60">
        <v>-19089761</v>
      </c>
      <c r="S24" s="60"/>
      <c r="T24" s="60"/>
      <c r="U24" s="60"/>
      <c r="V24" s="60"/>
      <c r="W24" s="60">
        <v>-36441025</v>
      </c>
      <c r="X24" s="60">
        <v>-36351747</v>
      </c>
      <c r="Y24" s="60">
        <v>-89278</v>
      </c>
      <c r="Z24" s="140">
        <v>0.25</v>
      </c>
      <c r="AA24" s="62">
        <v>-48468996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-43269000</v>
      </c>
      <c r="F25" s="73">
        <f t="shared" si="1"/>
        <v>-48468996</v>
      </c>
      <c r="G25" s="73">
        <f t="shared" si="1"/>
        <v>-1719565</v>
      </c>
      <c r="H25" s="73">
        <f t="shared" si="1"/>
        <v>-2466060</v>
      </c>
      <c r="I25" s="73">
        <f t="shared" si="1"/>
        <v>-34246</v>
      </c>
      <c r="J25" s="73">
        <f t="shared" si="1"/>
        <v>-4219871</v>
      </c>
      <c r="K25" s="73">
        <f t="shared" si="1"/>
        <v>-3945416</v>
      </c>
      <c r="L25" s="73">
        <f t="shared" si="1"/>
        <v>-4370015</v>
      </c>
      <c r="M25" s="73">
        <f t="shared" si="1"/>
        <v>-4815962</v>
      </c>
      <c r="N25" s="73">
        <f t="shared" si="1"/>
        <v>-13131393</v>
      </c>
      <c r="O25" s="73">
        <f t="shared" si="1"/>
        <v>-6511238</v>
      </c>
      <c r="P25" s="73">
        <f t="shared" si="1"/>
        <v>-5856427</v>
      </c>
      <c r="Q25" s="73">
        <f t="shared" si="1"/>
        <v>-6722096</v>
      </c>
      <c r="R25" s="73">
        <f t="shared" si="1"/>
        <v>-19089761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-36441025</v>
      </c>
      <c r="X25" s="73">
        <f t="shared" si="1"/>
        <v>-36351747</v>
      </c>
      <c r="Y25" s="73">
        <f t="shared" si="1"/>
        <v>-89278</v>
      </c>
      <c r="Z25" s="170">
        <f>+IF(X25&lt;&gt;0,+(Y25/X25)*100,0)</f>
        <v>0.24559479906151416</v>
      </c>
      <c r="AA25" s="74">
        <f>SUM(AA19:AA24)</f>
        <v>-48468996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26133646</v>
      </c>
      <c r="D36" s="153">
        <f>+D15+D25+D34</f>
        <v>0</v>
      </c>
      <c r="E36" s="99">
        <f t="shared" si="3"/>
        <v>14616995</v>
      </c>
      <c r="F36" s="100">
        <f t="shared" si="3"/>
        <v>-10701000</v>
      </c>
      <c r="G36" s="100">
        <f t="shared" si="3"/>
        <v>46037712</v>
      </c>
      <c r="H36" s="100">
        <f t="shared" si="3"/>
        <v>-6465303</v>
      </c>
      <c r="I36" s="100">
        <f t="shared" si="3"/>
        <v>-3628744</v>
      </c>
      <c r="J36" s="100">
        <f t="shared" si="3"/>
        <v>35943665</v>
      </c>
      <c r="K36" s="100">
        <f t="shared" si="3"/>
        <v>-8578782</v>
      </c>
      <c r="L36" s="100">
        <f t="shared" si="3"/>
        <v>29868201</v>
      </c>
      <c r="M36" s="100">
        <f t="shared" si="3"/>
        <v>-8718791</v>
      </c>
      <c r="N36" s="100">
        <f t="shared" si="3"/>
        <v>12570628</v>
      </c>
      <c r="O36" s="100">
        <f t="shared" si="3"/>
        <v>-11641639</v>
      </c>
      <c r="P36" s="100">
        <f t="shared" si="3"/>
        <v>-10611091</v>
      </c>
      <c r="Q36" s="100">
        <f t="shared" si="3"/>
        <v>18290357</v>
      </c>
      <c r="R36" s="100">
        <f t="shared" si="3"/>
        <v>-3962373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44551920</v>
      </c>
      <c r="X36" s="100">
        <f t="shared" si="3"/>
        <v>24348750</v>
      </c>
      <c r="Y36" s="100">
        <f t="shared" si="3"/>
        <v>20203170</v>
      </c>
      <c r="Z36" s="137">
        <f>+IF(X36&lt;&gt;0,+(Y36/X36)*100,0)</f>
        <v>82.97415678422917</v>
      </c>
      <c r="AA36" s="102">
        <f>+AA15+AA25+AA34</f>
        <v>-10701000</v>
      </c>
    </row>
    <row r="37" spans="1:27" ht="13.5">
      <c r="A37" s="249" t="s">
        <v>199</v>
      </c>
      <c r="B37" s="182"/>
      <c r="C37" s="153">
        <v>51423832</v>
      </c>
      <c r="D37" s="153"/>
      <c r="E37" s="99">
        <v>41027005</v>
      </c>
      <c r="F37" s="100">
        <v>55644000</v>
      </c>
      <c r="G37" s="100"/>
      <c r="H37" s="100">
        <v>46037712</v>
      </c>
      <c r="I37" s="100">
        <v>39572409</v>
      </c>
      <c r="J37" s="100"/>
      <c r="K37" s="100">
        <v>35943665</v>
      </c>
      <c r="L37" s="100">
        <v>27364883</v>
      </c>
      <c r="M37" s="100">
        <v>57233084</v>
      </c>
      <c r="N37" s="100">
        <v>35943665</v>
      </c>
      <c r="O37" s="100">
        <v>48514293</v>
      </c>
      <c r="P37" s="100">
        <v>36872654</v>
      </c>
      <c r="Q37" s="100">
        <v>26261563</v>
      </c>
      <c r="R37" s="100">
        <v>48514293</v>
      </c>
      <c r="S37" s="100"/>
      <c r="T37" s="100"/>
      <c r="U37" s="100"/>
      <c r="V37" s="100"/>
      <c r="W37" s="100"/>
      <c r="X37" s="100">
        <v>55644000</v>
      </c>
      <c r="Y37" s="100">
        <v>-55644000</v>
      </c>
      <c r="Z37" s="137">
        <v>-100</v>
      </c>
      <c r="AA37" s="102">
        <v>55644000</v>
      </c>
    </row>
    <row r="38" spans="1:27" ht="13.5">
      <c r="A38" s="269" t="s">
        <v>200</v>
      </c>
      <c r="B38" s="256"/>
      <c r="C38" s="257">
        <v>77557478</v>
      </c>
      <c r="D38" s="257"/>
      <c r="E38" s="258">
        <v>55644000</v>
      </c>
      <c r="F38" s="259">
        <v>44943000</v>
      </c>
      <c r="G38" s="259">
        <v>46037712</v>
      </c>
      <c r="H38" s="259">
        <v>39572409</v>
      </c>
      <c r="I38" s="259">
        <v>35943665</v>
      </c>
      <c r="J38" s="259">
        <v>35943665</v>
      </c>
      <c r="K38" s="259">
        <v>27364883</v>
      </c>
      <c r="L38" s="259">
        <v>57233084</v>
      </c>
      <c r="M38" s="259">
        <v>48514293</v>
      </c>
      <c r="N38" s="259">
        <v>48514293</v>
      </c>
      <c r="O38" s="259">
        <v>36872654</v>
      </c>
      <c r="P38" s="259">
        <v>26261563</v>
      </c>
      <c r="Q38" s="259">
        <v>44551920</v>
      </c>
      <c r="R38" s="259">
        <v>44551920</v>
      </c>
      <c r="S38" s="259"/>
      <c r="T38" s="259"/>
      <c r="U38" s="259"/>
      <c r="V38" s="259"/>
      <c r="W38" s="259">
        <v>44551920</v>
      </c>
      <c r="X38" s="259">
        <v>79992750</v>
      </c>
      <c r="Y38" s="259">
        <v>-35440830</v>
      </c>
      <c r="Z38" s="260">
        <v>-44.31</v>
      </c>
      <c r="AA38" s="261">
        <v>44943000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48381392</v>
      </c>
      <c r="D5" s="200">
        <f t="shared" si="0"/>
        <v>0</v>
      </c>
      <c r="E5" s="106">
        <f t="shared" si="0"/>
        <v>44269000</v>
      </c>
      <c r="F5" s="106">
        <f t="shared" si="0"/>
        <v>48469000</v>
      </c>
      <c r="G5" s="106">
        <f t="shared" si="0"/>
        <v>1926522</v>
      </c>
      <c r="H5" s="106">
        <f t="shared" si="0"/>
        <v>2466060</v>
      </c>
      <c r="I5" s="106">
        <f t="shared" si="0"/>
        <v>34246</v>
      </c>
      <c r="J5" s="106">
        <f t="shared" si="0"/>
        <v>4426828</v>
      </c>
      <c r="K5" s="106">
        <f t="shared" si="0"/>
        <v>3945416</v>
      </c>
      <c r="L5" s="106">
        <f t="shared" si="0"/>
        <v>4577656</v>
      </c>
      <c r="M5" s="106">
        <f t="shared" si="0"/>
        <v>5007933</v>
      </c>
      <c r="N5" s="106">
        <f t="shared" si="0"/>
        <v>13531005</v>
      </c>
      <c r="O5" s="106">
        <f t="shared" si="0"/>
        <v>6703209</v>
      </c>
      <c r="P5" s="106">
        <f t="shared" si="0"/>
        <v>5856427</v>
      </c>
      <c r="Q5" s="106">
        <f t="shared" si="0"/>
        <v>6375961</v>
      </c>
      <c r="R5" s="106">
        <f t="shared" si="0"/>
        <v>18935597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36893430</v>
      </c>
      <c r="X5" s="106">
        <f t="shared" si="0"/>
        <v>36351752</v>
      </c>
      <c r="Y5" s="106">
        <f t="shared" si="0"/>
        <v>541678</v>
      </c>
      <c r="Z5" s="201">
        <f>+IF(X5&lt;&gt;0,+(Y5/X5)*100,0)</f>
        <v>1.4901014949705864</v>
      </c>
      <c r="AA5" s="199">
        <f>SUM(AA11:AA18)</f>
        <v>48469000</v>
      </c>
    </row>
    <row r="6" spans="1:27" ht="13.5">
      <c r="A6" s="291" t="s">
        <v>204</v>
      </c>
      <c r="B6" s="142"/>
      <c r="C6" s="62">
        <v>44118903</v>
      </c>
      <c r="D6" s="156"/>
      <c r="E6" s="60">
        <v>20306324</v>
      </c>
      <c r="F6" s="60">
        <v>26973658</v>
      </c>
      <c r="G6" s="60">
        <v>1719565</v>
      </c>
      <c r="H6" s="60">
        <v>2424425</v>
      </c>
      <c r="I6" s="60"/>
      <c r="J6" s="60">
        <v>4143990</v>
      </c>
      <c r="K6" s="60">
        <v>3321234</v>
      </c>
      <c r="L6" s="60">
        <v>4352125</v>
      </c>
      <c r="M6" s="60">
        <v>4675962</v>
      </c>
      <c r="N6" s="60">
        <v>12349321</v>
      </c>
      <c r="O6" s="60">
        <v>799222</v>
      </c>
      <c r="P6" s="60">
        <v>5372110</v>
      </c>
      <c r="Q6" s="60">
        <v>5899409</v>
      </c>
      <c r="R6" s="60">
        <v>12070741</v>
      </c>
      <c r="S6" s="60"/>
      <c r="T6" s="60"/>
      <c r="U6" s="60"/>
      <c r="V6" s="60"/>
      <c r="W6" s="60">
        <v>28564052</v>
      </c>
      <c r="X6" s="60">
        <v>20230244</v>
      </c>
      <c r="Y6" s="60">
        <v>8333808</v>
      </c>
      <c r="Z6" s="140">
        <v>41.19</v>
      </c>
      <c r="AA6" s="155">
        <v>26973658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4000000</v>
      </c>
      <c r="F10" s="60">
        <v>8200000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6150000</v>
      </c>
      <c r="Y10" s="60">
        <v>-6150000</v>
      </c>
      <c r="Z10" s="140">
        <v>-100</v>
      </c>
      <c r="AA10" s="155">
        <v>8200000</v>
      </c>
    </row>
    <row r="11" spans="1:27" ht="13.5">
      <c r="A11" s="292" t="s">
        <v>209</v>
      </c>
      <c r="B11" s="142"/>
      <c r="C11" s="293">
        <f aca="true" t="shared" si="1" ref="C11:Y11">SUM(C6:C10)</f>
        <v>44118903</v>
      </c>
      <c r="D11" s="294">
        <f t="shared" si="1"/>
        <v>0</v>
      </c>
      <c r="E11" s="295">
        <f t="shared" si="1"/>
        <v>24306324</v>
      </c>
      <c r="F11" s="295">
        <f t="shared" si="1"/>
        <v>35173658</v>
      </c>
      <c r="G11" s="295">
        <f t="shared" si="1"/>
        <v>1719565</v>
      </c>
      <c r="H11" s="295">
        <f t="shared" si="1"/>
        <v>2424425</v>
      </c>
      <c r="I11" s="295">
        <f t="shared" si="1"/>
        <v>0</v>
      </c>
      <c r="J11" s="295">
        <f t="shared" si="1"/>
        <v>4143990</v>
      </c>
      <c r="K11" s="295">
        <f t="shared" si="1"/>
        <v>3321234</v>
      </c>
      <c r="L11" s="295">
        <f t="shared" si="1"/>
        <v>4352125</v>
      </c>
      <c r="M11" s="295">
        <f t="shared" si="1"/>
        <v>4675962</v>
      </c>
      <c r="N11" s="295">
        <f t="shared" si="1"/>
        <v>12349321</v>
      </c>
      <c r="O11" s="295">
        <f t="shared" si="1"/>
        <v>799222</v>
      </c>
      <c r="P11" s="295">
        <f t="shared" si="1"/>
        <v>5372110</v>
      </c>
      <c r="Q11" s="295">
        <f t="shared" si="1"/>
        <v>5899409</v>
      </c>
      <c r="R11" s="295">
        <f t="shared" si="1"/>
        <v>12070741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28564052</v>
      </c>
      <c r="X11" s="295">
        <f t="shared" si="1"/>
        <v>26380244</v>
      </c>
      <c r="Y11" s="295">
        <f t="shared" si="1"/>
        <v>2183808</v>
      </c>
      <c r="Z11" s="296">
        <f>+IF(X11&lt;&gt;0,+(Y11/X11)*100,0)</f>
        <v>8.278194849145445</v>
      </c>
      <c r="AA11" s="297">
        <f>SUM(AA6:AA10)</f>
        <v>35173658</v>
      </c>
    </row>
    <row r="12" spans="1:27" ht="13.5">
      <c r="A12" s="298" t="s">
        <v>210</v>
      </c>
      <c r="B12" s="136"/>
      <c r="C12" s="62"/>
      <c r="D12" s="156"/>
      <c r="E12" s="60">
        <v>10121910</v>
      </c>
      <c r="F12" s="60">
        <v>5241910</v>
      </c>
      <c r="G12" s="60"/>
      <c r="H12" s="60"/>
      <c r="I12" s="60"/>
      <c r="J12" s="60"/>
      <c r="K12" s="60">
        <v>270069</v>
      </c>
      <c r="L12" s="60">
        <v>209861</v>
      </c>
      <c r="M12" s="60">
        <v>191971</v>
      </c>
      <c r="N12" s="60">
        <v>671901</v>
      </c>
      <c r="O12" s="60">
        <v>1295797</v>
      </c>
      <c r="P12" s="60">
        <v>387657</v>
      </c>
      <c r="Q12" s="60"/>
      <c r="R12" s="60">
        <v>1683454</v>
      </c>
      <c r="S12" s="60"/>
      <c r="T12" s="60"/>
      <c r="U12" s="60"/>
      <c r="V12" s="60"/>
      <c r="W12" s="60">
        <v>2355355</v>
      </c>
      <c r="X12" s="60">
        <v>3931433</v>
      </c>
      <c r="Y12" s="60">
        <v>-1576078</v>
      </c>
      <c r="Z12" s="140">
        <v>-40.09</v>
      </c>
      <c r="AA12" s="155">
        <v>5241910</v>
      </c>
    </row>
    <row r="13" spans="1:27" ht="13.5">
      <c r="A13" s="298" t="s">
        <v>211</v>
      </c>
      <c r="B13" s="136"/>
      <c r="C13" s="273"/>
      <c r="D13" s="274"/>
      <c r="E13" s="275">
        <v>760766</v>
      </c>
      <c r="F13" s="275">
        <v>760766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570575</v>
      </c>
      <c r="Y13" s="275">
        <v>-570575</v>
      </c>
      <c r="Z13" s="140">
        <v>-100</v>
      </c>
      <c r="AA13" s="277">
        <v>760766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4262489</v>
      </c>
      <c r="D15" s="156"/>
      <c r="E15" s="60">
        <v>9080000</v>
      </c>
      <c r="F15" s="60">
        <v>7292666</v>
      </c>
      <c r="G15" s="60">
        <v>206957</v>
      </c>
      <c r="H15" s="60">
        <v>41635</v>
      </c>
      <c r="I15" s="60">
        <v>34246</v>
      </c>
      <c r="J15" s="60">
        <v>282838</v>
      </c>
      <c r="K15" s="60">
        <v>354113</v>
      </c>
      <c r="L15" s="60">
        <v>15670</v>
      </c>
      <c r="M15" s="60">
        <v>140000</v>
      </c>
      <c r="N15" s="60">
        <v>509783</v>
      </c>
      <c r="O15" s="60">
        <v>4608190</v>
      </c>
      <c r="P15" s="60">
        <v>96660</v>
      </c>
      <c r="Q15" s="60">
        <v>476552</v>
      </c>
      <c r="R15" s="60">
        <v>5181402</v>
      </c>
      <c r="S15" s="60"/>
      <c r="T15" s="60"/>
      <c r="U15" s="60"/>
      <c r="V15" s="60"/>
      <c r="W15" s="60">
        <v>5974023</v>
      </c>
      <c r="X15" s="60">
        <v>5469500</v>
      </c>
      <c r="Y15" s="60">
        <v>504523</v>
      </c>
      <c r="Z15" s="140">
        <v>9.22</v>
      </c>
      <c r="AA15" s="155">
        <v>7292666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44118903</v>
      </c>
      <c r="D36" s="156">
        <f t="shared" si="4"/>
        <v>0</v>
      </c>
      <c r="E36" s="60">
        <f t="shared" si="4"/>
        <v>20306324</v>
      </c>
      <c r="F36" s="60">
        <f t="shared" si="4"/>
        <v>26973658</v>
      </c>
      <c r="G36" s="60">
        <f t="shared" si="4"/>
        <v>1719565</v>
      </c>
      <c r="H36" s="60">
        <f t="shared" si="4"/>
        <v>2424425</v>
      </c>
      <c r="I36" s="60">
        <f t="shared" si="4"/>
        <v>0</v>
      </c>
      <c r="J36" s="60">
        <f t="shared" si="4"/>
        <v>4143990</v>
      </c>
      <c r="K36" s="60">
        <f t="shared" si="4"/>
        <v>3321234</v>
      </c>
      <c r="L36" s="60">
        <f t="shared" si="4"/>
        <v>4352125</v>
      </c>
      <c r="M36" s="60">
        <f t="shared" si="4"/>
        <v>4675962</v>
      </c>
      <c r="N36" s="60">
        <f t="shared" si="4"/>
        <v>12349321</v>
      </c>
      <c r="O36" s="60">
        <f t="shared" si="4"/>
        <v>799222</v>
      </c>
      <c r="P36" s="60">
        <f t="shared" si="4"/>
        <v>5372110</v>
      </c>
      <c r="Q36" s="60">
        <f t="shared" si="4"/>
        <v>5899409</v>
      </c>
      <c r="R36" s="60">
        <f t="shared" si="4"/>
        <v>12070741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28564052</v>
      </c>
      <c r="X36" s="60">
        <f t="shared" si="4"/>
        <v>20230244</v>
      </c>
      <c r="Y36" s="60">
        <f t="shared" si="4"/>
        <v>8333808</v>
      </c>
      <c r="Z36" s="140">
        <f aca="true" t="shared" si="5" ref="Z36:Z49">+IF(X36&lt;&gt;0,+(Y36/X36)*100,0)</f>
        <v>41.19479725504052</v>
      </c>
      <c r="AA36" s="155">
        <f>AA6+AA21</f>
        <v>26973658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4000000</v>
      </c>
      <c r="F40" s="60">
        <f t="shared" si="4"/>
        <v>8200000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6150000</v>
      </c>
      <c r="Y40" s="60">
        <f t="shared" si="4"/>
        <v>-6150000</v>
      </c>
      <c r="Z40" s="140">
        <f t="shared" si="5"/>
        <v>-100</v>
      </c>
      <c r="AA40" s="155">
        <f>AA10+AA25</f>
        <v>8200000</v>
      </c>
    </row>
    <row r="41" spans="1:27" ht="13.5">
      <c r="A41" s="292" t="s">
        <v>209</v>
      </c>
      <c r="B41" s="142"/>
      <c r="C41" s="293">
        <f aca="true" t="shared" si="6" ref="C41:Y41">SUM(C36:C40)</f>
        <v>44118903</v>
      </c>
      <c r="D41" s="294">
        <f t="shared" si="6"/>
        <v>0</v>
      </c>
      <c r="E41" s="295">
        <f t="shared" si="6"/>
        <v>24306324</v>
      </c>
      <c r="F41" s="295">
        <f t="shared" si="6"/>
        <v>35173658</v>
      </c>
      <c r="G41" s="295">
        <f t="shared" si="6"/>
        <v>1719565</v>
      </c>
      <c r="H41" s="295">
        <f t="shared" si="6"/>
        <v>2424425</v>
      </c>
      <c r="I41" s="295">
        <f t="shared" si="6"/>
        <v>0</v>
      </c>
      <c r="J41" s="295">
        <f t="shared" si="6"/>
        <v>4143990</v>
      </c>
      <c r="K41" s="295">
        <f t="shared" si="6"/>
        <v>3321234</v>
      </c>
      <c r="L41" s="295">
        <f t="shared" si="6"/>
        <v>4352125</v>
      </c>
      <c r="M41" s="295">
        <f t="shared" si="6"/>
        <v>4675962</v>
      </c>
      <c r="N41" s="295">
        <f t="shared" si="6"/>
        <v>12349321</v>
      </c>
      <c r="O41" s="295">
        <f t="shared" si="6"/>
        <v>799222</v>
      </c>
      <c r="P41" s="295">
        <f t="shared" si="6"/>
        <v>5372110</v>
      </c>
      <c r="Q41" s="295">
        <f t="shared" si="6"/>
        <v>5899409</v>
      </c>
      <c r="R41" s="295">
        <f t="shared" si="6"/>
        <v>12070741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28564052</v>
      </c>
      <c r="X41" s="295">
        <f t="shared" si="6"/>
        <v>26380244</v>
      </c>
      <c r="Y41" s="295">
        <f t="shared" si="6"/>
        <v>2183808</v>
      </c>
      <c r="Z41" s="296">
        <f t="shared" si="5"/>
        <v>8.278194849145445</v>
      </c>
      <c r="AA41" s="297">
        <f>SUM(AA36:AA40)</f>
        <v>35173658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10121910</v>
      </c>
      <c r="F42" s="54">
        <f t="shared" si="7"/>
        <v>5241910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270069</v>
      </c>
      <c r="L42" s="54">
        <f t="shared" si="7"/>
        <v>209861</v>
      </c>
      <c r="M42" s="54">
        <f t="shared" si="7"/>
        <v>191971</v>
      </c>
      <c r="N42" s="54">
        <f t="shared" si="7"/>
        <v>671901</v>
      </c>
      <c r="O42" s="54">
        <f t="shared" si="7"/>
        <v>1295797</v>
      </c>
      <c r="P42" s="54">
        <f t="shared" si="7"/>
        <v>387657</v>
      </c>
      <c r="Q42" s="54">
        <f t="shared" si="7"/>
        <v>0</v>
      </c>
      <c r="R42" s="54">
        <f t="shared" si="7"/>
        <v>1683454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2355355</v>
      </c>
      <c r="X42" s="54">
        <f t="shared" si="7"/>
        <v>3931433</v>
      </c>
      <c r="Y42" s="54">
        <f t="shared" si="7"/>
        <v>-1576078</v>
      </c>
      <c r="Z42" s="184">
        <f t="shared" si="5"/>
        <v>-40.0891481553927</v>
      </c>
      <c r="AA42" s="130">
        <f aca="true" t="shared" si="8" ref="AA42:AA48">AA12+AA27</f>
        <v>5241910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760766</v>
      </c>
      <c r="F43" s="305">
        <f t="shared" si="7"/>
        <v>760766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570575</v>
      </c>
      <c r="Y43" s="305">
        <f t="shared" si="7"/>
        <v>-570575</v>
      </c>
      <c r="Z43" s="306">
        <f t="shared" si="5"/>
        <v>-100</v>
      </c>
      <c r="AA43" s="307">
        <f t="shared" si="8"/>
        <v>760766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4262489</v>
      </c>
      <c r="D45" s="129">
        <f t="shared" si="7"/>
        <v>0</v>
      </c>
      <c r="E45" s="54">
        <f t="shared" si="7"/>
        <v>9080000</v>
      </c>
      <c r="F45" s="54">
        <f t="shared" si="7"/>
        <v>7292666</v>
      </c>
      <c r="G45" s="54">
        <f t="shared" si="7"/>
        <v>206957</v>
      </c>
      <c r="H45" s="54">
        <f t="shared" si="7"/>
        <v>41635</v>
      </c>
      <c r="I45" s="54">
        <f t="shared" si="7"/>
        <v>34246</v>
      </c>
      <c r="J45" s="54">
        <f t="shared" si="7"/>
        <v>282838</v>
      </c>
      <c r="K45" s="54">
        <f t="shared" si="7"/>
        <v>354113</v>
      </c>
      <c r="L45" s="54">
        <f t="shared" si="7"/>
        <v>15670</v>
      </c>
      <c r="M45" s="54">
        <f t="shared" si="7"/>
        <v>140000</v>
      </c>
      <c r="N45" s="54">
        <f t="shared" si="7"/>
        <v>509783</v>
      </c>
      <c r="O45" s="54">
        <f t="shared" si="7"/>
        <v>4608190</v>
      </c>
      <c r="P45" s="54">
        <f t="shared" si="7"/>
        <v>96660</v>
      </c>
      <c r="Q45" s="54">
        <f t="shared" si="7"/>
        <v>476552</v>
      </c>
      <c r="R45" s="54">
        <f t="shared" si="7"/>
        <v>5181402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5974023</v>
      </c>
      <c r="X45" s="54">
        <f t="shared" si="7"/>
        <v>5469500</v>
      </c>
      <c r="Y45" s="54">
        <f t="shared" si="7"/>
        <v>504523</v>
      </c>
      <c r="Z45" s="184">
        <f t="shared" si="5"/>
        <v>9.22429838193619</v>
      </c>
      <c r="AA45" s="130">
        <f t="shared" si="8"/>
        <v>7292666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48381392</v>
      </c>
      <c r="D49" s="218">
        <f t="shared" si="9"/>
        <v>0</v>
      </c>
      <c r="E49" s="220">
        <f t="shared" si="9"/>
        <v>44269000</v>
      </c>
      <c r="F49" s="220">
        <f t="shared" si="9"/>
        <v>48469000</v>
      </c>
      <c r="G49" s="220">
        <f t="shared" si="9"/>
        <v>1926522</v>
      </c>
      <c r="H49" s="220">
        <f t="shared" si="9"/>
        <v>2466060</v>
      </c>
      <c r="I49" s="220">
        <f t="shared" si="9"/>
        <v>34246</v>
      </c>
      <c r="J49" s="220">
        <f t="shared" si="9"/>
        <v>4426828</v>
      </c>
      <c r="K49" s="220">
        <f t="shared" si="9"/>
        <v>3945416</v>
      </c>
      <c r="L49" s="220">
        <f t="shared" si="9"/>
        <v>4577656</v>
      </c>
      <c r="M49" s="220">
        <f t="shared" si="9"/>
        <v>5007933</v>
      </c>
      <c r="N49" s="220">
        <f t="shared" si="9"/>
        <v>13531005</v>
      </c>
      <c r="O49" s="220">
        <f t="shared" si="9"/>
        <v>6703209</v>
      </c>
      <c r="P49" s="220">
        <f t="shared" si="9"/>
        <v>5856427</v>
      </c>
      <c r="Q49" s="220">
        <f t="shared" si="9"/>
        <v>6375961</v>
      </c>
      <c r="R49" s="220">
        <f t="shared" si="9"/>
        <v>18935597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36893430</v>
      </c>
      <c r="X49" s="220">
        <f t="shared" si="9"/>
        <v>36351752</v>
      </c>
      <c r="Y49" s="220">
        <f t="shared" si="9"/>
        <v>541678</v>
      </c>
      <c r="Z49" s="221">
        <f t="shared" si="5"/>
        <v>1.4901014949705864</v>
      </c>
      <c r="AA49" s="222">
        <f>SUM(AA41:AA48)</f>
        <v>48469000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7645000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3500000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3500000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2500000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1645000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7645000</v>
      </c>
      <c r="F68" s="60"/>
      <c r="G68" s="60">
        <v>19308</v>
      </c>
      <c r="H68" s="60">
        <v>15675</v>
      </c>
      <c r="I68" s="60">
        <v>27209</v>
      </c>
      <c r="J68" s="60">
        <v>62192</v>
      </c>
      <c r="K68" s="60">
        <v>160886</v>
      </c>
      <c r="L68" s="60">
        <v>208281</v>
      </c>
      <c r="M68" s="60">
        <v>7950</v>
      </c>
      <c r="N68" s="60">
        <v>377117</v>
      </c>
      <c r="O68" s="60">
        <v>34323</v>
      </c>
      <c r="P68" s="60">
        <v>908787</v>
      </c>
      <c r="Q68" s="60">
        <v>1037001</v>
      </c>
      <c r="R68" s="60">
        <v>1980111</v>
      </c>
      <c r="S68" s="60"/>
      <c r="T68" s="60"/>
      <c r="U68" s="60"/>
      <c r="V68" s="60"/>
      <c r="W68" s="60">
        <v>2419420</v>
      </c>
      <c r="X68" s="60"/>
      <c r="Y68" s="60">
        <v>2419420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7645000</v>
      </c>
      <c r="F69" s="220">
        <f t="shared" si="12"/>
        <v>0</v>
      </c>
      <c r="G69" s="220">
        <f t="shared" si="12"/>
        <v>19308</v>
      </c>
      <c r="H69" s="220">
        <f t="shared" si="12"/>
        <v>15675</v>
      </c>
      <c r="I69" s="220">
        <f t="shared" si="12"/>
        <v>27209</v>
      </c>
      <c r="J69" s="220">
        <f t="shared" si="12"/>
        <v>62192</v>
      </c>
      <c r="K69" s="220">
        <f t="shared" si="12"/>
        <v>160886</v>
      </c>
      <c r="L69" s="220">
        <f t="shared" si="12"/>
        <v>208281</v>
      </c>
      <c r="M69" s="220">
        <f t="shared" si="12"/>
        <v>7950</v>
      </c>
      <c r="N69" s="220">
        <f t="shared" si="12"/>
        <v>377117</v>
      </c>
      <c r="O69" s="220">
        <f t="shared" si="12"/>
        <v>34323</v>
      </c>
      <c r="P69" s="220">
        <f t="shared" si="12"/>
        <v>908787</v>
      </c>
      <c r="Q69" s="220">
        <f t="shared" si="12"/>
        <v>1037001</v>
      </c>
      <c r="R69" s="220">
        <f t="shared" si="12"/>
        <v>1980111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2419420</v>
      </c>
      <c r="X69" s="220">
        <f t="shared" si="12"/>
        <v>0</v>
      </c>
      <c r="Y69" s="220">
        <f t="shared" si="12"/>
        <v>2419420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44118903</v>
      </c>
      <c r="D5" s="357">
        <f t="shared" si="0"/>
        <v>0</v>
      </c>
      <c r="E5" s="356">
        <f t="shared" si="0"/>
        <v>24306324</v>
      </c>
      <c r="F5" s="358">
        <f t="shared" si="0"/>
        <v>35173658</v>
      </c>
      <c r="G5" s="358">
        <f t="shared" si="0"/>
        <v>1719565</v>
      </c>
      <c r="H5" s="356">
        <f t="shared" si="0"/>
        <v>2424425</v>
      </c>
      <c r="I5" s="356">
        <f t="shared" si="0"/>
        <v>0</v>
      </c>
      <c r="J5" s="358">
        <f t="shared" si="0"/>
        <v>4143990</v>
      </c>
      <c r="K5" s="358">
        <f t="shared" si="0"/>
        <v>3321234</v>
      </c>
      <c r="L5" s="356">
        <f t="shared" si="0"/>
        <v>4352125</v>
      </c>
      <c r="M5" s="356">
        <f t="shared" si="0"/>
        <v>4675962</v>
      </c>
      <c r="N5" s="358">
        <f t="shared" si="0"/>
        <v>12349321</v>
      </c>
      <c r="O5" s="358">
        <f t="shared" si="0"/>
        <v>799222</v>
      </c>
      <c r="P5" s="356">
        <f t="shared" si="0"/>
        <v>5372110</v>
      </c>
      <c r="Q5" s="356">
        <f t="shared" si="0"/>
        <v>5899409</v>
      </c>
      <c r="R5" s="358">
        <f t="shared" si="0"/>
        <v>12070741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28564052</v>
      </c>
      <c r="X5" s="356">
        <f t="shared" si="0"/>
        <v>26380244</v>
      </c>
      <c r="Y5" s="358">
        <f t="shared" si="0"/>
        <v>2183808</v>
      </c>
      <c r="Z5" s="359">
        <f>+IF(X5&lt;&gt;0,+(Y5/X5)*100,0)</f>
        <v>8.278194849145445</v>
      </c>
      <c r="AA5" s="360">
        <f>+AA6+AA8+AA11+AA13+AA15</f>
        <v>35173658</v>
      </c>
    </row>
    <row r="6" spans="1:27" ht="13.5">
      <c r="A6" s="361" t="s">
        <v>204</v>
      </c>
      <c r="B6" s="142"/>
      <c r="C6" s="60">
        <f>+C7</f>
        <v>44118903</v>
      </c>
      <c r="D6" s="340">
        <f aca="true" t="shared" si="1" ref="D6:AA6">+D7</f>
        <v>0</v>
      </c>
      <c r="E6" s="60">
        <f t="shared" si="1"/>
        <v>20306324</v>
      </c>
      <c r="F6" s="59">
        <f t="shared" si="1"/>
        <v>26973658</v>
      </c>
      <c r="G6" s="59">
        <f t="shared" si="1"/>
        <v>1719565</v>
      </c>
      <c r="H6" s="60">
        <f t="shared" si="1"/>
        <v>2424425</v>
      </c>
      <c r="I6" s="60">
        <f t="shared" si="1"/>
        <v>0</v>
      </c>
      <c r="J6" s="59">
        <f t="shared" si="1"/>
        <v>4143990</v>
      </c>
      <c r="K6" s="59">
        <f t="shared" si="1"/>
        <v>3321234</v>
      </c>
      <c r="L6" s="60">
        <f t="shared" si="1"/>
        <v>4352125</v>
      </c>
      <c r="M6" s="60">
        <f t="shared" si="1"/>
        <v>4675962</v>
      </c>
      <c r="N6" s="59">
        <f t="shared" si="1"/>
        <v>12349321</v>
      </c>
      <c r="O6" s="59">
        <f t="shared" si="1"/>
        <v>799222</v>
      </c>
      <c r="P6" s="60">
        <f t="shared" si="1"/>
        <v>5372110</v>
      </c>
      <c r="Q6" s="60">
        <f t="shared" si="1"/>
        <v>5899409</v>
      </c>
      <c r="R6" s="59">
        <f t="shared" si="1"/>
        <v>12070741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28564052</v>
      </c>
      <c r="X6" s="60">
        <f t="shared" si="1"/>
        <v>20230244</v>
      </c>
      <c r="Y6" s="59">
        <f t="shared" si="1"/>
        <v>8333808</v>
      </c>
      <c r="Z6" s="61">
        <f>+IF(X6&lt;&gt;0,+(Y6/X6)*100,0)</f>
        <v>41.19479725504052</v>
      </c>
      <c r="AA6" s="62">
        <f t="shared" si="1"/>
        <v>26973658</v>
      </c>
    </row>
    <row r="7" spans="1:27" ht="13.5">
      <c r="A7" s="291" t="s">
        <v>228</v>
      </c>
      <c r="B7" s="142"/>
      <c r="C7" s="60">
        <v>44118903</v>
      </c>
      <c r="D7" s="340"/>
      <c r="E7" s="60">
        <v>20306324</v>
      </c>
      <c r="F7" s="59">
        <v>26973658</v>
      </c>
      <c r="G7" s="59">
        <v>1719565</v>
      </c>
      <c r="H7" s="60">
        <v>2424425</v>
      </c>
      <c r="I7" s="60"/>
      <c r="J7" s="59">
        <v>4143990</v>
      </c>
      <c r="K7" s="59">
        <v>3321234</v>
      </c>
      <c r="L7" s="60">
        <v>4352125</v>
      </c>
      <c r="M7" s="60">
        <v>4675962</v>
      </c>
      <c r="N7" s="59">
        <v>12349321</v>
      </c>
      <c r="O7" s="59">
        <v>799222</v>
      </c>
      <c r="P7" s="60">
        <v>5372110</v>
      </c>
      <c r="Q7" s="60">
        <v>5899409</v>
      </c>
      <c r="R7" s="59">
        <v>12070741</v>
      </c>
      <c r="S7" s="59"/>
      <c r="T7" s="60"/>
      <c r="U7" s="60"/>
      <c r="V7" s="59"/>
      <c r="W7" s="59">
        <v>28564052</v>
      </c>
      <c r="X7" s="60">
        <v>20230244</v>
      </c>
      <c r="Y7" s="59">
        <v>8333808</v>
      </c>
      <c r="Z7" s="61">
        <v>41.19</v>
      </c>
      <c r="AA7" s="62">
        <v>26973658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4000000</v>
      </c>
      <c r="F15" s="59">
        <f t="shared" si="5"/>
        <v>8200000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6150000</v>
      </c>
      <c r="Y15" s="59">
        <f t="shared" si="5"/>
        <v>-6150000</v>
      </c>
      <c r="Z15" s="61">
        <f>+IF(X15&lt;&gt;0,+(Y15/X15)*100,0)</f>
        <v>-100</v>
      </c>
      <c r="AA15" s="62">
        <f>SUM(AA16:AA20)</f>
        <v>8200000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4000000</v>
      </c>
      <c r="F20" s="59">
        <v>8200000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6150000</v>
      </c>
      <c r="Y20" s="59">
        <v>-6150000</v>
      </c>
      <c r="Z20" s="61">
        <v>-100</v>
      </c>
      <c r="AA20" s="62">
        <v>8200000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10121910</v>
      </c>
      <c r="F22" s="345">
        <f t="shared" si="6"/>
        <v>5241910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270069</v>
      </c>
      <c r="L22" s="343">
        <f t="shared" si="6"/>
        <v>209861</v>
      </c>
      <c r="M22" s="343">
        <f t="shared" si="6"/>
        <v>191971</v>
      </c>
      <c r="N22" s="345">
        <f t="shared" si="6"/>
        <v>671901</v>
      </c>
      <c r="O22" s="345">
        <f t="shared" si="6"/>
        <v>1295797</v>
      </c>
      <c r="P22" s="343">
        <f t="shared" si="6"/>
        <v>387657</v>
      </c>
      <c r="Q22" s="343">
        <f t="shared" si="6"/>
        <v>0</v>
      </c>
      <c r="R22" s="345">
        <f t="shared" si="6"/>
        <v>1683454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2355355</v>
      </c>
      <c r="X22" s="343">
        <f t="shared" si="6"/>
        <v>3931433</v>
      </c>
      <c r="Y22" s="345">
        <f t="shared" si="6"/>
        <v>-1576078</v>
      </c>
      <c r="Z22" s="336">
        <f>+IF(X22&lt;&gt;0,+(Y22/X22)*100,0)</f>
        <v>-40.0891481553927</v>
      </c>
      <c r="AA22" s="350">
        <f>SUM(AA23:AA32)</f>
        <v>5241910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10121910</v>
      </c>
      <c r="F24" s="59"/>
      <c r="G24" s="59"/>
      <c r="H24" s="60"/>
      <c r="I24" s="60"/>
      <c r="J24" s="59"/>
      <c r="K24" s="59">
        <v>78098</v>
      </c>
      <c r="L24" s="60"/>
      <c r="M24" s="60"/>
      <c r="N24" s="59">
        <v>78098</v>
      </c>
      <c r="O24" s="59">
        <v>878986</v>
      </c>
      <c r="P24" s="60"/>
      <c r="Q24" s="60"/>
      <c r="R24" s="59">
        <v>878986</v>
      </c>
      <c r="S24" s="59"/>
      <c r="T24" s="60"/>
      <c r="U24" s="60"/>
      <c r="V24" s="59"/>
      <c r="W24" s="59">
        <v>957084</v>
      </c>
      <c r="X24" s="60"/>
      <c r="Y24" s="59">
        <v>957084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>
        <v>27190</v>
      </c>
      <c r="P25" s="60"/>
      <c r="Q25" s="60"/>
      <c r="R25" s="59">
        <v>27190</v>
      </c>
      <c r="S25" s="59"/>
      <c r="T25" s="60"/>
      <c r="U25" s="60"/>
      <c r="V25" s="59"/>
      <c r="W25" s="59">
        <v>27190</v>
      </c>
      <c r="X25" s="60"/>
      <c r="Y25" s="59">
        <v>27190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5121910</v>
      </c>
      <c r="G27" s="59"/>
      <c r="H27" s="60"/>
      <c r="I27" s="60"/>
      <c r="J27" s="59"/>
      <c r="K27" s="59"/>
      <c r="L27" s="60">
        <v>17890</v>
      </c>
      <c r="M27" s="60"/>
      <c r="N27" s="59">
        <v>17890</v>
      </c>
      <c r="O27" s="59"/>
      <c r="P27" s="60"/>
      <c r="Q27" s="60"/>
      <c r="R27" s="59"/>
      <c r="S27" s="59"/>
      <c r="T27" s="60"/>
      <c r="U27" s="60"/>
      <c r="V27" s="59"/>
      <c r="W27" s="59">
        <v>17890</v>
      </c>
      <c r="X27" s="60">
        <v>3841433</v>
      </c>
      <c r="Y27" s="59">
        <v>-3823543</v>
      </c>
      <c r="Z27" s="61">
        <v>-99.53</v>
      </c>
      <c r="AA27" s="62">
        <v>5121910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>
        <v>191971</v>
      </c>
      <c r="L31" s="60">
        <v>191971</v>
      </c>
      <c r="M31" s="60">
        <v>191971</v>
      </c>
      <c r="N31" s="59">
        <v>575913</v>
      </c>
      <c r="O31" s="59">
        <v>191971</v>
      </c>
      <c r="P31" s="60">
        <v>387657</v>
      </c>
      <c r="Q31" s="60"/>
      <c r="R31" s="59">
        <v>579628</v>
      </c>
      <c r="S31" s="59"/>
      <c r="T31" s="60"/>
      <c r="U31" s="60"/>
      <c r="V31" s="59"/>
      <c r="W31" s="59">
        <v>1155541</v>
      </c>
      <c r="X31" s="60"/>
      <c r="Y31" s="59">
        <v>1155541</v>
      </c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120000</v>
      </c>
      <c r="G32" s="59"/>
      <c r="H32" s="60"/>
      <c r="I32" s="60"/>
      <c r="J32" s="59"/>
      <c r="K32" s="59"/>
      <c r="L32" s="60"/>
      <c r="M32" s="60"/>
      <c r="N32" s="59"/>
      <c r="O32" s="59">
        <v>197650</v>
      </c>
      <c r="P32" s="60"/>
      <c r="Q32" s="60"/>
      <c r="R32" s="59">
        <v>197650</v>
      </c>
      <c r="S32" s="59"/>
      <c r="T32" s="60"/>
      <c r="U32" s="60"/>
      <c r="V32" s="59"/>
      <c r="W32" s="59">
        <v>197650</v>
      </c>
      <c r="X32" s="60">
        <v>90000</v>
      </c>
      <c r="Y32" s="59">
        <v>107650</v>
      </c>
      <c r="Z32" s="61">
        <v>119.61</v>
      </c>
      <c r="AA32" s="62">
        <v>120000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760766</v>
      </c>
      <c r="F34" s="345">
        <f t="shared" si="7"/>
        <v>760766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570575</v>
      </c>
      <c r="Y34" s="345">
        <f t="shared" si="7"/>
        <v>-570575</v>
      </c>
      <c r="Z34" s="336">
        <f>+IF(X34&lt;&gt;0,+(Y34/X34)*100,0)</f>
        <v>-100</v>
      </c>
      <c r="AA34" s="350">
        <f t="shared" si="7"/>
        <v>760766</v>
      </c>
    </row>
    <row r="35" spans="1:27" ht="13.5">
      <c r="A35" s="361" t="s">
        <v>245</v>
      </c>
      <c r="B35" s="136"/>
      <c r="C35" s="54"/>
      <c r="D35" s="368"/>
      <c r="E35" s="54">
        <v>760766</v>
      </c>
      <c r="F35" s="53">
        <v>760766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570575</v>
      </c>
      <c r="Y35" s="53">
        <v>-570575</v>
      </c>
      <c r="Z35" s="94">
        <v>-100</v>
      </c>
      <c r="AA35" s="95">
        <v>760766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4262489</v>
      </c>
      <c r="D40" s="344">
        <f t="shared" si="9"/>
        <v>0</v>
      </c>
      <c r="E40" s="343">
        <f t="shared" si="9"/>
        <v>9080000</v>
      </c>
      <c r="F40" s="345">
        <f t="shared" si="9"/>
        <v>7292666</v>
      </c>
      <c r="G40" s="345">
        <f t="shared" si="9"/>
        <v>206957</v>
      </c>
      <c r="H40" s="343">
        <f t="shared" si="9"/>
        <v>41635</v>
      </c>
      <c r="I40" s="343">
        <f t="shared" si="9"/>
        <v>34246</v>
      </c>
      <c r="J40" s="345">
        <f t="shared" si="9"/>
        <v>282838</v>
      </c>
      <c r="K40" s="345">
        <f t="shared" si="9"/>
        <v>354113</v>
      </c>
      <c r="L40" s="343">
        <f t="shared" si="9"/>
        <v>15670</v>
      </c>
      <c r="M40" s="343">
        <f t="shared" si="9"/>
        <v>140000</v>
      </c>
      <c r="N40" s="345">
        <f t="shared" si="9"/>
        <v>509783</v>
      </c>
      <c r="O40" s="345">
        <f t="shared" si="9"/>
        <v>4608190</v>
      </c>
      <c r="P40" s="343">
        <f t="shared" si="9"/>
        <v>96660</v>
      </c>
      <c r="Q40" s="343">
        <f t="shared" si="9"/>
        <v>476552</v>
      </c>
      <c r="R40" s="345">
        <f t="shared" si="9"/>
        <v>5181402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5974023</v>
      </c>
      <c r="X40" s="343">
        <f t="shared" si="9"/>
        <v>5469500</v>
      </c>
      <c r="Y40" s="345">
        <f t="shared" si="9"/>
        <v>504523</v>
      </c>
      <c r="Z40" s="336">
        <f>+IF(X40&lt;&gt;0,+(Y40/X40)*100,0)</f>
        <v>9.22429838193619</v>
      </c>
      <c r="AA40" s="350">
        <f>SUM(AA41:AA49)</f>
        <v>7292666</v>
      </c>
    </row>
    <row r="41" spans="1:27" ht="13.5">
      <c r="A41" s="361" t="s">
        <v>247</v>
      </c>
      <c r="B41" s="142"/>
      <c r="C41" s="362">
        <v>556578</v>
      </c>
      <c r="D41" s="363"/>
      <c r="E41" s="362">
        <v>700000</v>
      </c>
      <c r="F41" s="364">
        <v>809000</v>
      </c>
      <c r="G41" s="364">
        <v>141150</v>
      </c>
      <c r="H41" s="362"/>
      <c r="I41" s="362"/>
      <c r="J41" s="364">
        <v>141150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141150</v>
      </c>
      <c r="X41" s="362">
        <v>606750</v>
      </c>
      <c r="Y41" s="364">
        <v>-465600</v>
      </c>
      <c r="Z41" s="365">
        <v>-76.74</v>
      </c>
      <c r="AA41" s="366">
        <v>809000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2556442</v>
      </c>
      <c r="D43" s="369"/>
      <c r="E43" s="305">
        <v>5000000</v>
      </c>
      <c r="F43" s="370">
        <v>4600000</v>
      </c>
      <c r="G43" s="370"/>
      <c r="H43" s="305"/>
      <c r="I43" s="305"/>
      <c r="J43" s="370"/>
      <c r="K43" s="370"/>
      <c r="L43" s="305"/>
      <c r="M43" s="305"/>
      <c r="N43" s="370"/>
      <c r="O43" s="370">
        <v>4600000</v>
      </c>
      <c r="P43" s="305"/>
      <c r="Q43" s="305"/>
      <c r="R43" s="370">
        <v>4600000</v>
      </c>
      <c r="S43" s="370"/>
      <c r="T43" s="305"/>
      <c r="U43" s="305"/>
      <c r="V43" s="370"/>
      <c r="W43" s="370">
        <v>4600000</v>
      </c>
      <c r="X43" s="305">
        <v>3450000</v>
      </c>
      <c r="Y43" s="370">
        <v>1150000</v>
      </c>
      <c r="Z43" s="371">
        <v>33.33</v>
      </c>
      <c r="AA43" s="303">
        <v>4600000</v>
      </c>
    </row>
    <row r="44" spans="1:27" ht="13.5">
      <c r="A44" s="361" t="s">
        <v>250</v>
      </c>
      <c r="B44" s="136"/>
      <c r="C44" s="60">
        <v>576719</v>
      </c>
      <c r="D44" s="368"/>
      <c r="E44" s="54"/>
      <c r="F44" s="53">
        <v>1210000</v>
      </c>
      <c r="G44" s="53">
        <v>49738</v>
      </c>
      <c r="H44" s="54">
        <v>41635</v>
      </c>
      <c r="I44" s="54">
        <v>34246</v>
      </c>
      <c r="J44" s="53">
        <v>125619</v>
      </c>
      <c r="K44" s="53">
        <v>354113</v>
      </c>
      <c r="L44" s="54">
        <v>15670</v>
      </c>
      <c r="M44" s="54"/>
      <c r="N44" s="53">
        <v>369783</v>
      </c>
      <c r="O44" s="53"/>
      <c r="P44" s="54"/>
      <c r="Q44" s="54">
        <v>41522</v>
      </c>
      <c r="R44" s="53">
        <v>41522</v>
      </c>
      <c r="S44" s="53"/>
      <c r="T44" s="54"/>
      <c r="U44" s="54"/>
      <c r="V44" s="53"/>
      <c r="W44" s="53">
        <v>536924</v>
      </c>
      <c r="X44" s="54">
        <v>907500</v>
      </c>
      <c r="Y44" s="53">
        <v>-370576</v>
      </c>
      <c r="Z44" s="94">
        <v>-40.83</v>
      </c>
      <c r="AA44" s="95">
        <v>1210000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>
        <v>8190</v>
      </c>
      <c r="P45" s="54"/>
      <c r="Q45" s="54"/>
      <c r="R45" s="53">
        <v>8190</v>
      </c>
      <c r="S45" s="53"/>
      <c r="T45" s="54"/>
      <c r="U45" s="54"/>
      <c r="V45" s="53"/>
      <c r="W45" s="53">
        <v>8190</v>
      </c>
      <c r="X45" s="54"/>
      <c r="Y45" s="53">
        <v>8190</v>
      </c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1800000</v>
      </c>
      <c r="F48" s="53">
        <v>673666</v>
      </c>
      <c r="G48" s="53"/>
      <c r="H48" s="54"/>
      <c r="I48" s="54"/>
      <c r="J48" s="53"/>
      <c r="K48" s="53"/>
      <c r="L48" s="54"/>
      <c r="M48" s="54">
        <v>140000</v>
      </c>
      <c r="N48" s="53">
        <v>140000</v>
      </c>
      <c r="O48" s="53"/>
      <c r="P48" s="54">
        <v>96660</v>
      </c>
      <c r="Q48" s="54">
        <v>435030</v>
      </c>
      <c r="R48" s="53">
        <v>531690</v>
      </c>
      <c r="S48" s="53"/>
      <c r="T48" s="54"/>
      <c r="U48" s="54"/>
      <c r="V48" s="53"/>
      <c r="W48" s="53">
        <v>671690</v>
      </c>
      <c r="X48" s="54">
        <v>505250</v>
      </c>
      <c r="Y48" s="53">
        <v>166440</v>
      </c>
      <c r="Z48" s="94">
        <v>32.94</v>
      </c>
      <c r="AA48" s="95">
        <v>673666</v>
      </c>
    </row>
    <row r="49" spans="1:27" ht="13.5">
      <c r="A49" s="361" t="s">
        <v>93</v>
      </c>
      <c r="B49" s="136"/>
      <c r="C49" s="54">
        <v>572750</v>
      </c>
      <c r="D49" s="368"/>
      <c r="E49" s="54">
        <v>1580000</v>
      </c>
      <c r="F49" s="53"/>
      <c r="G49" s="53">
        <v>16069</v>
      </c>
      <c r="H49" s="54"/>
      <c r="I49" s="54"/>
      <c r="J49" s="53">
        <v>16069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16069</v>
      </c>
      <c r="X49" s="54"/>
      <c r="Y49" s="53">
        <v>16069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48381392</v>
      </c>
      <c r="D60" s="346">
        <f t="shared" si="14"/>
        <v>0</v>
      </c>
      <c r="E60" s="219">
        <f t="shared" si="14"/>
        <v>44269000</v>
      </c>
      <c r="F60" s="264">
        <f t="shared" si="14"/>
        <v>48469000</v>
      </c>
      <c r="G60" s="264">
        <f t="shared" si="14"/>
        <v>1926522</v>
      </c>
      <c r="H60" s="219">
        <f t="shared" si="14"/>
        <v>2466060</v>
      </c>
      <c r="I60" s="219">
        <f t="shared" si="14"/>
        <v>34246</v>
      </c>
      <c r="J60" s="264">
        <f t="shared" si="14"/>
        <v>4426828</v>
      </c>
      <c r="K60" s="264">
        <f t="shared" si="14"/>
        <v>3945416</v>
      </c>
      <c r="L60" s="219">
        <f t="shared" si="14"/>
        <v>4577656</v>
      </c>
      <c r="M60" s="219">
        <f t="shared" si="14"/>
        <v>5007933</v>
      </c>
      <c r="N60" s="264">
        <f t="shared" si="14"/>
        <v>13531005</v>
      </c>
      <c r="O60" s="264">
        <f t="shared" si="14"/>
        <v>6703209</v>
      </c>
      <c r="P60" s="219">
        <f t="shared" si="14"/>
        <v>5856427</v>
      </c>
      <c r="Q60" s="219">
        <f t="shared" si="14"/>
        <v>6375961</v>
      </c>
      <c r="R60" s="264">
        <f t="shared" si="14"/>
        <v>18935597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36893430</v>
      </c>
      <c r="X60" s="219">
        <f t="shared" si="14"/>
        <v>36351752</v>
      </c>
      <c r="Y60" s="264">
        <f t="shared" si="14"/>
        <v>541678</v>
      </c>
      <c r="Z60" s="337">
        <f>+IF(X60&lt;&gt;0,+(Y60/X60)*100,0)</f>
        <v>1.4901014949705864</v>
      </c>
      <c r="AA60" s="232">
        <f>+AA57+AA54+AA51+AA40+AA37+AA34+AA22+AA5</f>
        <v>48469000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2014-05-13T07:34:46Z</dcterms:created>
  <dcterms:modified xsi:type="dcterms:W3CDTF">2014-05-13T07:34:50Z</dcterms:modified>
  <cp:category/>
  <cp:version/>
  <cp:contentType/>
  <cp:contentStatus/>
</cp:coreProperties>
</file>