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<sst xmlns="http://schemas.openxmlformats.org/spreadsheetml/2006/main" count="855" uniqueCount="302">
  <si>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uMngeni(KZN222)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</si>
  <si>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</si>
  <si>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</si>
  <si>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</si>
  <si>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</si>
  <si>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</si>
  <si>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</si>
  <si>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</si>
  <si>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</si>
  <si>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</si>
  <si>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</si>
  <si>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</si>
  <si>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</si>
  <si>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</si>
  <si>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</si>
  <si>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</si>
  <si>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</si>
  <si>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</si>
  <si>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</si>
  <si>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</si>
  <si>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</si>
  <si>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</si>
  <si>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</si>
  <si>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</si>
  <si>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</si>
  <si>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</si>
  <si>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</si>
  <si>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</si>
  <si>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</si>
  <si>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</si>
  <si>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</si>
  <si>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</si>
  <si>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</si>
  <si>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</si>
  <si>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</si>
  <si>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</si>
  <si>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</si>
  <si>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</si>
  <si>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</si>
  <si>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</si>
  <si>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</si>
  <si>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</si>
  <si>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</si>
  <si>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</si>
  <si>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</si>
  <si>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</si>
  <si>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</si>
  <si>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</si>
  <si>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</si>
  <si>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</si>
  <si>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</si>
  <si>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</si>
  <si>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</si>
  <si>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</si>
  <si>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</si>
  <si>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</si>
  <si>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</si>
  <si>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</si>
  <si>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</si>
  <si>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</si>
  <si>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</si>
  <si>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</si>
  <si>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</si>
  <si>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</si>
  <si>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</si>
  <si>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</si>
  <si>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</si>
  <si>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</si>
  <si>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</si>
  <si>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</si>
  <si>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</si>
  <si>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</si>
  <si>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</si>
  <si>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</si>
  <si>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</si>
  <si>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</si>
  <si>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</si>
  <si>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</si>
  <si>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</si>
  <si>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</si>
  <si>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</si>
  <si>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</si>
  <si>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</si>
  <si>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</si>
  <si>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</si>
  <si>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</si>
  <si>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</si>
  <si>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</si>
  <si>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</si>
  <si>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</si>
  <si>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</si>
  <si>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</si>
  <si>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</si>
  <si>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</si>
  <si>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</si>
  <si>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</si>
  <si>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</si>
  <si>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</si>
  <si>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</si>
  <si>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</si>
  <si>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</si>
  <si>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</si>
  <si>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</si>
  <si>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</si>
  <si>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</si>
  <si>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</si>
  <si>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</si>
  <si>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</si>
  <si>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</si>
  <si>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</si>
  <si>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</si>
  <si>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</si>
  <si>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</si>
  <si>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</si>
  <si>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</si>
  <si>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</si>
  <si>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</si>
  <si>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</si>
  <si>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</si>
  <si>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</si>
  <si>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</si>
  <si>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</si>
  <si>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</si>
  <si>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</si>
  <si>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</si>
  <si>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</si>
  <si>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</si>
  <si>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</si>
  <si>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</si>
  <si>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uMngeni(KZN222)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</si>
  <si>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</si>
  <si>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</si>
  <si>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</si>
  <si>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</si>
  <si>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</si>
  <si>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</si>
  <si>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</si>
  <si>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</si>
  <si>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</si>
  <si>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</si>
  <si>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uMngeni(KZN222)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</si>
  <si>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</si>
  <si>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</si>
  <si>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</si>
  <si>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</si>
  <si>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</si>
  <si>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</si>
  <si>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</si>
  <si>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</si>
  <si>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</si>
  <si>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</si>
  <si>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</si>
  <si>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</si>
  <si>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</si>
  <si>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</si>
  <si>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</si>
  <si>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</si>
  <si>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</si>
  <si>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</si>
  <si>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</si>
  <si>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</si>
  <si>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</si>
  <si>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</si>
  <si>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</si>
  <si>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</si>
  <si>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</si>
  <si>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</si>
  <si>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</si>
  <si>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</si>
  <si>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</si>
  <si>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</si>
  <si>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</si>
  <si>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</si>
  <si>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</si>
  <si>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</si>
  <si>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</si>
  <si>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</si>
  <si>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</si>
  <si>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</si>
  <si>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</si>
  <si>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</si>
  <si>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</si>
  <si>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</si>
  <si>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</si>
  <si>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</si>
  <si>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</si>
  <si>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</si>
  <si>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</si>
  <si>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</si>
  <si>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</si>
  <si>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</si>
  <si>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</si>
  <si>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</si>
  <si>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</si>
  <si>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</si>
  <si>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</si>
  <si>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</si>
  <si>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</si>
  <si>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</si>
  <si>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</si>
  <si>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</si>
  <si>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uMngeni(KZN222)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</si>
  <si>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</si>
  <si>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</si>
  <si>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</si>
  <si>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</si>
  <si>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</si>
  <si>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</si>
  <si>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</si>
  <si>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</si>
  <si>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</si>
  <si>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</si>
  <si>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</si>
  <si>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</si>
  <si>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</si>
  <si>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</si>
  <si>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</si>
  <si>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</si>
  <si>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</si>
  <si>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</si>
  <si>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</si>
  <si>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</si>
  <si>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</si>
  <si>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</si>
  <si>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</si>
  <si>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</si>
  <si>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uMngeni(KZN222)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</si>
  <si>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</si>
  <si>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</si>
  <si>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</si>
  <si>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</si>
  <si>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</si>
  <si>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</si>
  <si>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</si>
  <si>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</si>
  <si>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</si>
  <si>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</si>
  <si>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</si>
  <si>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</si>
  <si>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</si>
  <si>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</si>
  <si>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</si>
  <si>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</si>
  <si>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</si>
  <si>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</si>
  <si>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</si>
  <si>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</si>
  <si>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</si>
  <si>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</si>
  <si>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</si>
  <si>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</si>
  <si>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</si>
  <si>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</si>
  <si>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</si>
  <si>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</si>
  <si>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</si>
  <si>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</si>
  <si>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</si>
  <si>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</si>
  <si>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</si>
  <si>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</si>
  <si>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</si>
  <si>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uMngeni(KZN222)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</si>
  <si>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</si>
  <si>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</si>
  <si>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uMngeni(KZN222)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</si>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</sst>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104770093</v>
      </c>
      <c r="C5" s="19">
        <v>0</v>
      </c>
      <c r="D5" s="59">
        <v>166322102</v>
      </c>
      <c r="E5" s="60">
        <v>116324315</v>
      </c>
      <c r="F5" s="60">
        <v>11244827</v>
      </c>
      <c r="G5" s="60">
        <v>8375933</v>
      </c>
      <c r="H5" s="60">
        <v>8701655</v>
      </c>
      <c r="I5" s="60">
        <v>28322415</v>
      </c>
      <c r="J5" s="60">
        <v>8673447</v>
      </c>
      <c r="K5" s="60">
        <v>5072426</v>
      </c>
      <c r="L5" s="60">
        <v>8944879</v>
      </c>
      <c r="M5" s="60">
        <v>22690752</v>
      </c>
      <c r="N5" s="60">
        <v>12967359</v>
      </c>
      <c r="O5" s="60">
        <v>11756979</v>
      </c>
      <c r="P5" s="60">
        <v>8522895</v>
      </c>
      <c r="Q5" s="60">
        <v>33247233</v>
      </c>
      <c r="R5" s="60">
        <v>0</v>
      </c>
      <c r="S5" s="60">
        <v>0</v>
      </c>
      <c r="T5" s="60">
        <v>0</v>
      </c>
      <c r="U5" s="60">
        <v>0</v>
      </c>
      <c r="V5" s="60">
        <v>84260400</v>
      </c>
      <c r="W5" s="60">
        <v>87243236</v>
      </c>
      <c r="X5" s="60">
        <v>-2982836</v>
      </c>
      <c r="Y5" s="61">
        <v>-3.42</v>
      </c>
      <c r="Z5" s="62">
        <v>116324315</v>
      </c>
    </row>
    <row r="6" spans="1:26" ht="13.5">
      <c r="A6" s="58" t="s">
        <v>32</v>
      </c>
      <c r="B6" s="19">
        <v>56526700</v>
      </c>
      <c r="C6" s="19">
        <v>0</v>
      </c>
      <c r="D6" s="59">
        <v>69725233</v>
      </c>
      <c r="E6" s="60">
        <v>68078648</v>
      </c>
      <c r="F6" s="60">
        <v>5162859</v>
      </c>
      <c r="G6" s="60">
        <v>6010372</v>
      </c>
      <c r="H6" s="60">
        <v>4470755</v>
      </c>
      <c r="I6" s="60">
        <v>15643986</v>
      </c>
      <c r="J6" s="60">
        <v>5175405</v>
      </c>
      <c r="K6" s="60">
        <v>4488946</v>
      </c>
      <c r="L6" s="60">
        <v>4610913</v>
      </c>
      <c r="M6" s="60">
        <v>14275264</v>
      </c>
      <c r="N6" s="60">
        <v>4626541</v>
      </c>
      <c r="O6" s="60">
        <v>4526972</v>
      </c>
      <c r="P6" s="60">
        <v>3939215</v>
      </c>
      <c r="Q6" s="60">
        <v>13092728</v>
      </c>
      <c r="R6" s="60">
        <v>0</v>
      </c>
      <c r="S6" s="60">
        <v>0</v>
      </c>
      <c r="T6" s="60">
        <v>0</v>
      </c>
      <c r="U6" s="60">
        <v>0</v>
      </c>
      <c r="V6" s="60">
        <v>43011978</v>
      </c>
      <c r="W6" s="60">
        <v>51058986</v>
      </c>
      <c r="X6" s="60">
        <v>-8047008</v>
      </c>
      <c r="Y6" s="61">
        <v>-15.76</v>
      </c>
      <c r="Z6" s="62">
        <v>68078648</v>
      </c>
    </row>
    <row r="7" spans="1:26" ht="13.5">
      <c r="A7" s="58" t="s">
        <v>33</v>
      </c>
      <c r="B7" s="19">
        <v>2455038</v>
      </c>
      <c r="C7" s="19">
        <v>0</v>
      </c>
      <c r="D7" s="59">
        <v>500000</v>
      </c>
      <c r="E7" s="60">
        <v>725000</v>
      </c>
      <c r="F7" s="60">
        <v>6670</v>
      </c>
      <c r="G7" s="60">
        <v>58334</v>
      </c>
      <c r="H7" s="60">
        <v>210700</v>
      </c>
      <c r="I7" s="60">
        <v>275704</v>
      </c>
      <c r="J7" s="60">
        <v>24608</v>
      </c>
      <c r="K7" s="60">
        <v>227725</v>
      </c>
      <c r="L7" s="60">
        <v>73080</v>
      </c>
      <c r="M7" s="60">
        <v>325413</v>
      </c>
      <c r="N7" s="60">
        <v>85346</v>
      </c>
      <c r="O7" s="60">
        <v>266792</v>
      </c>
      <c r="P7" s="60">
        <v>30400</v>
      </c>
      <c r="Q7" s="60">
        <v>382538</v>
      </c>
      <c r="R7" s="60">
        <v>0</v>
      </c>
      <c r="S7" s="60">
        <v>0</v>
      </c>
      <c r="T7" s="60">
        <v>0</v>
      </c>
      <c r="U7" s="60">
        <v>0</v>
      </c>
      <c r="V7" s="60">
        <v>983655</v>
      </c>
      <c r="W7" s="60">
        <v>543750</v>
      </c>
      <c r="X7" s="60">
        <v>439905</v>
      </c>
      <c r="Y7" s="61">
        <v>80.9</v>
      </c>
      <c r="Z7" s="62">
        <v>725000</v>
      </c>
    </row>
    <row r="8" spans="1:26" ht="13.5">
      <c r="A8" s="58" t="s">
        <v>34</v>
      </c>
      <c r="B8" s="19">
        <v>40597731</v>
      </c>
      <c r="C8" s="19">
        <v>0</v>
      </c>
      <c r="D8" s="59">
        <v>43491999</v>
      </c>
      <c r="E8" s="60">
        <v>53248733</v>
      </c>
      <c r="F8" s="60">
        <v>17053000</v>
      </c>
      <c r="G8" s="60">
        <v>3894000</v>
      </c>
      <c r="H8" s="60">
        <v>0</v>
      </c>
      <c r="I8" s="60">
        <v>20947000</v>
      </c>
      <c r="J8" s="60">
        <v>0</v>
      </c>
      <c r="K8" s="60">
        <v>11938000</v>
      </c>
      <c r="L8" s="60">
        <v>0</v>
      </c>
      <c r="M8" s="60">
        <v>11938000</v>
      </c>
      <c r="N8" s="60">
        <v>210526</v>
      </c>
      <c r="O8" s="60">
        <v>741000</v>
      </c>
      <c r="P8" s="60">
        <v>11267632</v>
      </c>
      <c r="Q8" s="60">
        <v>12219158</v>
      </c>
      <c r="R8" s="60">
        <v>0</v>
      </c>
      <c r="S8" s="60">
        <v>0</v>
      </c>
      <c r="T8" s="60">
        <v>0</v>
      </c>
      <c r="U8" s="60">
        <v>0</v>
      </c>
      <c r="V8" s="60">
        <v>45104158</v>
      </c>
      <c r="W8" s="60">
        <v>39936550</v>
      </c>
      <c r="X8" s="60">
        <v>5167608</v>
      </c>
      <c r="Y8" s="61">
        <v>12.94</v>
      </c>
      <c r="Z8" s="62">
        <v>53248733</v>
      </c>
    </row>
    <row r="9" spans="1:26" ht="13.5">
      <c r="A9" s="58" t="s">
        <v>35</v>
      </c>
      <c r="B9" s="19">
        <v>13302120</v>
      </c>
      <c r="C9" s="19">
        <v>0</v>
      </c>
      <c r="D9" s="59">
        <v>-10169719</v>
      </c>
      <c r="E9" s="60">
        <v>32317902</v>
      </c>
      <c r="F9" s="60">
        <v>1671130</v>
      </c>
      <c r="G9" s="60">
        <v>1916002</v>
      </c>
      <c r="H9" s="60">
        <v>1739881</v>
      </c>
      <c r="I9" s="60">
        <v>5327013</v>
      </c>
      <c r="J9" s="60">
        <v>1526324</v>
      </c>
      <c r="K9" s="60">
        <v>2103825</v>
      </c>
      <c r="L9" s="60">
        <v>1378815</v>
      </c>
      <c r="M9" s="60">
        <v>5008964</v>
      </c>
      <c r="N9" s="60">
        <v>1303399</v>
      </c>
      <c r="O9" s="60">
        <v>1407538</v>
      </c>
      <c r="P9" s="60">
        <v>1227685</v>
      </c>
      <c r="Q9" s="60">
        <v>3938622</v>
      </c>
      <c r="R9" s="60">
        <v>0</v>
      </c>
      <c r="S9" s="60">
        <v>0</v>
      </c>
      <c r="T9" s="60">
        <v>0</v>
      </c>
      <c r="U9" s="60">
        <v>0</v>
      </c>
      <c r="V9" s="60">
        <v>14274599</v>
      </c>
      <c r="W9" s="60">
        <v>24238427</v>
      </c>
      <c r="X9" s="60">
        <v>-9963828</v>
      </c>
      <c r="Y9" s="61">
        <v>-41.11</v>
      </c>
      <c r="Z9" s="62">
        <v>32317902</v>
      </c>
    </row>
    <row r="10" spans="1:26" ht="25.5">
      <c r="A10" s="63" t="s">
        <v>277</v>
      </c>
      <c r="B10" s="64">
        <f>SUM(B5:B9)</f>
        <v>217651682</v>
      </c>
      <c r="C10" s="64">
        <f>SUM(C5:C9)</f>
        <v>0</v>
      </c>
      <c r="D10" s="65">
        <f aca="true" t="shared" si="0" ref="D10:Z10">SUM(D5:D9)</f>
        <v>269869615</v>
      </c>
      <c r="E10" s="66">
        <f t="shared" si="0"/>
        <v>270694598</v>
      </c>
      <c r="F10" s="66">
        <f t="shared" si="0"/>
        <v>35138486</v>
      </c>
      <c r="G10" s="66">
        <f t="shared" si="0"/>
        <v>20254641</v>
      </c>
      <c r="H10" s="66">
        <f t="shared" si="0"/>
        <v>15122991</v>
      </c>
      <c r="I10" s="66">
        <f t="shared" si="0"/>
        <v>70516118</v>
      </c>
      <c r="J10" s="66">
        <f t="shared" si="0"/>
        <v>15399784</v>
      </c>
      <c r="K10" s="66">
        <f t="shared" si="0"/>
        <v>23830922</v>
      </c>
      <c r="L10" s="66">
        <f t="shared" si="0"/>
        <v>15007687</v>
      </c>
      <c r="M10" s="66">
        <f t="shared" si="0"/>
        <v>54238393</v>
      </c>
      <c r="N10" s="66">
        <f t="shared" si="0"/>
        <v>19193171</v>
      </c>
      <c r="O10" s="66">
        <f t="shared" si="0"/>
        <v>18699281</v>
      </c>
      <c r="P10" s="66">
        <f t="shared" si="0"/>
        <v>24987827</v>
      </c>
      <c r="Q10" s="66">
        <f t="shared" si="0"/>
        <v>62880279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187634790</v>
      </c>
      <c r="W10" s="66">
        <f t="shared" si="0"/>
        <v>203020949</v>
      </c>
      <c r="X10" s="66">
        <f t="shared" si="0"/>
        <v>-15386159</v>
      </c>
      <c r="Y10" s="67">
        <f>+IF(W10&lt;&gt;0,(X10/W10)*100,0)</f>
        <v>-7.578606580151489</v>
      </c>
      <c r="Z10" s="68">
        <f t="shared" si="0"/>
        <v>270694598</v>
      </c>
    </row>
    <row r="11" spans="1:26" ht="13.5">
      <c r="A11" s="58" t="s">
        <v>37</v>
      </c>
      <c r="B11" s="19">
        <v>75194548</v>
      </c>
      <c r="C11" s="19">
        <v>0</v>
      </c>
      <c r="D11" s="59">
        <v>78936367</v>
      </c>
      <c r="E11" s="60">
        <v>78108214</v>
      </c>
      <c r="F11" s="60">
        <v>5440332</v>
      </c>
      <c r="G11" s="60">
        <v>4454443</v>
      </c>
      <c r="H11" s="60">
        <v>5351497</v>
      </c>
      <c r="I11" s="60">
        <v>15246272</v>
      </c>
      <c r="J11" s="60">
        <v>4919367</v>
      </c>
      <c r="K11" s="60">
        <v>5148027</v>
      </c>
      <c r="L11" s="60">
        <v>5526080</v>
      </c>
      <c r="M11" s="60">
        <v>15593474</v>
      </c>
      <c r="N11" s="60">
        <v>5396149</v>
      </c>
      <c r="O11" s="60">
        <v>5344283</v>
      </c>
      <c r="P11" s="60">
        <v>5332779</v>
      </c>
      <c r="Q11" s="60">
        <v>16073211</v>
      </c>
      <c r="R11" s="60">
        <v>0</v>
      </c>
      <c r="S11" s="60">
        <v>0</v>
      </c>
      <c r="T11" s="60">
        <v>0</v>
      </c>
      <c r="U11" s="60">
        <v>0</v>
      </c>
      <c r="V11" s="60">
        <v>46912957</v>
      </c>
      <c r="W11" s="60">
        <v>58581161</v>
      </c>
      <c r="X11" s="60">
        <v>-11668204</v>
      </c>
      <c r="Y11" s="61">
        <v>-19.92</v>
      </c>
      <c r="Z11" s="62">
        <v>78108214</v>
      </c>
    </row>
    <row r="12" spans="1:26" ht="13.5">
      <c r="A12" s="58" t="s">
        <v>38</v>
      </c>
      <c r="B12" s="19">
        <v>5465393</v>
      </c>
      <c r="C12" s="19">
        <v>0</v>
      </c>
      <c r="D12" s="59">
        <v>5835572</v>
      </c>
      <c r="E12" s="60">
        <v>5835572</v>
      </c>
      <c r="F12" s="60">
        <v>460946</v>
      </c>
      <c r="G12" s="60">
        <v>440027</v>
      </c>
      <c r="H12" s="60">
        <v>443474</v>
      </c>
      <c r="I12" s="60">
        <v>1344447</v>
      </c>
      <c r="J12" s="60">
        <v>443474</v>
      </c>
      <c r="K12" s="60">
        <v>460946</v>
      </c>
      <c r="L12" s="60">
        <v>460946</v>
      </c>
      <c r="M12" s="60">
        <v>1365366</v>
      </c>
      <c r="N12" s="60">
        <v>460946</v>
      </c>
      <c r="O12" s="60">
        <v>639248</v>
      </c>
      <c r="P12" s="60">
        <v>483663</v>
      </c>
      <c r="Q12" s="60">
        <v>1583857</v>
      </c>
      <c r="R12" s="60">
        <v>0</v>
      </c>
      <c r="S12" s="60">
        <v>0</v>
      </c>
      <c r="T12" s="60">
        <v>0</v>
      </c>
      <c r="U12" s="60">
        <v>0</v>
      </c>
      <c r="V12" s="60">
        <v>4293670</v>
      </c>
      <c r="W12" s="60">
        <v>4376679</v>
      </c>
      <c r="X12" s="60">
        <v>-83009</v>
      </c>
      <c r="Y12" s="61">
        <v>-1.9</v>
      </c>
      <c r="Z12" s="62">
        <v>5835572</v>
      </c>
    </row>
    <row r="13" spans="1:26" ht="13.5">
      <c r="A13" s="58" t="s">
        <v>278</v>
      </c>
      <c r="B13" s="19">
        <v>44140849</v>
      </c>
      <c r="C13" s="19">
        <v>0</v>
      </c>
      <c r="D13" s="59">
        <v>10107505</v>
      </c>
      <c r="E13" s="60">
        <v>10107984</v>
      </c>
      <c r="F13" s="60">
        <v>0</v>
      </c>
      <c r="G13" s="60">
        <v>0</v>
      </c>
      <c r="H13" s="60">
        <v>0</v>
      </c>
      <c r="I13" s="60">
        <v>0</v>
      </c>
      <c r="J13" s="60">
        <v>848263</v>
      </c>
      <c r="K13" s="60">
        <v>848263</v>
      </c>
      <c r="L13" s="60">
        <v>-66264</v>
      </c>
      <c r="M13" s="60">
        <v>1630262</v>
      </c>
      <c r="N13" s="60">
        <v>848263</v>
      </c>
      <c r="O13" s="60">
        <v>848263</v>
      </c>
      <c r="P13" s="60">
        <v>848263</v>
      </c>
      <c r="Q13" s="60">
        <v>2544789</v>
      </c>
      <c r="R13" s="60">
        <v>0</v>
      </c>
      <c r="S13" s="60">
        <v>0</v>
      </c>
      <c r="T13" s="60">
        <v>0</v>
      </c>
      <c r="U13" s="60">
        <v>0</v>
      </c>
      <c r="V13" s="60">
        <v>4175051</v>
      </c>
      <c r="W13" s="60">
        <v>7580988</v>
      </c>
      <c r="X13" s="60">
        <v>-3405937</v>
      </c>
      <c r="Y13" s="61">
        <v>-44.93</v>
      </c>
      <c r="Z13" s="62">
        <v>10107984</v>
      </c>
    </row>
    <row r="14" spans="1:26" ht="13.5">
      <c r="A14" s="58" t="s">
        <v>40</v>
      </c>
      <c r="B14" s="19">
        <v>5991748</v>
      </c>
      <c r="C14" s="19">
        <v>0</v>
      </c>
      <c r="D14" s="59">
        <v>4804371</v>
      </c>
      <c r="E14" s="60">
        <v>4522061</v>
      </c>
      <c r="F14" s="60">
        <v>37</v>
      </c>
      <c r="G14" s="60">
        <v>-705</v>
      </c>
      <c r="H14" s="60">
        <v>2482</v>
      </c>
      <c r="I14" s="60">
        <v>1814</v>
      </c>
      <c r="J14" s="60">
        <v>1846989</v>
      </c>
      <c r="K14" s="60">
        <v>515</v>
      </c>
      <c r="L14" s="60">
        <v>123</v>
      </c>
      <c r="M14" s="60">
        <v>1847627</v>
      </c>
      <c r="N14" s="60">
        <v>591443</v>
      </c>
      <c r="O14" s="60">
        <v>3836</v>
      </c>
      <c r="P14" s="60">
        <v>1675453</v>
      </c>
      <c r="Q14" s="60">
        <v>2270732</v>
      </c>
      <c r="R14" s="60">
        <v>0</v>
      </c>
      <c r="S14" s="60">
        <v>0</v>
      </c>
      <c r="T14" s="60">
        <v>0</v>
      </c>
      <c r="U14" s="60">
        <v>0</v>
      </c>
      <c r="V14" s="60">
        <v>4120173</v>
      </c>
      <c r="W14" s="60">
        <v>3391546</v>
      </c>
      <c r="X14" s="60">
        <v>728627</v>
      </c>
      <c r="Y14" s="61">
        <v>21.48</v>
      </c>
      <c r="Z14" s="62">
        <v>4522061</v>
      </c>
    </row>
    <row r="15" spans="1:26" ht="13.5">
      <c r="A15" s="58" t="s">
        <v>41</v>
      </c>
      <c r="B15" s="19">
        <v>60661783</v>
      </c>
      <c r="C15" s="19">
        <v>0</v>
      </c>
      <c r="D15" s="59">
        <v>69954954</v>
      </c>
      <c r="E15" s="60">
        <v>73452702</v>
      </c>
      <c r="F15" s="60">
        <v>2253002</v>
      </c>
      <c r="G15" s="60">
        <v>14098755</v>
      </c>
      <c r="H15" s="60">
        <v>5061196</v>
      </c>
      <c r="I15" s="60">
        <v>21412953</v>
      </c>
      <c r="J15" s="60">
        <v>5864280</v>
      </c>
      <c r="K15" s="60">
        <v>6313197</v>
      </c>
      <c r="L15" s="60">
        <v>2089517</v>
      </c>
      <c r="M15" s="60">
        <v>14266994</v>
      </c>
      <c r="N15" s="60">
        <v>6084573</v>
      </c>
      <c r="O15" s="60">
        <v>2328608</v>
      </c>
      <c r="P15" s="60">
        <v>3427297</v>
      </c>
      <c r="Q15" s="60">
        <v>11840478</v>
      </c>
      <c r="R15" s="60">
        <v>0</v>
      </c>
      <c r="S15" s="60">
        <v>0</v>
      </c>
      <c r="T15" s="60">
        <v>0</v>
      </c>
      <c r="U15" s="60">
        <v>0</v>
      </c>
      <c r="V15" s="60">
        <v>47520425</v>
      </c>
      <c r="W15" s="60">
        <v>55089527</v>
      </c>
      <c r="X15" s="60">
        <v>-7569102</v>
      </c>
      <c r="Y15" s="61">
        <v>-13.74</v>
      </c>
      <c r="Z15" s="62">
        <v>73452702</v>
      </c>
    </row>
    <row r="16" spans="1:26" ht="13.5">
      <c r="A16" s="69" t="s">
        <v>42</v>
      </c>
      <c r="B16" s="19">
        <v>4945743</v>
      </c>
      <c r="C16" s="19">
        <v>0</v>
      </c>
      <c r="D16" s="59">
        <v>9752000</v>
      </c>
      <c r="E16" s="60">
        <v>16040626</v>
      </c>
      <c r="F16" s="60">
        <v>38400</v>
      </c>
      <c r="G16" s="60">
        <v>1001377</v>
      </c>
      <c r="H16" s="60">
        <v>1126329</v>
      </c>
      <c r="I16" s="60">
        <v>2166106</v>
      </c>
      <c r="J16" s="60">
        <v>2576108</v>
      </c>
      <c r="K16" s="60">
        <v>887541</v>
      </c>
      <c r="L16" s="60">
        <v>1190948</v>
      </c>
      <c r="M16" s="60">
        <v>4654597</v>
      </c>
      <c r="N16" s="60">
        <v>1063713</v>
      </c>
      <c r="O16" s="60">
        <v>-1023823</v>
      </c>
      <c r="P16" s="60">
        <v>903361</v>
      </c>
      <c r="Q16" s="60">
        <v>943251</v>
      </c>
      <c r="R16" s="60">
        <v>0</v>
      </c>
      <c r="S16" s="60">
        <v>0</v>
      </c>
      <c r="T16" s="60">
        <v>0</v>
      </c>
      <c r="U16" s="60">
        <v>0</v>
      </c>
      <c r="V16" s="60">
        <v>7763954</v>
      </c>
      <c r="W16" s="60">
        <v>12030470</v>
      </c>
      <c r="X16" s="60">
        <v>-4266516</v>
      </c>
      <c r="Y16" s="61">
        <v>-35.46</v>
      </c>
      <c r="Z16" s="62">
        <v>16040626</v>
      </c>
    </row>
    <row r="17" spans="1:26" ht="13.5">
      <c r="A17" s="58" t="s">
        <v>43</v>
      </c>
      <c r="B17" s="19">
        <v>48754972</v>
      </c>
      <c r="C17" s="19">
        <v>0</v>
      </c>
      <c r="D17" s="59">
        <v>77985464</v>
      </c>
      <c r="E17" s="60">
        <v>73709387</v>
      </c>
      <c r="F17" s="60">
        <v>2512951</v>
      </c>
      <c r="G17" s="60">
        <v>5078894</v>
      </c>
      <c r="H17" s="60">
        <v>2001137</v>
      </c>
      <c r="I17" s="60">
        <v>9592982</v>
      </c>
      <c r="J17" s="60">
        <v>2961704</v>
      </c>
      <c r="K17" s="60">
        <v>4434949</v>
      </c>
      <c r="L17" s="60">
        <v>2915388</v>
      </c>
      <c r="M17" s="60">
        <v>10312041</v>
      </c>
      <c r="N17" s="60">
        <v>5130473</v>
      </c>
      <c r="O17" s="60">
        <v>4863370</v>
      </c>
      <c r="P17" s="60">
        <v>3037032</v>
      </c>
      <c r="Q17" s="60">
        <v>13030875</v>
      </c>
      <c r="R17" s="60">
        <v>0</v>
      </c>
      <c r="S17" s="60">
        <v>0</v>
      </c>
      <c r="T17" s="60">
        <v>0</v>
      </c>
      <c r="U17" s="60">
        <v>0</v>
      </c>
      <c r="V17" s="60">
        <v>32935898</v>
      </c>
      <c r="W17" s="60">
        <v>55282040</v>
      </c>
      <c r="X17" s="60">
        <v>-22346142</v>
      </c>
      <c r="Y17" s="61">
        <v>-40.42</v>
      </c>
      <c r="Z17" s="62">
        <v>73709387</v>
      </c>
    </row>
    <row r="18" spans="1:26" ht="13.5">
      <c r="A18" s="70" t="s">
        <v>44</v>
      </c>
      <c r="B18" s="71">
        <f>SUM(B11:B17)</f>
        <v>245155036</v>
      </c>
      <c r="C18" s="71">
        <f>SUM(C11:C17)</f>
        <v>0</v>
      </c>
      <c r="D18" s="72">
        <f aca="true" t="shared" si="1" ref="D18:Z18">SUM(D11:D17)</f>
        <v>257376233</v>
      </c>
      <c r="E18" s="73">
        <f t="shared" si="1"/>
        <v>261776546</v>
      </c>
      <c r="F18" s="73">
        <f t="shared" si="1"/>
        <v>10705668</v>
      </c>
      <c r="G18" s="73">
        <f t="shared" si="1"/>
        <v>25072791</v>
      </c>
      <c r="H18" s="73">
        <f t="shared" si="1"/>
        <v>13986115</v>
      </c>
      <c r="I18" s="73">
        <f t="shared" si="1"/>
        <v>49764574</v>
      </c>
      <c r="J18" s="73">
        <f t="shared" si="1"/>
        <v>19460185</v>
      </c>
      <c r="K18" s="73">
        <f t="shared" si="1"/>
        <v>18093438</v>
      </c>
      <c r="L18" s="73">
        <f t="shared" si="1"/>
        <v>12116738</v>
      </c>
      <c r="M18" s="73">
        <f t="shared" si="1"/>
        <v>49670361</v>
      </c>
      <c r="N18" s="73">
        <f t="shared" si="1"/>
        <v>19575560</v>
      </c>
      <c r="O18" s="73">
        <f t="shared" si="1"/>
        <v>13003785</v>
      </c>
      <c r="P18" s="73">
        <f t="shared" si="1"/>
        <v>15707848</v>
      </c>
      <c r="Q18" s="73">
        <f t="shared" si="1"/>
        <v>48287193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147722128</v>
      </c>
      <c r="W18" s="73">
        <f t="shared" si="1"/>
        <v>196332411</v>
      </c>
      <c r="X18" s="73">
        <f t="shared" si="1"/>
        <v>-48610283</v>
      </c>
      <c r="Y18" s="67">
        <f>+IF(W18&lt;&gt;0,(X18/W18)*100,0)</f>
        <v>-24.759173868648716</v>
      </c>
      <c r="Z18" s="74">
        <f t="shared" si="1"/>
        <v>261776546</v>
      </c>
    </row>
    <row r="19" spans="1:26" ht="13.5">
      <c r="A19" s="70" t="s">
        <v>45</v>
      </c>
      <c r="B19" s="75">
        <f>+B10-B18</f>
        <v>-27503354</v>
      </c>
      <c r="C19" s="75">
        <f>+C10-C18</f>
        <v>0</v>
      </c>
      <c r="D19" s="76">
        <f aca="true" t="shared" si="2" ref="D19:Z19">+D10-D18</f>
        <v>12493382</v>
      </c>
      <c r="E19" s="77">
        <f t="shared" si="2"/>
        <v>8918052</v>
      </c>
      <c r="F19" s="77">
        <f t="shared" si="2"/>
        <v>24432818</v>
      </c>
      <c r="G19" s="77">
        <f t="shared" si="2"/>
        <v>-4818150</v>
      </c>
      <c r="H19" s="77">
        <f t="shared" si="2"/>
        <v>1136876</v>
      </c>
      <c r="I19" s="77">
        <f t="shared" si="2"/>
        <v>20751544</v>
      </c>
      <c r="J19" s="77">
        <f t="shared" si="2"/>
        <v>-4060401</v>
      </c>
      <c r="K19" s="77">
        <f t="shared" si="2"/>
        <v>5737484</v>
      </c>
      <c r="L19" s="77">
        <f t="shared" si="2"/>
        <v>2890949</v>
      </c>
      <c r="M19" s="77">
        <f t="shared" si="2"/>
        <v>4568032</v>
      </c>
      <c r="N19" s="77">
        <f t="shared" si="2"/>
        <v>-382389</v>
      </c>
      <c r="O19" s="77">
        <f t="shared" si="2"/>
        <v>5695496</v>
      </c>
      <c r="P19" s="77">
        <f t="shared" si="2"/>
        <v>9279979</v>
      </c>
      <c r="Q19" s="77">
        <f t="shared" si="2"/>
        <v>14593086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39912662</v>
      </c>
      <c r="W19" s="77">
        <f>IF(E10=E18,0,W10-W18)</f>
        <v>6688538</v>
      </c>
      <c r="X19" s="77">
        <f t="shared" si="2"/>
        <v>33224124</v>
      </c>
      <c r="Y19" s="78">
        <f>+IF(W19&lt;&gt;0,(X19/W19)*100,0)</f>
        <v>496.7322305711652</v>
      </c>
      <c r="Z19" s="79">
        <f t="shared" si="2"/>
        <v>8918052</v>
      </c>
    </row>
    <row r="20" spans="1:26" ht="13.5">
      <c r="A20" s="58" t="s">
        <v>46</v>
      </c>
      <c r="B20" s="19">
        <v>25923097</v>
      </c>
      <c r="C20" s="19">
        <v>0</v>
      </c>
      <c r="D20" s="59">
        <v>19912000</v>
      </c>
      <c r="E20" s="60">
        <v>34912000</v>
      </c>
      <c r="F20" s="60">
        <v>500000</v>
      </c>
      <c r="G20" s="60">
        <v>4136000</v>
      </c>
      <c r="H20" s="60">
        <v>0</v>
      </c>
      <c r="I20" s="60">
        <v>4636000</v>
      </c>
      <c r="J20" s="60">
        <v>0</v>
      </c>
      <c r="K20" s="60">
        <v>0</v>
      </c>
      <c r="L20" s="60">
        <v>0</v>
      </c>
      <c r="M20" s="60">
        <v>0</v>
      </c>
      <c r="N20" s="60">
        <v>5633000</v>
      </c>
      <c r="O20" s="60">
        <v>0</v>
      </c>
      <c r="P20" s="60">
        <v>9643000</v>
      </c>
      <c r="Q20" s="60">
        <v>15276000</v>
      </c>
      <c r="R20" s="60">
        <v>0</v>
      </c>
      <c r="S20" s="60">
        <v>0</v>
      </c>
      <c r="T20" s="60">
        <v>0</v>
      </c>
      <c r="U20" s="60">
        <v>0</v>
      </c>
      <c r="V20" s="60">
        <v>19912000</v>
      </c>
      <c r="W20" s="60">
        <v>26184000</v>
      </c>
      <c r="X20" s="60">
        <v>-6272000</v>
      </c>
      <c r="Y20" s="61">
        <v>-23.95</v>
      </c>
      <c r="Z20" s="62">
        <v>34912000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-1580257</v>
      </c>
      <c r="C22" s="86">
        <f>SUM(C19:C21)</f>
        <v>0</v>
      </c>
      <c r="D22" s="87">
        <f aca="true" t="shared" si="3" ref="D22:Z22">SUM(D19:D21)</f>
        <v>32405382</v>
      </c>
      <c r="E22" s="88">
        <f t="shared" si="3"/>
        <v>43830052</v>
      </c>
      <c r="F22" s="88">
        <f t="shared" si="3"/>
        <v>24932818</v>
      </c>
      <c r="G22" s="88">
        <f t="shared" si="3"/>
        <v>-682150</v>
      </c>
      <c r="H22" s="88">
        <f t="shared" si="3"/>
        <v>1136876</v>
      </c>
      <c r="I22" s="88">
        <f t="shared" si="3"/>
        <v>25387544</v>
      </c>
      <c r="J22" s="88">
        <f t="shared" si="3"/>
        <v>-4060401</v>
      </c>
      <c r="K22" s="88">
        <f t="shared" si="3"/>
        <v>5737484</v>
      </c>
      <c r="L22" s="88">
        <f t="shared" si="3"/>
        <v>2890949</v>
      </c>
      <c r="M22" s="88">
        <f t="shared" si="3"/>
        <v>4568032</v>
      </c>
      <c r="N22" s="88">
        <f t="shared" si="3"/>
        <v>5250611</v>
      </c>
      <c r="O22" s="88">
        <f t="shared" si="3"/>
        <v>5695496</v>
      </c>
      <c r="P22" s="88">
        <f t="shared" si="3"/>
        <v>18922979</v>
      </c>
      <c r="Q22" s="88">
        <f t="shared" si="3"/>
        <v>29869086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59824662</v>
      </c>
      <c r="W22" s="88">
        <f t="shared" si="3"/>
        <v>32872538</v>
      </c>
      <c r="X22" s="88">
        <f t="shared" si="3"/>
        <v>26952124</v>
      </c>
      <c r="Y22" s="89">
        <f>+IF(W22&lt;&gt;0,(X22/W22)*100,0)</f>
        <v>81.98978734164061</v>
      </c>
      <c r="Z22" s="90">
        <f t="shared" si="3"/>
        <v>43830052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-1580257</v>
      </c>
      <c r="C24" s="75">
        <f>SUM(C22:C23)</f>
        <v>0</v>
      </c>
      <c r="D24" s="76">
        <f aca="true" t="shared" si="4" ref="D24:Z24">SUM(D22:D23)</f>
        <v>32405382</v>
      </c>
      <c r="E24" s="77">
        <f t="shared" si="4"/>
        <v>43830052</v>
      </c>
      <c r="F24" s="77">
        <f t="shared" si="4"/>
        <v>24932818</v>
      </c>
      <c r="G24" s="77">
        <f t="shared" si="4"/>
        <v>-682150</v>
      </c>
      <c r="H24" s="77">
        <f t="shared" si="4"/>
        <v>1136876</v>
      </c>
      <c r="I24" s="77">
        <f t="shared" si="4"/>
        <v>25387544</v>
      </c>
      <c r="J24" s="77">
        <f t="shared" si="4"/>
        <v>-4060401</v>
      </c>
      <c r="K24" s="77">
        <f t="shared" si="4"/>
        <v>5737484</v>
      </c>
      <c r="L24" s="77">
        <f t="shared" si="4"/>
        <v>2890949</v>
      </c>
      <c r="M24" s="77">
        <f t="shared" si="4"/>
        <v>4568032</v>
      </c>
      <c r="N24" s="77">
        <f t="shared" si="4"/>
        <v>5250611</v>
      </c>
      <c r="O24" s="77">
        <f t="shared" si="4"/>
        <v>5695496</v>
      </c>
      <c r="P24" s="77">
        <f t="shared" si="4"/>
        <v>18922979</v>
      </c>
      <c r="Q24" s="77">
        <f t="shared" si="4"/>
        <v>29869086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59824662</v>
      </c>
      <c r="W24" s="77">
        <f t="shared" si="4"/>
        <v>32872538</v>
      </c>
      <c r="X24" s="77">
        <f t="shared" si="4"/>
        <v>26952124</v>
      </c>
      <c r="Y24" s="78">
        <f>+IF(W24&lt;&gt;0,(X24/W24)*100,0)</f>
        <v>81.98978734164061</v>
      </c>
      <c r="Z24" s="79">
        <f t="shared" si="4"/>
        <v>43830052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26857723</v>
      </c>
      <c r="C27" s="22">
        <v>0</v>
      </c>
      <c r="D27" s="99">
        <v>32262000</v>
      </c>
      <c r="E27" s="100">
        <v>43386357</v>
      </c>
      <c r="F27" s="100">
        <v>0</v>
      </c>
      <c r="G27" s="100">
        <v>829585</v>
      </c>
      <c r="H27" s="100">
        <v>4443138</v>
      </c>
      <c r="I27" s="100">
        <v>5272723</v>
      </c>
      <c r="J27" s="100">
        <v>2967263</v>
      </c>
      <c r="K27" s="100">
        <v>1187474</v>
      </c>
      <c r="L27" s="100">
        <v>4185492</v>
      </c>
      <c r="M27" s="100">
        <v>8340229</v>
      </c>
      <c r="N27" s="100">
        <v>0</v>
      </c>
      <c r="O27" s="100">
        <v>3039377</v>
      </c>
      <c r="P27" s="100">
        <v>2489179</v>
      </c>
      <c r="Q27" s="100">
        <v>5528556</v>
      </c>
      <c r="R27" s="100">
        <v>0</v>
      </c>
      <c r="S27" s="100">
        <v>0</v>
      </c>
      <c r="T27" s="100">
        <v>0</v>
      </c>
      <c r="U27" s="100">
        <v>0</v>
      </c>
      <c r="V27" s="100">
        <v>19141508</v>
      </c>
      <c r="W27" s="100">
        <v>32539768</v>
      </c>
      <c r="X27" s="100">
        <v>-13398260</v>
      </c>
      <c r="Y27" s="101">
        <v>-41.18</v>
      </c>
      <c r="Z27" s="102">
        <v>43386357</v>
      </c>
    </row>
    <row r="28" spans="1:26" ht="13.5">
      <c r="A28" s="103" t="s">
        <v>46</v>
      </c>
      <c r="B28" s="19">
        <v>26857723</v>
      </c>
      <c r="C28" s="19">
        <v>0</v>
      </c>
      <c r="D28" s="59">
        <v>19912000</v>
      </c>
      <c r="E28" s="60">
        <v>19912000</v>
      </c>
      <c r="F28" s="60">
        <v>0</v>
      </c>
      <c r="G28" s="60">
        <v>829585</v>
      </c>
      <c r="H28" s="60">
        <v>4443138</v>
      </c>
      <c r="I28" s="60">
        <v>5272723</v>
      </c>
      <c r="J28" s="60">
        <v>2967263</v>
      </c>
      <c r="K28" s="60">
        <v>0</v>
      </c>
      <c r="L28" s="60">
        <v>1869887</v>
      </c>
      <c r="M28" s="60">
        <v>4837150</v>
      </c>
      <c r="N28" s="60">
        <v>0</v>
      </c>
      <c r="O28" s="60">
        <v>1140020</v>
      </c>
      <c r="P28" s="60">
        <v>2489179</v>
      </c>
      <c r="Q28" s="60">
        <v>3629199</v>
      </c>
      <c r="R28" s="60">
        <v>0</v>
      </c>
      <c r="S28" s="60">
        <v>0</v>
      </c>
      <c r="T28" s="60">
        <v>0</v>
      </c>
      <c r="U28" s="60">
        <v>0</v>
      </c>
      <c r="V28" s="60">
        <v>13739072</v>
      </c>
      <c r="W28" s="60">
        <v>14934000</v>
      </c>
      <c r="X28" s="60">
        <v>-1194928</v>
      </c>
      <c r="Y28" s="61">
        <v>-8</v>
      </c>
      <c r="Z28" s="62">
        <v>19912000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12350000</v>
      </c>
      <c r="E31" s="60">
        <v>23474357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1187474</v>
      </c>
      <c r="L31" s="60">
        <v>2315605</v>
      </c>
      <c r="M31" s="60">
        <v>3503079</v>
      </c>
      <c r="N31" s="60">
        <v>0</v>
      </c>
      <c r="O31" s="60">
        <v>1899357</v>
      </c>
      <c r="P31" s="60">
        <v>0</v>
      </c>
      <c r="Q31" s="60">
        <v>1899357</v>
      </c>
      <c r="R31" s="60">
        <v>0</v>
      </c>
      <c r="S31" s="60">
        <v>0</v>
      </c>
      <c r="T31" s="60">
        <v>0</v>
      </c>
      <c r="U31" s="60">
        <v>0</v>
      </c>
      <c r="V31" s="60">
        <v>5402436</v>
      </c>
      <c r="W31" s="60">
        <v>17605768</v>
      </c>
      <c r="X31" s="60">
        <v>-12203332</v>
      </c>
      <c r="Y31" s="61">
        <v>-69.31</v>
      </c>
      <c r="Z31" s="62">
        <v>23474357</v>
      </c>
    </row>
    <row r="32" spans="1:26" ht="13.5">
      <c r="A32" s="70" t="s">
        <v>54</v>
      </c>
      <c r="B32" s="22">
        <f>SUM(B28:B31)</f>
        <v>26857723</v>
      </c>
      <c r="C32" s="22">
        <f>SUM(C28:C31)</f>
        <v>0</v>
      </c>
      <c r="D32" s="99">
        <f aca="true" t="shared" si="5" ref="D32:Z32">SUM(D28:D31)</f>
        <v>32262000</v>
      </c>
      <c r="E32" s="100">
        <f t="shared" si="5"/>
        <v>43386357</v>
      </c>
      <c r="F32" s="100">
        <f t="shared" si="5"/>
        <v>0</v>
      </c>
      <c r="G32" s="100">
        <f t="shared" si="5"/>
        <v>829585</v>
      </c>
      <c r="H32" s="100">
        <f t="shared" si="5"/>
        <v>4443138</v>
      </c>
      <c r="I32" s="100">
        <f t="shared" si="5"/>
        <v>5272723</v>
      </c>
      <c r="J32" s="100">
        <f t="shared" si="5"/>
        <v>2967263</v>
      </c>
      <c r="K32" s="100">
        <f t="shared" si="5"/>
        <v>1187474</v>
      </c>
      <c r="L32" s="100">
        <f t="shared" si="5"/>
        <v>4185492</v>
      </c>
      <c r="M32" s="100">
        <f t="shared" si="5"/>
        <v>8340229</v>
      </c>
      <c r="N32" s="100">
        <f t="shared" si="5"/>
        <v>0</v>
      </c>
      <c r="O32" s="100">
        <f t="shared" si="5"/>
        <v>3039377</v>
      </c>
      <c r="P32" s="100">
        <f t="shared" si="5"/>
        <v>2489179</v>
      </c>
      <c r="Q32" s="100">
        <f t="shared" si="5"/>
        <v>5528556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19141508</v>
      </c>
      <c r="W32" s="100">
        <f t="shared" si="5"/>
        <v>32539768</v>
      </c>
      <c r="X32" s="100">
        <f t="shared" si="5"/>
        <v>-13398260</v>
      </c>
      <c r="Y32" s="101">
        <f>+IF(W32&lt;&gt;0,(X32/W32)*100,0)</f>
        <v>-41.175032348110165</v>
      </c>
      <c r="Z32" s="102">
        <f t="shared" si="5"/>
        <v>43386357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108912957</v>
      </c>
      <c r="C35" s="19">
        <v>0</v>
      </c>
      <c r="D35" s="59">
        <v>106337422</v>
      </c>
      <c r="E35" s="60">
        <v>153754133</v>
      </c>
      <c r="F35" s="60">
        <v>106767446</v>
      </c>
      <c r="G35" s="60">
        <v>91707605</v>
      </c>
      <c r="H35" s="60">
        <v>94214460</v>
      </c>
      <c r="I35" s="60">
        <v>94214460</v>
      </c>
      <c r="J35" s="60">
        <v>105193833</v>
      </c>
      <c r="K35" s="60">
        <v>63871796</v>
      </c>
      <c r="L35" s="60">
        <v>149718069</v>
      </c>
      <c r="M35" s="60">
        <v>149718069</v>
      </c>
      <c r="N35" s="60">
        <v>149731216</v>
      </c>
      <c r="O35" s="60">
        <v>127747495</v>
      </c>
      <c r="P35" s="60">
        <v>190660457</v>
      </c>
      <c r="Q35" s="60">
        <v>190660457</v>
      </c>
      <c r="R35" s="60">
        <v>0</v>
      </c>
      <c r="S35" s="60">
        <v>0</v>
      </c>
      <c r="T35" s="60">
        <v>0</v>
      </c>
      <c r="U35" s="60">
        <v>0</v>
      </c>
      <c r="V35" s="60">
        <v>190660457</v>
      </c>
      <c r="W35" s="60">
        <v>115315600</v>
      </c>
      <c r="X35" s="60">
        <v>75344857</v>
      </c>
      <c r="Y35" s="61">
        <v>65.34</v>
      </c>
      <c r="Z35" s="62">
        <v>153754133</v>
      </c>
    </row>
    <row r="36" spans="1:26" ht="13.5">
      <c r="A36" s="58" t="s">
        <v>57</v>
      </c>
      <c r="B36" s="19">
        <v>805912954</v>
      </c>
      <c r="C36" s="19">
        <v>0</v>
      </c>
      <c r="D36" s="59">
        <v>441993644</v>
      </c>
      <c r="E36" s="60">
        <v>805912954</v>
      </c>
      <c r="F36" s="60">
        <v>384820473</v>
      </c>
      <c r="G36" s="60">
        <v>587940932</v>
      </c>
      <c r="H36" s="60">
        <v>587940932</v>
      </c>
      <c r="I36" s="60">
        <v>587940932</v>
      </c>
      <c r="J36" s="60">
        <v>596180920</v>
      </c>
      <c r="K36" s="60">
        <v>805912954</v>
      </c>
      <c r="L36" s="60">
        <v>805912954</v>
      </c>
      <c r="M36" s="60">
        <v>805912954</v>
      </c>
      <c r="N36" s="60">
        <v>805912954</v>
      </c>
      <c r="O36" s="60">
        <v>805912954</v>
      </c>
      <c r="P36" s="60">
        <v>805912954</v>
      </c>
      <c r="Q36" s="60">
        <v>805912954</v>
      </c>
      <c r="R36" s="60">
        <v>0</v>
      </c>
      <c r="S36" s="60">
        <v>0</v>
      </c>
      <c r="T36" s="60">
        <v>0</v>
      </c>
      <c r="U36" s="60">
        <v>0</v>
      </c>
      <c r="V36" s="60">
        <v>805912954</v>
      </c>
      <c r="W36" s="60">
        <v>604434716</v>
      </c>
      <c r="X36" s="60">
        <v>201478238</v>
      </c>
      <c r="Y36" s="61">
        <v>33.33</v>
      </c>
      <c r="Z36" s="62">
        <v>805912954</v>
      </c>
    </row>
    <row r="37" spans="1:26" ht="13.5">
      <c r="A37" s="58" t="s">
        <v>58</v>
      </c>
      <c r="B37" s="19">
        <v>54480409</v>
      </c>
      <c r="C37" s="19">
        <v>0</v>
      </c>
      <c r="D37" s="59">
        <v>57183082</v>
      </c>
      <c r="E37" s="60">
        <v>9913204</v>
      </c>
      <c r="F37" s="60">
        <v>37055632</v>
      </c>
      <c r="G37" s="60">
        <v>31982192</v>
      </c>
      <c r="H37" s="60">
        <v>10922947</v>
      </c>
      <c r="I37" s="60">
        <v>10922947</v>
      </c>
      <c r="J37" s="60">
        <v>8784256</v>
      </c>
      <c r="K37" s="60">
        <v>11889248</v>
      </c>
      <c r="L37" s="60">
        <v>8447954</v>
      </c>
      <c r="M37" s="60">
        <v>8447954</v>
      </c>
      <c r="N37" s="60">
        <v>8461101</v>
      </c>
      <c r="O37" s="60">
        <v>8483259</v>
      </c>
      <c r="P37" s="60">
        <v>11474219</v>
      </c>
      <c r="Q37" s="60">
        <v>11474219</v>
      </c>
      <c r="R37" s="60">
        <v>0</v>
      </c>
      <c r="S37" s="60">
        <v>0</v>
      </c>
      <c r="T37" s="60">
        <v>0</v>
      </c>
      <c r="U37" s="60">
        <v>0</v>
      </c>
      <c r="V37" s="60">
        <v>11474219</v>
      </c>
      <c r="W37" s="60">
        <v>7434903</v>
      </c>
      <c r="X37" s="60">
        <v>4039316</v>
      </c>
      <c r="Y37" s="61">
        <v>54.33</v>
      </c>
      <c r="Z37" s="62">
        <v>9913204</v>
      </c>
    </row>
    <row r="38" spans="1:26" ht="13.5">
      <c r="A38" s="58" t="s">
        <v>59</v>
      </c>
      <c r="B38" s="19">
        <v>71723315</v>
      </c>
      <c r="C38" s="19">
        <v>0</v>
      </c>
      <c r="D38" s="59">
        <v>39416801</v>
      </c>
      <c r="E38" s="60">
        <v>39417000</v>
      </c>
      <c r="F38" s="60">
        <v>65870537</v>
      </c>
      <c r="G38" s="60">
        <v>71745174</v>
      </c>
      <c r="H38" s="60">
        <v>71745174</v>
      </c>
      <c r="I38" s="60">
        <v>71745174</v>
      </c>
      <c r="J38" s="60">
        <v>71745174</v>
      </c>
      <c r="K38" s="60">
        <v>71723315</v>
      </c>
      <c r="L38" s="60">
        <v>161010882</v>
      </c>
      <c r="M38" s="60">
        <v>161010882</v>
      </c>
      <c r="N38" s="60">
        <v>161010882</v>
      </c>
      <c r="O38" s="60">
        <v>161010882</v>
      </c>
      <c r="P38" s="60">
        <v>69862873</v>
      </c>
      <c r="Q38" s="60">
        <v>69862873</v>
      </c>
      <c r="R38" s="60">
        <v>0</v>
      </c>
      <c r="S38" s="60">
        <v>0</v>
      </c>
      <c r="T38" s="60">
        <v>0</v>
      </c>
      <c r="U38" s="60">
        <v>0</v>
      </c>
      <c r="V38" s="60">
        <v>69862873</v>
      </c>
      <c r="W38" s="60">
        <v>29562750</v>
      </c>
      <c r="X38" s="60">
        <v>40300123</v>
      </c>
      <c r="Y38" s="61">
        <v>136.32</v>
      </c>
      <c r="Z38" s="62">
        <v>39417000</v>
      </c>
    </row>
    <row r="39" spans="1:26" ht="13.5">
      <c r="A39" s="58" t="s">
        <v>60</v>
      </c>
      <c r="B39" s="19">
        <v>788622187</v>
      </c>
      <c r="C39" s="19">
        <v>0</v>
      </c>
      <c r="D39" s="59">
        <v>451731183</v>
      </c>
      <c r="E39" s="60">
        <v>910336883</v>
      </c>
      <c r="F39" s="60">
        <v>388661750</v>
      </c>
      <c r="G39" s="60">
        <v>575921171</v>
      </c>
      <c r="H39" s="60">
        <v>599487271</v>
      </c>
      <c r="I39" s="60">
        <v>599487271</v>
      </c>
      <c r="J39" s="60">
        <v>620845323</v>
      </c>
      <c r="K39" s="60">
        <v>786172187</v>
      </c>
      <c r="L39" s="60">
        <v>786172187</v>
      </c>
      <c r="M39" s="60">
        <v>786172187</v>
      </c>
      <c r="N39" s="60">
        <v>786172187</v>
      </c>
      <c r="O39" s="60">
        <v>764166308</v>
      </c>
      <c r="P39" s="60">
        <v>915236319</v>
      </c>
      <c r="Q39" s="60">
        <v>915236319</v>
      </c>
      <c r="R39" s="60">
        <v>0</v>
      </c>
      <c r="S39" s="60">
        <v>0</v>
      </c>
      <c r="T39" s="60">
        <v>0</v>
      </c>
      <c r="U39" s="60">
        <v>0</v>
      </c>
      <c r="V39" s="60">
        <v>915236319</v>
      </c>
      <c r="W39" s="60">
        <v>682752662</v>
      </c>
      <c r="X39" s="60">
        <v>232483657</v>
      </c>
      <c r="Y39" s="61">
        <v>34.05</v>
      </c>
      <c r="Z39" s="62">
        <v>910336883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31902693</v>
      </c>
      <c r="C42" s="19">
        <v>0</v>
      </c>
      <c r="D42" s="59">
        <v>24310015</v>
      </c>
      <c r="E42" s="60">
        <v>43705804</v>
      </c>
      <c r="F42" s="60">
        <v>9636099</v>
      </c>
      <c r="G42" s="60">
        <v>-2185646</v>
      </c>
      <c r="H42" s="60">
        <v>849245</v>
      </c>
      <c r="I42" s="60">
        <v>8299698</v>
      </c>
      <c r="J42" s="60">
        <v>-1969800</v>
      </c>
      <c r="K42" s="60">
        <v>27504489</v>
      </c>
      <c r="L42" s="60">
        <v>-18567479</v>
      </c>
      <c r="M42" s="60">
        <v>6967210</v>
      </c>
      <c r="N42" s="60">
        <v>-9444437</v>
      </c>
      <c r="O42" s="60">
        <v>2953717</v>
      </c>
      <c r="P42" s="60">
        <v>11217956</v>
      </c>
      <c r="Q42" s="60">
        <v>4727236</v>
      </c>
      <c r="R42" s="60">
        <v>0</v>
      </c>
      <c r="S42" s="60">
        <v>0</v>
      </c>
      <c r="T42" s="60">
        <v>0</v>
      </c>
      <c r="U42" s="60">
        <v>0</v>
      </c>
      <c r="V42" s="60">
        <v>19994144</v>
      </c>
      <c r="W42" s="60">
        <v>43808315</v>
      </c>
      <c r="X42" s="60">
        <v>-23814171</v>
      </c>
      <c r="Y42" s="61">
        <v>-54.36</v>
      </c>
      <c r="Z42" s="62">
        <v>43705804</v>
      </c>
    </row>
    <row r="43" spans="1:26" ht="13.5">
      <c r="A43" s="58" t="s">
        <v>63</v>
      </c>
      <c r="B43" s="19">
        <v>-25863272</v>
      </c>
      <c r="C43" s="19">
        <v>0</v>
      </c>
      <c r="D43" s="59">
        <v>-32262000</v>
      </c>
      <c r="E43" s="60">
        <v>-34912000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-3480415</v>
      </c>
      <c r="Q43" s="60">
        <v>-3480415</v>
      </c>
      <c r="R43" s="60">
        <v>0</v>
      </c>
      <c r="S43" s="60">
        <v>0</v>
      </c>
      <c r="T43" s="60">
        <v>0</v>
      </c>
      <c r="U43" s="60">
        <v>0</v>
      </c>
      <c r="V43" s="60">
        <v>-3480415</v>
      </c>
      <c r="W43" s="60">
        <v>-12840906</v>
      </c>
      <c r="X43" s="60">
        <v>9360491</v>
      </c>
      <c r="Y43" s="61">
        <v>-72.9</v>
      </c>
      <c r="Z43" s="62">
        <v>-34912000</v>
      </c>
    </row>
    <row r="44" spans="1:26" ht="13.5">
      <c r="A44" s="58" t="s">
        <v>64</v>
      </c>
      <c r="B44" s="19">
        <v>-2318736</v>
      </c>
      <c r="C44" s="19">
        <v>0</v>
      </c>
      <c r="D44" s="59">
        <v>-3645000</v>
      </c>
      <c r="E44" s="60">
        <v>-5540000</v>
      </c>
      <c r="F44" s="60">
        <v>0</v>
      </c>
      <c r="G44" s="60">
        <v>-5422</v>
      </c>
      <c r="H44" s="60">
        <v>17590</v>
      </c>
      <c r="I44" s="60">
        <v>12168</v>
      </c>
      <c r="J44" s="60">
        <v>22072</v>
      </c>
      <c r="K44" s="60">
        <v>-2848</v>
      </c>
      <c r="L44" s="60">
        <v>6216</v>
      </c>
      <c r="M44" s="60">
        <v>25440</v>
      </c>
      <c r="N44" s="60">
        <v>8465</v>
      </c>
      <c r="O44" s="60">
        <v>6166</v>
      </c>
      <c r="P44" s="60">
        <v>-1862462</v>
      </c>
      <c r="Q44" s="60">
        <v>-1847831</v>
      </c>
      <c r="R44" s="60">
        <v>0</v>
      </c>
      <c r="S44" s="60">
        <v>0</v>
      </c>
      <c r="T44" s="60">
        <v>0</v>
      </c>
      <c r="U44" s="60">
        <v>0</v>
      </c>
      <c r="V44" s="60">
        <v>-1810223</v>
      </c>
      <c r="W44" s="60">
        <v>-5362392</v>
      </c>
      <c r="X44" s="60">
        <v>3552169</v>
      </c>
      <c r="Y44" s="61">
        <v>-66.24</v>
      </c>
      <c r="Z44" s="62">
        <v>-5540000</v>
      </c>
    </row>
    <row r="45" spans="1:26" ht="13.5">
      <c r="A45" s="70" t="s">
        <v>65</v>
      </c>
      <c r="B45" s="22">
        <v>-2274779</v>
      </c>
      <c r="C45" s="22">
        <v>0</v>
      </c>
      <c r="D45" s="99">
        <v>-17592448</v>
      </c>
      <c r="E45" s="100">
        <v>979025</v>
      </c>
      <c r="F45" s="100">
        <v>5145133</v>
      </c>
      <c r="G45" s="100">
        <v>2954065</v>
      </c>
      <c r="H45" s="100">
        <v>3820900</v>
      </c>
      <c r="I45" s="100">
        <v>3820900</v>
      </c>
      <c r="J45" s="100">
        <v>1873172</v>
      </c>
      <c r="K45" s="100">
        <v>29374813</v>
      </c>
      <c r="L45" s="100">
        <v>10813550</v>
      </c>
      <c r="M45" s="100">
        <v>10813550</v>
      </c>
      <c r="N45" s="100">
        <v>1377578</v>
      </c>
      <c r="O45" s="100">
        <v>4337461</v>
      </c>
      <c r="P45" s="100">
        <v>10212540</v>
      </c>
      <c r="Q45" s="100">
        <v>10212540</v>
      </c>
      <c r="R45" s="100">
        <v>0</v>
      </c>
      <c r="S45" s="100">
        <v>0</v>
      </c>
      <c r="T45" s="100">
        <v>0</v>
      </c>
      <c r="U45" s="100">
        <v>0</v>
      </c>
      <c r="V45" s="100">
        <v>10212540</v>
      </c>
      <c r="W45" s="100">
        <v>23330238</v>
      </c>
      <c r="X45" s="100">
        <v>-13117698</v>
      </c>
      <c r="Y45" s="101">
        <v>-56.23</v>
      </c>
      <c r="Z45" s="102">
        <v>979025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9012493</v>
      </c>
      <c r="C49" s="52">
        <v>0</v>
      </c>
      <c r="D49" s="129">
        <v>2851793</v>
      </c>
      <c r="E49" s="54">
        <v>2448266</v>
      </c>
      <c r="F49" s="54">
        <v>0</v>
      </c>
      <c r="G49" s="54">
        <v>0</v>
      </c>
      <c r="H49" s="54">
        <v>0</v>
      </c>
      <c r="I49" s="54">
        <v>2159041</v>
      </c>
      <c r="J49" s="54">
        <v>0</v>
      </c>
      <c r="K49" s="54">
        <v>0</v>
      </c>
      <c r="L49" s="54">
        <v>0</v>
      </c>
      <c r="M49" s="54">
        <v>2097450</v>
      </c>
      <c r="N49" s="54">
        <v>0</v>
      </c>
      <c r="O49" s="54">
        <v>0</v>
      </c>
      <c r="P49" s="54">
        <v>0</v>
      </c>
      <c r="Q49" s="54">
        <v>1724561</v>
      </c>
      <c r="R49" s="54">
        <v>0</v>
      </c>
      <c r="S49" s="54">
        <v>0</v>
      </c>
      <c r="T49" s="54">
        <v>0</v>
      </c>
      <c r="U49" s="54">
        <v>0</v>
      </c>
      <c r="V49" s="54">
        <v>12899882</v>
      </c>
      <c r="W49" s="54">
        <v>49366652</v>
      </c>
      <c r="X49" s="54">
        <v>82560138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794071</v>
      </c>
      <c r="C51" s="52">
        <v>0</v>
      </c>
      <c r="D51" s="129">
        <v>4659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798730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91.79808886685053</v>
      </c>
      <c r="C58" s="5">
        <f>IF(C67=0,0,+(C76/C67)*100)</f>
        <v>0</v>
      </c>
      <c r="D58" s="6">
        <f aca="true" t="shared" si="6" ref="D58:Z58">IF(D67=0,0,+(D76/D67)*100)</f>
        <v>73.21308387302</v>
      </c>
      <c r="E58" s="7">
        <f t="shared" si="6"/>
        <v>93.91428647623498</v>
      </c>
      <c r="F58" s="7">
        <f t="shared" si="6"/>
        <v>69.82080665438775</v>
      </c>
      <c r="G58" s="7">
        <f t="shared" si="6"/>
        <v>121.1697449329719</v>
      </c>
      <c r="H58" s="7">
        <f t="shared" si="6"/>
        <v>108.62480844621783</v>
      </c>
      <c r="I58" s="7">
        <f t="shared" si="6"/>
        <v>98.2391638829913</v>
      </c>
      <c r="J58" s="7">
        <f t="shared" si="6"/>
        <v>98.3586806416332</v>
      </c>
      <c r="K58" s="7">
        <f t="shared" si="6"/>
        <v>123.30328441361172</v>
      </c>
      <c r="L58" s="7">
        <f t="shared" si="6"/>
        <v>90.258745629504</v>
      </c>
      <c r="M58" s="7">
        <f t="shared" si="6"/>
        <v>101.84862619259982</v>
      </c>
      <c r="N58" s="7">
        <f t="shared" si="6"/>
        <v>85.41517518305717</v>
      </c>
      <c r="O58" s="7">
        <f t="shared" si="6"/>
        <v>104.01594421740803</v>
      </c>
      <c r="P58" s="7">
        <f t="shared" si="6"/>
        <v>108.56879732687288</v>
      </c>
      <c r="Q58" s="7">
        <f t="shared" si="6"/>
        <v>97.74484501038229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99.14078885857897</v>
      </c>
      <c r="W58" s="7">
        <f t="shared" si="6"/>
        <v>91.44744824501814</v>
      </c>
      <c r="X58" s="7">
        <f t="shared" si="6"/>
        <v>0</v>
      </c>
      <c r="Y58" s="7">
        <f t="shared" si="6"/>
        <v>0</v>
      </c>
      <c r="Z58" s="8">
        <f t="shared" si="6"/>
        <v>93.91428647623498</v>
      </c>
    </row>
    <row r="59" spans="1:26" ht="13.5">
      <c r="A59" s="37" t="s">
        <v>31</v>
      </c>
      <c r="B59" s="9">
        <f aca="true" t="shared" si="7" ref="B59:Z66">IF(B68=0,0,+(B77/B68)*100)</f>
        <v>98.08026251561235</v>
      </c>
      <c r="C59" s="9">
        <f t="shared" si="7"/>
        <v>0</v>
      </c>
      <c r="D59" s="2">
        <f t="shared" si="7"/>
        <v>67.08471707815912</v>
      </c>
      <c r="E59" s="10">
        <f t="shared" si="7"/>
        <v>98</v>
      </c>
      <c r="F59" s="10">
        <f t="shared" si="7"/>
        <v>66.52393923335647</v>
      </c>
      <c r="G59" s="10">
        <f t="shared" si="7"/>
        <v>147.21856470050938</v>
      </c>
      <c r="H59" s="10">
        <f t="shared" si="7"/>
        <v>114.8805750238741</v>
      </c>
      <c r="I59" s="10">
        <f t="shared" si="7"/>
        <v>105.09423800968602</v>
      </c>
      <c r="J59" s="10">
        <f t="shared" si="7"/>
        <v>107.86447710083327</v>
      </c>
      <c r="K59" s="10">
        <f t="shared" si="7"/>
        <v>162.43099992895534</v>
      </c>
      <c r="L59" s="10">
        <f t="shared" si="7"/>
        <v>92.42754246315094</v>
      </c>
      <c r="M59" s="10">
        <f t="shared" si="7"/>
        <v>113.84005109345256</v>
      </c>
      <c r="N59" s="10">
        <f t="shared" si="7"/>
        <v>86.55651849277295</v>
      </c>
      <c r="O59" s="10">
        <f t="shared" si="7"/>
        <v>108.56869989049622</v>
      </c>
      <c r="P59" s="10">
        <f t="shared" si="7"/>
        <v>105.18580940657469</v>
      </c>
      <c r="Q59" s="10">
        <f t="shared" si="7"/>
        <v>98.10202678175175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104.92418186106372</v>
      </c>
      <c r="W59" s="10">
        <f t="shared" si="7"/>
        <v>96.60161987524276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8" t="s">
        <v>32</v>
      </c>
      <c r="B60" s="12">
        <f t="shared" si="7"/>
        <v>83.31782325874322</v>
      </c>
      <c r="C60" s="12">
        <f t="shared" si="7"/>
        <v>0</v>
      </c>
      <c r="D60" s="3">
        <f t="shared" si="7"/>
        <v>86.98790866715353</v>
      </c>
      <c r="E60" s="13">
        <f t="shared" si="7"/>
        <v>87.25496428777492</v>
      </c>
      <c r="F60" s="13">
        <f t="shared" si="7"/>
        <v>79.01885370102109</v>
      </c>
      <c r="G60" s="13">
        <f t="shared" si="7"/>
        <v>90.03158207179189</v>
      </c>
      <c r="H60" s="13">
        <f t="shared" si="7"/>
        <v>99.89753408540616</v>
      </c>
      <c r="I60" s="13">
        <f t="shared" si="7"/>
        <v>89.21664210131613</v>
      </c>
      <c r="J60" s="13">
        <f t="shared" si="7"/>
        <v>85.10528161564167</v>
      </c>
      <c r="K60" s="13">
        <f t="shared" si="7"/>
        <v>84.7036475823055</v>
      </c>
      <c r="L60" s="13">
        <f t="shared" si="7"/>
        <v>88.85196923038886</v>
      </c>
      <c r="M60" s="13">
        <f t="shared" si="7"/>
        <v>86.18916609878458</v>
      </c>
      <c r="N60" s="13">
        <f t="shared" si="7"/>
        <v>84.81303850976356</v>
      </c>
      <c r="O60" s="13">
        <f t="shared" si="7"/>
        <v>98.77191641565267</v>
      </c>
      <c r="P60" s="13">
        <f t="shared" si="7"/>
        <v>118.7567827600169</v>
      </c>
      <c r="Q60" s="13">
        <f t="shared" si="7"/>
        <v>99.85216220790656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91.44927489733209</v>
      </c>
      <c r="W60" s="13">
        <f t="shared" si="7"/>
        <v>82.78505212020755</v>
      </c>
      <c r="X60" s="13">
        <f t="shared" si="7"/>
        <v>0</v>
      </c>
      <c r="Y60" s="13">
        <f t="shared" si="7"/>
        <v>0</v>
      </c>
      <c r="Z60" s="14">
        <f t="shared" si="7"/>
        <v>87.25496428777492</v>
      </c>
    </row>
    <row r="61" spans="1:26" ht="13.5">
      <c r="A61" s="39" t="s">
        <v>103</v>
      </c>
      <c r="B61" s="12">
        <f t="shared" si="7"/>
        <v>82.47005655237616</v>
      </c>
      <c r="C61" s="12">
        <f t="shared" si="7"/>
        <v>0</v>
      </c>
      <c r="D61" s="3">
        <f t="shared" si="7"/>
        <v>86.78269257605342</v>
      </c>
      <c r="E61" s="13">
        <f t="shared" si="7"/>
        <v>86.99962104430641</v>
      </c>
      <c r="F61" s="13">
        <f t="shared" si="7"/>
        <v>85.69208058134718</v>
      </c>
      <c r="G61" s="13">
        <f t="shared" si="7"/>
        <v>95.90961594735779</v>
      </c>
      <c r="H61" s="13">
        <f t="shared" si="7"/>
        <v>100.09078480272218</v>
      </c>
      <c r="I61" s="13">
        <f t="shared" si="7"/>
        <v>93.72684350448107</v>
      </c>
      <c r="J61" s="13">
        <f t="shared" si="7"/>
        <v>82.43628252245709</v>
      </c>
      <c r="K61" s="13">
        <f t="shared" si="7"/>
        <v>82.79601710877986</v>
      </c>
      <c r="L61" s="13">
        <f t="shared" si="7"/>
        <v>87.50436658935682</v>
      </c>
      <c r="M61" s="13">
        <f t="shared" si="7"/>
        <v>84.17548729025852</v>
      </c>
      <c r="N61" s="13">
        <f t="shared" si="7"/>
        <v>82.59145322828353</v>
      </c>
      <c r="O61" s="13">
        <f t="shared" si="7"/>
        <v>98.35560023951419</v>
      </c>
      <c r="P61" s="13">
        <f t="shared" si="7"/>
        <v>120.04670910438715</v>
      </c>
      <c r="Q61" s="13">
        <f t="shared" si="7"/>
        <v>99.2006782905937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92.20187547932878</v>
      </c>
      <c r="W61" s="13">
        <f t="shared" si="7"/>
        <v>81.71173557350397</v>
      </c>
      <c r="X61" s="13">
        <f t="shared" si="7"/>
        <v>0</v>
      </c>
      <c r="Y61" s="13">
        <f t="shared" si="7"/>
        <v>0</v>
      </c>
      <c r="Z61" s="14">
        <f t="shared" si="7"/>
        <v>86.99962104430641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88.60672836447037</v>
      </c>
      <c r="C64" s="12">
        <f t="shared" si="7"/>
        <v>0</v>
      </c>
      <c r="D64" s="3">
        <f t="shared" si="7"/>
        <v>89.99806745915822</v>
      </c>
      <c r="E64" s="13">
        <f t="shared" si="7"/>
        <v>90.94711714669941</v>
      </c>
      <c r="F64" s="13">
        <f t="shared" si="7"/>
        <v>0</v>
      </c>
      <c r="G64" s="13">
        <f t="shared" si="7"/>
        <v>0</v>
      </c>
      <c r="H64" s="13">
        <f t="shared" si="7"/>
        <v>97.90451512337323</v>
      </c>
      <c r="I64" s="13">
        <f t="shared" si="7"/>
        <v>33.193462234374316</v>
      </c>
      <c r="J64" s="13">
        <f t="shared" si="7"/>
        <v>121.86682880599231</v>
      </c>
      <c r="K64" s="13">
        <f t="shared" si="7"/>
        <v>105.155306749107</v>
      </c>
      <c r="L64" s="13">
        <f t="shared" si="7"/>
        <v>103.49797945998816</v>
      </c>
      <c r="M64" s="13">
        <f t="shared" si="7"/>
        <v>109.79996612617109</v>
      </c>
      <c r="N64" s="13">
        <f t="shared" si="7"/>
        <v>109.46558977563608</v>
      </c>
      <c r="O64" s="13">
        <f t="shared" si="7"/>
        <v>103.18475907396257</v>
      </c>
      <c r="P64" s="13">
        <f t="shared" si="7"/>
        <v>107.01820960273221</v>
      </c>
      <c r="Q64" s="13">
        <f t="shared" si="7"/>
        <v>106.53655423663801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82.81941773461695</v>
      </c>
      <c r="W64" s="13">
        <f t="shared" si="7"/>
        <v>98.30474296524343</v>
      </c>
      <c r="X64" s="13">
        <f t="shared" si="7"/>
        <v>0</v>
      </c>
      <c r="Y64" s="13">
        <f t="shared" si="7"/>
        <v>0</v>
      </c>
      <c r="Z64" s="14">
        <f t="shared" si="7"/>
        <v>90.94711714669941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91.98572349664325</v>
      </c>
      <c r="E66" s="16">
        <f t="shared" si="7"/>
        <v>91.97832856125726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99.8890148314321</v>
      </c>
      <c r="X66" s="16">
        <f t="shared" si="7"/>
        <v>0</v>
      </c>
      <c r="Y66" s="16">
        <f t="shared" si="7"/>
        <v>0</v>
      </c>
      <c r="Z66" s="17">
        <f t="shared" si="7"/>
        <v>91.97832856125726</v>
      </c>
    </row>
    <row r="67" spans="1:26" ht="13.5" hidden="1">
      <c r="A67" s="41" t="s">
        <v>285</v>
      </c>
      <c r="B67" s="24">
        <v>159112514</v>
      </c>
      <c r="C67" s="24"/>
      <c r="D67" s="25">
        <v>233096209</v>
      </c>
      <c r="E67" s="26">
        <v>181451903</v>
      </c>
      <c r="F67" s="26">
        <v>16283752</v>
      </c>
      <c r="G67" s="26">
        <v>14271778</v>
      </c>
      <c r="H67" s="26">
        <v>13046597</v>
      </c>
      <c r="I67" s="26">
        <v>43602127</v>
      </c>
      <c r="J67" s="26">
        <v>13771482</v>
      </c>
      <c r="K67" s="26">
        <v>9462237</v>
      </c>
      <c r="L67" s="26">
        <v>13369192</v>
      </c>
      <c r="M67" s="26">
        <v>36602911</v>
      </c>
      <c r="N67" s="26">
        <v>17454656</v>
      </c>
      <c r="O67" s="26">
        <v>13081357</v>
      </c>
      <c r="P67" s="26">
        <v>12303792</v>
      </c>
      <c r="Q67" s="26">
        <v>42839805</v>
      </c>
      <c r="R67" s="26"/>
      <c r="S67" s="26"/>
      <c r="T67" s="26"/>
      <c r="U67" s="26"/>
      <c r="V67" s="26">
        <v>123044843</v>
      </c>
      <c r="W67" s="26">
        <v>136088928</v>
      </c>
      <c r="X67" s="26"/>
      <c r="Y67" s="25"/>
      <c r="Z67" s="27">
        <v>181451903</v>
      </c>
    </row>
    <row r="68" spans="1:26" ht="13.5" hidden="1">
      <c r="A68" s="37" t="s">
        <v>31</v>
      </c>
      <c r="B68" s="19">
        <v>100902494</v>
      </c>
      <c r="C68" s="19"/>
      <c r="D68" s="20">
        <v>161734721</v>
      </c>
      <c r="E68" s="21">
        <v>111737000</v>
      </c>
      <c r="F68" s="21">
        <v>10958183</v>
      </c>
      <c r="G68" s="21">
        <v>8070887</v>
      </c>
      <c r="H68" s="21">
        <v>8448484</v>
      </c>
      <c r="I68" s="21">
        <v>27477554</v>
      </c>
      <c r="J68" s="21">
        <v>8474435</v>
      </c>
      <c r="K68" s="21">
        <v>4842024</v>
      </c>
      <c r="L68" s="21">
        <v>8622947</v>
      </c>
      <c r="M68" s="21">
        <v>21939406</v>
      </c>
      <c r="N68" s="21">
        <v>12691147</v>
      </c>
      <c r="O68" s="21">
        <v>8414322</v>
      </c>
      <c r="P68" s="21">
        <v>8252058</v>
      </c>
      <c r="Q68" s="21">
        <v>29357527</v>
      </c>
      <c r="R68" s="21"/>
      <c r="S68" s="21"/>
      <c r="T68" s="21"/>
      <c r="U68" s="21"/>
      <c r="V68" s="21">
        <v>78774487</v>
      </c>
      <c r="W68" s="21">
        <v>83802750</v>
      </c>
      <c r="X68" s="21"/>
      <c r="Y68" s="20"/>
      <c r="Z68" s="23">
        <v>111737000</v>
      </c>
    </row>
    <row r="69" spans="1:26" ht="13.5" hidden="1">
      <c r="A69" s="38" t="s">
        <v>32</v>
      </c>
      <c r="B69" s="19">
        <v>56526700</v>
      </c>
      <c r="C69" s="19"/>
      <c r="D69" s="20">
        <v>69725233</v>
      </c>
      <c r="E69" s="21">
        <v>68078648</v>
      </c>
      <c r="F69" s="21">
        <v>5162859</v>
      </c>
      <c r="G69" s="21">
        <v>6010372</v>
      </c>
      <c r="H69" s="21">
        <v>4470755</v>
      </c>
      <c r="I69" s="21">
        <v>15643986</v>
      </c>
      <c r="J69" s="21">
        <v>5175405</v>
      </c>
      <c r="K69" s="21">
        <v>4488946</v>
      </c>
      <c r="L69" s="21">
        <v>4610913</v>
      </c>
      <c r="M69" s="21">
        <v>14275264</v>
      </c>
      <c r="N69" s="21">
        <v>4626541</v>
      </c>
      <c r="O69" s="21">
        <v>4526972</v>
      </c>
      <c r="P69" s="21">
        <v>3939215</v>
      </c>
      <c r="Q69" s="21">
        <v>13092728</v>
      </c>
      <c r="R69" s="21"/>
      <c r="S69" s="21"/>
      <c r="T69" s="21"/>
      <c r="U69" s="21"/>
      <c r="V69" s="21">
        <v>43011978</v>
      </c>
      <c r="W69" s="21">
        <v>51058987</v>
      </c>
      <c r="X69" s="21"/>
      <c r="Y69" s="20"/>
      <c r="Z69" s="23">
        <v>68078648</v>
      </c>
    </row>
    <row r="70" spans="1:26" ht="13.5" hidden="1">
      <c r="A70" s="39" t="s">
        <v>103</v>
      </c>
      <c r="B70" s="19">
        <v>48717670</v>
      </c>
      <c r="C70" s="19"/>
      <c r="D70" s="20">
        <v>65275133</v>
      </c>
      <c r="E70" s="21">
        <v>63674990</v>
      </c>
      <c r="F70" s="21">
        <v>4760804</v>
      </c>
      <c r="G70" s="21">
        <v>5642013</v>
      </c>
      <c r="H70" s="21">
        <v>4075572</v>
      </c>
      <c r="I70" s="21">
        <v>14478389</v>
      </c>
      <c r="J70" s="21">
        <v>4825089</v>
      </c>
      <c r="K70" s="21">
        <v>4105962</v>
      </c>
      <c r="L70" s="21">
        <v>4222403</v>
      </c>
      <c r="M70" s="21">
        <v>13153454</v>
      </c>
      <c r="N70" s="21">
        <v>4244082</v>
      </c>
      <c r="O70" s="21">
        <v>4136707</v>
      </c>
      <c r="P70" s="21">
        <v>3549201</v>
      </c>
      <c r="Q70" s="21">
        <v>11929990</v>
      </c>
      <c r="R70" s="21"/>
      <c r="S70" s="21"/>
      <c r="T70" s="21"/>
      <c r="U70" s="21"/>
      <c r="V70" s="21">
        <v>39561833</v>
      </c>
      <c r="W70" s="21">
        <v>47756243</v>
      </c>
      <c r="X70" s="21"/>
      <c r="Y70" s="20"/>
      <c r="Z70" s="23">
        <v>63674990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7809030</v>
      </c>
      <c r="C73" s="19"/>
      <c r="D73" s="20">
        <v>4450100</v>
      </c>
      <c r="E73" s="21">
        <v>4403658</v>
      </c>
      <c r="F73" s="21">
        <v>402055</v>
      </c>
      <c r="G73" s="21">
        <v>368359</v>
      </c>
      <c r="H73" s="21">
        <v>395183</v>
      </c>
      <c r="I73" s="21">
        <v>1165597</v>
      </c>
      <c r="J73" s="21">
        <v>350316</v>
      </c>
      <c r="K73" s="21">
        <v>382984</v>
      </c>
      <c r="L73" s="21">
        <v>388510</v>
      </c>
      <c r="M73" s="21">
        <v>1121810</v>
      </c>
      <c r="N73" s="21">
        <v>382459</v>
      </c>
      <c r="O73" s="21">
        <v>390265</v>
      </c>
      <c r="P73" s="21">
        <v>390014</v>
      </c>
      <c r="Q73" s="21">
        <v>1162738</v>
      </c>
      <c r="R73" s="21"/>
      <c r="S73" s="21"/>
      <c r="T73" s="21"/>
      <c r="U73" s="21"/>
      <c r="V73" s="21">
        <v>3450145</v>
      </c>
      <c r="W73" s="21">
        <v>3302744</v>
      </c>
      <c r="X73" s="21"/>
      <c r="Y73" s="20"/>
      <c r="Z73" s="23">
        <v>4403658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1683320</v>
      </c>
      <c r="C75" s="28"/>
      <c r="D75" s="29">
        <v>1636255</v>
      </c>
      <c r="E75" s="30">
        <v>1636255</v>
      </c>
      <c r="F75" s="30">
        <v>162710</v>
      </c>
      <c r="G75" s="30">
        <v>190519</v>
      </c>
      <c r="H75" s="30">
        <v>127358</v>
      </c>
      <c r="I75" s="30">
        <v>480587</v>
      </c>
      <c r="J75" s="30">
        <v>121642</v>
      </c>
      <c r="K75" s="30">
        <v>131267</v>
      </c>
      <c r="L75" s="30">
        <v>135332</v>
      </c>
      <c r="M75" s="30">
        <v>388241</v>
      </c>
      <c r="N75" s="30">
        <v>136968</v>
      </c>
      <c r="O75" s="30">
        <v>140063</v>
      </c>
      <c r="P75" s="30">
        <v>112519</v>
      </c>
      <c r="Q75" s="30">
        <v>389550</v>
      </c>
      <c r="R75" s="30"/>
      <c r="S75" s="30"/>
      <c r="T75" s="30"/>
      <c r="U75" s="30"/>
      <c r="V75" s="30">
        <v>1258378</v>
      </c>
      <c r="W75" s="30">
        <v>1227191</v>
      </c>
      <c r="X75" s="30"/>
      <c r="Y75" s="29"/>
      <c r="Z75" s="31">
        <v>1636255</v>
      </c>
    </row>
    <row r="76" spans="1:26" ht="13.5" hidden="1">
      <c r="A76" s="42" t="s">
        <v>286</v>
      </c>
      <c r="B76" s="32">
        <v>146062247</v>
      </c>
      <c r="C76" s="32"/>
      <c r="D76" s="33">
        <v>170656923</v>
      </c>
      <c r="E76" s="34">
        <v>170409260</v>
      </c>
      <c r="F76" s="34">
        <v>11369447</v>
      </c>
      <c r="G76" s="34">
        <v>17293077</v>
      </c>
      <c r="H76" s="34">
        <v>14171841</v>
      </c>
      <c r="I76" s="34">
        <v>42834365</v>
      </c>
      <c r="J76" s="34">
        <v>13545448</v>
      </c>
      <c r="K76" s="34">
        <v>11667249</v>
      </c>
      <c r="L76" s="34">
        <v>12066865</v>
      </c>
      <c r="M76" s="34">
        <v>37279562</v>
      </c>
      <c r="N76" s="34">
        <v>14908925</v>
      </c>
      <c r="O76" s="34">
        <v>13606697</v>
      </c>
      <c r="P76" s="34">
        <v>13358079</v>
      </c>
      <c r="Q76" s="34">
        <v>41873701</v>
      </c>
      <c r="R76" s="34"/>
      <c r="S76" s="34"/>
      <c r="T76" s="34"/>
      <c r="U76" s="34"/>
      <c r="V76" s="34">
        <v>121987628</v>
      </c>
      <c r="W76" s="34">
        <v>124449852</v>
      </c>
      <c r="X76" s="34"/>
      <c r="Y76" s="33"/>
      <c r="Z76" s="35">
        <v>170409260</v>
      </c>
    </row>
    <row r="77" spans="1:26" ht="13.5" hidden="1">
      <c r="A77" s="37" t="s">
        <v>31</v>
      </c>
      <c r="B77" s="19">
        <v>98965431</v>
      </c>
      <c r="C77" s="19"/>
      <c r="D77" s="20">
        <v>108499280</v>
      </c>
      <c r="E77" s="21">
        <v>109502260</v>
      </c>
      <c r="F77" s="21">
        <v>7289815</v>
      </c>
      <c r="G77" s="21">
        <v>11881844</v>
      </c>
      <c r="H77" s="21">
        <v>9705667</v>
      </c>
      <c r="I77" s="21">
        <v>28877326</v>
      </c>
      <c r="J77" s="21">
        <v>9140905</v>
      </c>
      <c r="K77" s="21">
        <v>7864948</v>
      </c>
      <c r="L77" s="21">
        <v>7969978</v>
      </c>
      <c r="M77" s="21">
        <v>24975831</v>
      </c>
      <c r="N77" s="21">
        <v>10985015</v>
      </c>
      <c r="O77" s="21">
        <v>9135320</v>
      </c>
      <c r="P77" s="21">
        <v>8679994</v>
      </c>
      <c r="Q77" s="21">
        <v>28800329</v>
      </c>
      <c r="R77" s="21"/>
      <c r="S77" s="21"/>
      <c r="T77" s="21"/>
      <c r="U77" s="21"/>
      <c r="V77" s="21">
        <v>82653486</v>
      </c>
      <c r="W77" s="21">
        <v>80954814</v>
      </c>
      <c r="X77" s="21"/>
      <c r="Y77" s="20"/>
      <c r="Z77" s="23">
        <v>109502260</v>
      </c>
    </row>
    <row r="78" spans="1:26" ht="13.5" hidden="1">
      <c r="A78" s="38" t="s">
        <v>32</v>
      </c>
      <c r="B78" s="19">
        <v>47096816</v>
      </c>
      <c r="C78" s="19"/>
      <c r="D78" s="20">
        <v>60652522</v>
      </c>
      <c r="E78" s="21">
        <v>59402000</v>
      </c>
      <c r="F78" s="21">
        <v>4079632</v>
      </c>
      <c r="G78" s="21">
        <v>5411233</v>
      </c>
      <c r="H78" s="21">
        <v>4466174</v>
      </c>
      <c r="I78" s="21">
        <v>13957039</v>
      </c>
      <c r="J78" s="21">
        <v>4404543</v>
      </c>
      <c r="K78" s="21">
        <v>3802301</v>
      </c>
      <c r="L78" s="21">
        <v>4096887</v>
      </c>
      <c r="M78" s="21">
        <v>12303731</v>
      </c>
      <c r="N78" s="21">
        <v>3923910</v>
      </c>
      <c r="O78" s="21">
        <v>4471377</v>
      </c>
      <c r="P78" s="21">
        <v>4678085</v>
      </c>
      <c r="Q78" s="21">
        <v>13073372</v>
      </c>
      <c r="R78" s="21"/>
      <c r="S78" s="21"/>
      <c r="T78" s="21"/>
      <c r="U78" s="21"/>
      <c r="V78" s="21">
        <v>39334142</v>
      </c>
      <c r="W78" s="21">
        <v>42269209</v>
      </c>
      <c r="X78" s="21"/>
      <c r="Y78" s="20"/>
      <c r="Z78" s="23">
        <v>59402000</v>
      </c>
    </row>
    <row r="79" spans="1:26" ht="13.5" hidden="1">
      <c r="A79" s="39" t="s">
        <v>103</v>
      </c>
      <c r="B79" s="19">
        <v>40177490</v>
      </c>
      <c r="C79" s="19"/>
      <c r="D79" s="20">
        <v>56647518</v>
      </c>
      <c r="E79" s="21">
        <v>55397000</v>
      </c>
      <c r="F79" s="21">
        <v>4079632</v>
      </c>
      <c r="G79" s="21">
        <v>5411233</v>
      </c>
      <c r="H79" s="21">
        <v>4079272</v>
      </c>
      <c r="I79" s="21">
        <v>13570137</v>
      </c>
      <c r="J79" s="21">
        <v>3977624</v>
      </c>
      <c r="K79" s="21">
        <v>3399573</v>
      </c>
      <c r="L79" s="21">
        <v>3694787</v>
      </c>
      <c r="M79" s="21">
        <v>11071984</v>
      </c>
      <c r="N79" s="21">
        <v>3505249</v>
      </c>
      <c r="O79" s="21">
        <v>4068683</v>
      </c>
      <c r="P79" s="21">
        <v>4260699</v>
      </c>
      <c r="Q79" s="21">
        <v>11834631</v>
      </c>
      <c r="R79" s="21"/>
      <c r="S79" s="21"/>
      <c r="T79" s="21"/>
      <c r="U79" s="21"/>
      <c r="V79" s="21">
        <v>36476752</v>
      </c>
      <c r="W79" s="21">
        <v>39022455</v>
      </c>
      <c r="X79" s="21"/>
      <c r="Y79" s="20"/>
      <c r="Z79" s="23">
        <v>55397000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6919326</v>
      </c>
      <c r="C82" s="19"/>
      <c r="D82" s="20">
        <v>4005004</v>
      </c>
      <c r="E82" s="21">
        <v>4005000</v>
      </c>
      <c r="F82" s="21"/>
      <c r="G82" s="21"/>
      <c r="H82" s="21">
        <v>386902</v>
      </c>
      <c r="I82" s="21">
        <v>386902</v>
      </c>
      <c r="J82" s="21">
        <v>426919</v>
      </c>
      <c r="K82" s="21">
        <v>402728</v>
      </c>
      <c r="L82" s="21">
        <v>402100</v>
      </c>
      <c r="M82" s="21">
        <v>1231747</v>
      </c>
      <c r="N82" s="21">
        <v>418661</v>
      </c>
      <c r="O82" s="21">
        <v>402694</v>
      </c>
      <c r="P82" s="21">
        <v>417386</v>
      </c>
      <c r="Q82" s="21">
        <v>1238741</v>
      </c>
      <c r="R82" s="21"/>
      <c r="S82" s="21"/>
      <c r="T82" s="21"/>
      <c r="U82" s="21"/>
      <c r="V82" s="21">
        <v>2857390</v>
      </c>
      <c r="W82" s="21">
        <v>3246754</v>
      </c>
      <c r="X82" s="21"/>
      <c r="Y82" s="20"/>
      <c r="Z82" s="23">
        <v>4005000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1505121</v>
      </c>
      <c r="E84" s="30">
        <v>1505000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1225829</v>
      </c>
      <c r="X84" s="30"/>
      <c r="Y84" s="29"/>
      <c r="Z84" s="31">
        <v>1505000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140184964</v>
      </c>
      <c r="D5" s="153">
        <f>SUM(D6:D8)</f>
        <v>0</v>
      </c>
      <c r="E5" s="154">
        <f t="shared" si="0"/>
        <v>160157155</v>
      </c>
      <c r="F5" s="100">
        <f t="shared" si="0"/>
        <v>164610603</v>
      </c>
      <c r="G5" s="100">
        <f t="shared" si="0"/>
        <v>24859008</v>
      </c>
      <c r="H5" s="100">
        <f t="shared" si="0"/>
        <v>9824272</v>
      </c>
      <c r="I5" s="100">
        <f t="shared" si="0"/>
        <v>9555607</v>
      </c>
      <c r="J5" s="100">
        <f t="shared" si="0"/>
        <v>44238887</v>
      </c>
      <c r="K5" s="100">
        <f t="shared" si="0"/>
        <v>9169504</v>
      </c>
      <c r="L5" s="100">
        <f t="shared" si="0"/>
        <v>15146461</v>
      </c>
      <c r="M5" s="100">
        <f t="shared" si="0"/>
        <v>9370094</v>
      </c>
      <c r="N5" s="100">
        <f t="shared" si="0"/>
        <v>33686059</v>
      </c>
      <c r="O5" s="100">
        <f t="shared" si="0"/>
        <v>13481342</v>
      </c>
      <c r="P5" s="100">
        <f t="shared" si="0"/>
        <v>12489362</v>
      </c>
      <c r="Q5" s="100">
        <f t="shared" si="0"/>
        <v>17469617</v>
      </c>
      <c r="R5" s="100">
        <f t="shared" si="0"/>
        <v>43440321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121365267</v>
      </c>
      <c r="X5" s="100">
        <f t="shared" si="0"/>
        <v>123457953</v>
      </c>
      <c r="Y5" s="100">
        <f t="shared" si="0"/>
        <v>-2092686</v>
      </c>
      <c r="Z5" s="137">
        <f>+IF(X5&lt;&gt;0,+(Y5/X5)*100,0)</f>
        <v>-1.6950596937242268</v>
      </c>
      <c r="AA5" s="153">
        <f>SUM(AA6:AA8)</f>
        <v>164610603</v>
      </c>
    </row>
    <row r="6" spans="1:27" ht="13.5">
      <c r="A6" s="138" t="s">
        <v>75</v>
      </c>
      <c r="B6" s="136"/>
      <c r="C6" s="155">
        <v>132900427</v>
      </c>
      <c r="D6" s="155"/>
      <c r="E6" s="156">
        <v>30290777</v>
      </c>
      <c r="F6" s="60">
        <v>39642278</v>
      </c>
      <c r="G6" s="60">
        <v>11789960</v>
      </c>
      <c r="H6" s="60">
        <v>1080519</v>
      </c>
      <c r="I6" s="60">
        <v>122384</v>
      </c>
      <c r="J6" s="60">
        <v>12992863</v>
      </c>
      <c r="K6" s="60">
        <v>121642</v>
      </c>
      <c r="L6" s="60">
        <v>9484767</v>
      </c>
      <c r="M6" s="60">
        <v>135332</v>
      </c>
      <c r="N6" s="60">
        <v>9741741</v>
      </c>
      <c r="O6" s="60">
        <v>136968</v>
      </c>
      <c r="P6" s="60">
        <v>140063</v>
      </c>
      <c r="Q6" s="60">
        <v>7126493</v>
      </c>
      <c r="R6" s="60">
        <v>7403524</v>
      </c>
      <c r="S6" s="60"/>
      <c r="T6" s="60"/>
      <c r="U6" s="60"/>
      <c r="V6" s="60"/>
      <c r="W6" s="60">
        <v>30138128</v>
      </c>
      <c r="X6" s="60">
        <v>29731709</v>
      </c>
      <c r="Y6" s="60">
        <v>406419</v>
      </c>
      <c r="Z6" s="140">
        <v>1.37</v>
      </c>
      <c r="AA6" s="155">
        <v>39642278</v>
      </c>
    </row>
    <row r="7" spans="1:27" ht="13.5">
      <c r="A7" s="138" t="s">
        <v>76</v>
      </c>
      <c r="B7" s="136"/>
      <c r="C7" s="157">
        <v>5536872</v>
      </c>
      <c r="D7" s="157"/>
      <c r="E7" s="158">
        <v>126483681</v>
      </c>
      <c r="F7" s="159">
        <v>122447315</v>
      </c>
      <c r="G7" s="159">
        <v>12858626</v>
      </c>
      <c r="H7" s="159">
        <v>8509951</v>
      </c>
      <c r="I7" s="159">
        <v>8965448</v>
      </c>
      <c r="J7" s="159">
        <v>30334025</v>
      </c>
      <c r="K7" s="159">
        <v>8771637</v>
      </c>
      <c r="L7" s="159">
        <v>5372795</v>
      </c>
      <c r="M7" s="159">
        <v>9052216</v>
      </c>
      <c r="N7" s="159">
        <v>23196648</v>
      </c>
      <c r="O7" s="159">
        <v>13097074</v>
      </c>
      <c r="P7" s="159">
        <v>12101859</v>
      </c>
      <c r="Q7" s="159">
        <v>10112161</v>
      </c>
      <c r="R7" s="159">
        <v>35311094</v>
      </c>
      <c r="S7" s="159"/>
      <c r="T7" s="159"/>
      <c r="U7" s="159"/>
      <c r="V7" s="159"/>
      <c r="W7" s="159">
        <v>88841767</v>
      </c>
      <c r="X7" s="159">
        <v>91835486</v>
      </c>
      <c r="Y7" s="159">
        <v>-2993719</v>
      </c>
      <c r="Z7" s="141">
        <v>-3.26</v>
      </c>
      <c r="AA7" s="157">
        <v>122447315</v>
      </c>
    </row>
    <row r="8" spans="1:27" ht="13.5">
      <c r="A8" s="138" t="s">
        <v>77</v>
      </c>
      <c r="B8" s="136"/>
      <c r="C8" s="155">
        <v>1747665</v>
      </c>
      <c r="D8" s="155"/>
      <c r="E8" s="156">
        <v>3382697</v>
      </c>
      <c r="F8" s="60">
        <v>2521010</v>
      </c>
      <c r="G8" s="60">
        <v>210422</v>
      </c>
      <c r="H8" s="60">
        <v>233802</v>
      </c>
      <c r="I8" s="60">
        <v>467775</v>
      </c>
      <c r="J8" s="60">
        <v>911999</v>
      </c>
      <c r="K8" s="60">
        <v>276225</v>
      </c>
      <c r="L8" s="60">
        <v>288899</v>
      </c>
      <c r="M8" s="60">
        <v>182546</v>
      </c>
      <c r="N8" s="60">
        <v>747670</v>
      </c>
      <c r="O8" s="60">
        <v>247300</v>
      </c>
      <c r="P8" s="60">
        <v>247440</v>
      </c>
      <c r="Q8" s="60">
        <v>230963</v>
      </c>
      <c r="R8" s="60">
        <v>725703</v>
      </c>
      <c r="S8" s="60"/>
      <c r="T8" s="60"/>
      <c r="U8" s="60"/>
      <c r="V8" s="60"/>
      <c r="W8" s="60">
        <v>2385372</v>
      </c>
      <c r="X8" s="60">
        <v>1890758</v>
      </c>
      <c r="Y8" s="60">
        <v>494614</v>
      </c>
      <c r="Z8" s="140">
        <v>26.16</v>
      </c>
      <c r="AA8" s="155">
        <v>2521010</v>
      </c>
    </row>
    <row r="9" spans="1:27" ht="13.5">
      <c r="A9" s="135" t="s">
        <v>78</v>
      </c>
      <c r="B9" s="136"/>
      <c r="C9" s="153">
        <f aca="true" t="shared" si="1" ref="C9:Y9">SUM(C10:C14)</f>
        <v>9422623</v>
      </c>
      <c r="D9" s="153">
        <f>SUM(D10:D14)</f>
        <v>0</v>
      </c>
      <c r="E9" s="154">
        <f t="shared" si="1"/>
        <v>21364798</v>
      </c>
      <c r="F9" s="100">
        <f t="shared" si="1"/>
        <v>24982840</v>
      </c>
      <c r="G9" s="100">
        <f t="shared" si="1"/>
        <v>1164511</v>
      </c>
      <c r="H9" s="100">
        <f t="shared" si="1"/>
        <v>3939124</v>
      </c>
      <c r="I9" s="100">
        <f t="shared" si="1"/>
        <v>1050620</v>
      </c>
      <c r="J9" s="100">
        <f t="shared" si="1"/>
        <v>6154255</v>
      </c>
      <c r="K9" s="100">
        <f t="shared" si="1"/>
        <v>996203</v>
      </c>
      <c r="L9" s="100">
        <f t="shared" si="1"/>
        <v>1028275</v>
      </c>
      <c r="M9" s="100">
        <f t="shared" si="1"/>
        <v>842841</v>
      </c>
      <c r="N9" s="100">
        <f t="shared" si="1"/>
        <v>2867319</v>
      </c>
      <c r="O9" s="100">
        <f t="shared" si="1"/>
        <v>1023850</v>
      </c>
      <c r="P9" s="100">
        <f t="shared" si="1"/>
        <v>918770</v>
      </c>
      <c r="Q9" s="100">
        <f t="shared" si="1"/>
        <v>767253</v>
      </c>
      <c r="R9" s="100">
        <f t="shared" si="1"/>
        <v>2709873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11731447</v>
      </c>
      <c r="X9" s="100">
        <f t="shared" si="1"/>
        <v>18737130</v>
      </c>
      <c r="Y9" s="100">
        <f t="shared" si="1"/>
        <v>-7005683</v>
      </c>
      <c r="Z9" s="137">
        <f>+IF(X9&lt;&gt;0,+(Y9/X9)*100,0)</f>
        <v>-37.38930668677647</v>
      </c>
      <c r="AA9" s="153">
        <f>SUM(AA10:AA14)</f>
        <v>24982840</v>
      </c>
    </row>
    <row r="10" spans="1:27" ht="13.5">
      <c r="A10" s="138" t="s">
        <v>79</v>
      </c>
      <c r="B10" s="136"/>
      <c r="C10" s="155">
        <v>1877683</v>
      </c>
      <c r="D10" s="155"/>
      <c r="E10" s="156">
        <v>3224855</v>
      </c>
      <c r="F10" s="60">
        <v>6496181</v>
      </c>
      <c r="G10" s="60">
        <v>22092</v>
      </c>
      <c r="H10" s="60">
        <v>2630016</v>
      </c>
      <c r="I10" s="60">
        <v>18402</v>
      </c>
      <c r="J10" s="60">
        <v>2670510</v>
      </c>
      <c r="K10" s="60">
        <v>21463</v>
      </c>
      <c r="L10" s="60">
        <v>23457</v>
      </c>
      <c r="M10" s="60">
        <v>27865</v>
      </c>
      <c r="N10" s="60">
        <v>72785</v>
      </c>
      <c r="O10" s="60">
        <v>242769</v>
      </c>
      <c r="P10" s="60">
        <v>161323</v>
      </c>
      <c r="Q10" s="60">
        <v>24704</v>
      </c>
      <c r="R10" s="60">
        <v>428796</v>
      </c>
      <c r="S10" s="60"/>
      <c r="T10" s="60"/>
      <c r="U10" s="60"/>
      <c r="V10" s="60"/>
      <c r="W10" s="60">
        <v>3172091</v>
      </c>
      <c r="X10" s="60">
        <v>4872136</v>
      </c>
      <c r="Y10" s="60">
        <v>-1700045</v>
      </c>
      <c r="Z10" s="140">
        <v>-34.89</v>
      </c>
      <c r="AA10" s="155">
        <v>6496181</v>
      </c>
    </row>
    <row r="11" spans="1:27" ht="13.5">
      <c r="A11" s="138" t="s">
        <v>80</v>
      </c>
      <c r="B11" s="136"/>
      <c r="C11" s="155">
        <v>4736</v>
      </c>
      <c r="D11" s="155"/>
      <c r="E11" s="156">
        <v>2504543</v>
      </c>
      <c r="F11" s="60">
        <v>2822600</v>
      </c>
      <c r="G11" s="60"/>
      <c r="H11" s="60"/>
      <c r="I11" s="60">
        <v>778</v>
      </c>
      <c r="J11" s="60">
        <v>778</v>
      </c>
      <c r="K11" s="60">
        <v>940</v>
      </c>
      <c r="L11" s="60">
        <v>1279</v>
      </c>
      <c r="M11" s="60">
        <v>338</v>
      </c>
      <c r="N11" s="60">
        <v>2557</v>
      </c>
      <c r="O11" s="60">
        <v>582</v>
      </c>
      <c r="P11" s="60">
        <v>171</v>
      </c>
      <c r="Q11" s="60">
        <v>576</v>
      </c>
      <c r="R11" s="60">
        <v>1329</v>
      </c>
      <c r="S11" s="60"/>
      <c r="T11" s="60"/>
      <c r="U11" s="60"/>
      <c r="V11" s="60"/>
      <c r="W11" s="60">
        <v>4664</v>
      </c>
      <c r="X11" s="60">
        <v>2116950</v>
      </c>
      <c r="Y11" s="60">
        <v>-2112286</v>
      </c>
      <c r="Z11" s="140">
        <v>-99.78</v>
      </c>
      <c r="AA11" s="155">
        <v>2822600</v>
      </c>
    </row>
    <row r="12" spans="1:27" ht="13.5">
      <c r="A12" s="138" t="s">
        <v>81</v>
      </c>
      <c r="B12" s="136"/>
      <c r="C12" s="155">
        <v>7540204</v>
      </c>
      <c r="D12" s="155"/>
      <c r="E12" s="156">
        <v>15635400</v>
      </c>
      <c r="F12" s="60">
        <v>15664059</v>
      </c>
      <c r="G12" s="60">
        <v>1142419</v>
      </c>
      <c r="H12" s="60">
        <v>1309108</v>
      </c>
      <c r="I12" s="60">
        <v>1031440</v>
      </c>
      <c r="J12" s="60">
        <v>3482967</v>
      </c>
      <c r="K12" s="60">
        <v>973800</v>
      </c>
      <c r="L12" s="60">
        <v>1003539</v>
      </c>
      <c r="M12" s="60">
        <v>814638</v>
      </c>
      <c r="N12" s="60">
        <v>2791977</v>
      </c>
      <c r="O12" s="60">
        <v>780499</v>
      </c>
      <c r="P12" s="60">
        <v>757276</v>
      </c>
      <c r="Q12" s="60">
        <v>741973</v>
      </c>
      <c r="R12" s="60">
        <v>2279748</v>
      </c>
      <c r="S12" s="60"/>
      <c r="T12" s="60"/>
      <c r="U12" s="60"/>
      <c r="V12" s="60"/>
      <c r="W12" s="60">
        <v>8554692</v>
      </c>
      <c r="X12" s="60">
        <v>11748044</v>
      </c>
      <c r="Y12" s="60">
        <v>-3193352</v>
      </c>
      <c r="Z12" s="140">
        <v>-27.18</v>
      </c>
      <c r="AA12" s="155">
        <v>15664059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27301440</v>
      </c>
      <c r="D15" s="153">
        <f>SUM(D16:D18)</f>
        <v>0</v>
      </c>
      <c r="E15" s="154">
        <f t="shared" si="2"/>
        <v>15934298</v>
      </c>
      <c r="F15" s="100">
        <f t="shared" si="2"/>
        <v>36077198</v>
      </c>
      <c r="G15" s="100">
        <f t="shared" si="2"/>
        <v>8518</v>
      </c>
      <c r="H15" s="100">
        <f t="shared" si="2"/>
        <v>4059396</v>
      </c>
      <c r="I15" s="100">
        <f t="shared" si="2"/>
        <v>8789</v>
      </c>
      <c r="J15" s="100">
        <f t="shared" si="2"/>
        <v>4076703</v>
      </c>
      <c r="K15" s="100">
        <f t="shared" si="2"/>
        <v>16697</v>
      </c>
      <c r="L15" s="100">
        <f t="shared" si="2"/>
        <v>130570</v>
      </c>
      <c r="M15" s="100">
        <f t="shared" si="2"/>
        <v>141696</v>
      </c>
      <c r="N15" s="100">
        <f t="shared" si="2"/>
        <v>288963</v>
      </c>
      <c r="O15" s="100">
        <f t="shared" si="2"/>
        <v>5652011</v>
      </c>
      <c r="P15" s="100">
        <f t="shared" si="2"/>
        <v>701000</v>
      </c>
      <c r="Q15" s="100">
        <f t="shared" si="2"/>
        <v>9647000</v>
      </c>
      <c r="R15" s="100">
        <f t="shared" si="2"/>
        <v>16000011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20365677</v>
      </c>
      <c r="X15" s="100">
        <f t="shared" si="2"/>
        <v>27057899</v>
      </c>
      <c r="Y15" s="100">
        <f t="shared" si="2"/>
        <v>-6692222</v>
      </c>
      <c r="Z15" s="137">
        <f>+IF(X15&lt;&gt;0,+(Y15/X15)*100,0)</f>
        <v>-24.732969843667462</v>
      </c>
      <c r="AA15" s="153">
        <f>SUM(AA16:AA18)</f>
        <v>36077198</v>
      </c>
    </row>
    <row r="16" spans="1:27" ht="13.5">
      <c r="A16" s="138" t="s">
        <v>85</v>
      </c>
      <c r="B16" s="136"/>
      <c r="C16" s="155">
        <v>357476</v>
      </c>
      <c r="D16" s="155"/>
      <c r="E16" s="156">
        <v>534615</v>
      </c>
      <c r="F16" s="60">
        <v>15686065</v>
      </c>
      <c r="G16" s="60">
        <v>8518</v>
      </c>
      <c r="H16" s="60">
        <v>23396</v>
      </c>
      <c r="I16" s="60">
        <v>8789</v>
      </c>
      <c r="J16" s="60">
        <v>40703</v>
      </c>
      <c r="K16" s="60">
        <v>16697</v>
      </c>
      <c r="L16" s="60">
        <v>130570</v>
      </c>
      <c r="M16" s="60">
        <v>141696</v>
      </c>
      <c r="N16" s="60">
        <v>288963</v>
      </c>
      <c r="O16" s="60">
        <v>19011</v>
      </c>
      <c r="P16" s="60">
        <v>101000</v>
      </c>
      <c r="Q16" s="60">
        <v>4000</v>
      </c>
      <c r="R16" s="60">
        <v>124011</v>
      </c>
      <c r="S16" s="60"/>
      <c r="T16" s="60"/>
      <c r="U16" s="60"/>
      <c r="V16" s="60"/>
      <c r="W16" s="60">
        <v>453677</v>
      </c>
      <c r="X16" s="60">
        <v>11764549</v>
      </c>
      <c r="Y16" s="60">
        <v>-11310872</v>
      </c>
      <c r="Z16" s="140">
        <v>-96.14</v>
      </c>
      <c r="AA16" s="155">
        <v>15686065</v>
      </c>
    </row>
    <row r="17" spans="1:27" ht="13.5">
      <c r="A17" s="138" t="s">
        <v>86</v>
      </c>
      <c r="B17" s="136"/>
      <c r="C17" s="155">
        <v>26943964</v>
      </c>
      <c r="D17" s="155"/>
      <c r="E17" s="156">
        <v>15399683</v>
      </c>
      <c r="F17" s="60">
        <v>20391133</v>
      </c>
      <c r="G17" s="60"/>
      <c r="H17" s="60">
        <v>4036000</v>
      </c>
      <c r="I17" s="60"/>
      <c r="J17" s="60">
        <v>4036000</v>
      </c>
      <c r="K17" s="60"/>
      <c r="L17" s="60"/>
      <c r="M17" s="60"/>
      <c r="N17" s="60"/>
      <c r="O17" s="60">
        <v>5633000</v>
      </c>
      <c r="P17" s="60">
        <v>600000</v>
      </c>
      <c r="Q17" s="60">
        <v>9643000</v>
      </c>
      <c r="R17" s="60">
        <v>15876000</v>
      </c>
      <c r="S17" s="60"/>
      <c r="T17" s="60"/>
      <c r="U17" s="60"/>
      <c r="V17" s="60"/>
      <c r="W17" s="60">
        <v>19912000</v>
      </c>
      <c r="X17" s="60">
        <v>15293350</v>
      </c>
      <c r="Y17" s="60">
        <v>4618650</v>
      </c>
      <c r="Z17" s="140">
        <v>30.2</v>
      </c>
      <c r="AA17" s="155">
        <v>20391133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66665752</v>
      </c>
      <c r="D19" s="153">
        <f>SUM(D20:D23)</f>
        <v>0</v>
      </c>
      <c r="E19" s="154">
        <f t="shared" si="3"/>
        <v>92325364</v>
      </c>
      <c r="F19" s="100">
        <f t="shared" si="3"/>
        <v>79935957</v>
      </c>
      <c r="G19" s="100">
        <f t="shared" si="3"/>
        <v>9606449</v>
      </c>
      <c r="H19" s="100">
        <f t="shared" si="3"/>
        <v>6567849</v>
      </c>
      <c r="I19" s="100">
        <f t="shared" si="3"/>
        <v>4507975</v>
      </c>
      <c r="J19" s="100">
        <f t="shared" si="3"/>
        <v>20682273</v>
      </c>
      <c r="K19" s="100">
        <f t="shared" si="3"/>
        <v>5217380</v>
      </c>
      <c r="L19" s="100">
        <f t="shared" si="3"/>
        <v>7525616</v>
      </c>
      <c r="M19" s="100">
        <f t="shared" si="3"/>
        <v>4653056</v>
      </c>
      <c r="N19" s="100">
        <f t="shared" si="3"/>
        <v>17396052</v>
      </c>
      <c r="O19" s="100">
        <f t="shared" si="3"/>
        <v>4668968</v>
      </c>
      <c r="P19" s="100">
        <f t="shared" si="3"/>
        <v>4590149</v>
      </c>
      <c r="Q19" s="100">
        <f t="shared" si="3"/>
        <v>6746957</v>
      </c>
      <c r="R19" s="100">
        <f t="shared" si="3"/>
        <v>16006074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54084399</v>
      </c>
      <c r="X19" s="100">
        <f t="shared" si="3"/>
        <v>59951968</v>
      </c>
      <c r="Y19" s="100">
        <f t="shared" si="3"/>
        <v>-5867569</v>
      </c>
      <c r="Z19" s="137">
        <f>+IF(X19&lt;&gt;0,+(Y19/X19)*100,0)</f>
        <v>-9.787116579725955</v>
      </c>
      <c r="AA19" s="153">
        <f>SUM(AA20:AA23)</f>
        <v>79935957</v>
      </c>
    </row>
    <row r="20" spans="1:27" ht="13.5">
      <c r="A20" s="138" t="s">
        <v>89</v>
      </c>
      <c r="B20" s="136"/>
      <c r="C20" s="155">
        <v>53823297</v>
      </c>
      <c r="D20" s="155"/>
      <c r="E20" s="156">
        <v>75457050</v>
      </c>
      <c r="F20" s="60">
        <v>70235797</v>
      </c>
      <c r="G20" s="60">
        <v>7499064</v>
      </c>
      <c r="H20" s="60">
        <v>6199490</v>
      </c>
      <c r="I20" s="60">
        <v>4112792</v>
      </c>
      <c r="J20" s="60">
        <v>17811346</v>
      </c>
      <c r="K20" s="60">
        <v>4867064</v>
      </c>
      <c r="L20" s="60">
        <v>5471312</v>
      </c>
      <c r="M20" s="60">
        <v>4264546</v>
      </c>
      <c r="N20" s="60">
        <v>14602922</v>
      </c>
      <c r="O20" s="60">
        <v>4286509</v>
      </c>
      <c r="P20" s="60">
        <v>4199884</v>
      </c>
      <c r="Q20" s="60">
        <v>4492301</v>
      </c>
      <c r="R20" s="60">
        <v>12978694</v>
      </c>
      <c r="S20" s="60"/>
      <c r="T20" s="60"/>
      <c r="U20" s="60"/>
      <c r="V20" s="60"/>
      <c r="W20" s="60">
        <v>45392962</v>
      </c>
      <c r="X20" s="60">
        <v>52676848</v>
      </c>
      <c r="Y20" s="60">
        <v>-7283886</v>
      </c>
      <c r="Z20" s="140">
        <v>-13.83</v>
      </c>
      <c r="AA20" s="155">
        <v>70235797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3012317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12842455</v>
      </c>
      <c r="D23" s="155"/>
      <c r="E23" s="156">
        <v>13855997</v>
      </c>
      <c r="F23" s="60">
        <v>9700160</v>
      </c>
      <c r="G23" s="60">
        <v>2107385</v>
      </c>
      <c r="H23" s="60">
        <v>368359</v>
      </c>
      <c r="I23" s="60">
        <v>395183</v>
      </c>
      <c r="J23" s="60">
        <v>2870927</v>
      </c>
      <c r="K23" s="60">
        <v>350316</v>
      </c>
      <c r="L23" s="60">
        <v>2054304</v>
      </c>
      <c r="M23" s="60">
        <v>388510</v>
      </c>
      <c r="N23" s="60">
        <v>2793130</v>
      </c>
      <c r="O23" s="60">
        <v>382459</v>
      </c>
      <c r="P23" s="60">
        <v>390265</v>
      </c>
      <c r="Q23" s="60">
        <v>2254656</v>
      </c>
      <c r="R23" s="60">
        <v>3027380</v>
      </c>
      <c r="S23" s="60"/>
      <c r="T23" s="60"/>
      <c r="U23" s="60"/>
      <c r="V23" s="60"/>
      <c r="W23" s="60">
        <v>8691437</v>
      </c>
      <c r="X23" s="60">
        <v>7275120</v>
      </c>
      <c r="Y23" s="60">
        <v>1416317</v>
      </c>
      <c r="Z23" s="140">
        <v>19.47</v>
      </c>
      <c r="AA23" s="155">
        <v>9700160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243574779</v>
      </c>
      <c r="D25" s="168">
        <f>+D5+D9+D15+D19+D24</f>
        <v>0</v>
      </c>
      <c r="E25" s="169">
        <f t="shared" si="4"/>
        <v>289781615</v>
      </c>
      <c r="F25" s="73">
        <f t="shared" si="4"/>
        <v>305606598</v>
      </c>
      <c r="G25" s="73">
        <f t="shared" si="4"/>
        <v>35638486</v>
      </c>
      <c r="H25" s="73">
        <f t="shared" si="4"/>
        <v>24390641</v>
      </c>
      <c r="I25" s="73">
        <f t="shared" si="4"/>
        <v>15122991</v>
      </c>
      <c r="J25" s="73">
        <f t="shared" si="4"/>
        <v>75152118</v>
      </c>
      <c r="K25" s="73">
        <f t="shared" si="4"/>
        <v>15399784</v>
      </c>
      <c r="L25" s="73">
        <f t="shared" si="4"/>
        <v>23830922</v>
      </c>
      <c r="M25" s="73">
        <f t="shared" si="4"/>
        <v>15007687</v>
      </c>
      <c r="N25" s="73">
        <f t="shared" si="4"/>
        <v>54238393</v>
      </c>
      <c r="O25" s="73">
        <f t="shared" si="4"/>
        <v>24826171</v>
      </c>
      <c r="P25" s="73">
        <f t="shared" si="4"/>
        <v>18699281</v>
      </c>
      <c r="Q25" s="73">
        <f t="shared" si="4"/>
        <v>34630827</v>
      </c>
      <c r="R25" s="73">
        <f t="shared" si="4"/>
        <v>78156279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207546790</v>
      </c>
      <c r="X25" s="73">
        <f t="shared" si="4"/>
        <v>229204950</v>
      </c>
      <c r="Y25" s="73">
        <f t="shared" si="4"/>
        <v>-21658160</v>
      </c>
      <c r="Z25" s="170">
        <f>+IF(X25&lt;&gt;0,+(Y25/X25)*100,0)</f>
        <v>-9.449254913560985</v>
      </c>
      <c r="AA25" s="168">
        <f>+AA5+AA9+AA15+AA19+AA24</f>
        <v>305606598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53837242</v>
      </c>
      <c r="D28" s="153">
        <f>SUM(D29:D31)</f>
        <v>0</v>
      </c>
      <c r="E28" s="154">
        <f t="shared" si="5"/>
        <v>65605545</v>
      </c>
      <c r="F28" s="100">
        <f t="shared" si="5"/>
        <v>89653206</v>
      </c>
      <c r="G28" s="100">
        <f t="shared" si="5"/>
        <v>3218667</v>
      </c>
      <c r="H28" s="100">
        <f t="shared" si="5"/>
        <v>4506195</v>
      </c>
      <c r="I28" s="100">
        <f t="shared" si="5"/>
        <v>4417914</v>
      </c>
      <c r="J28" s="100">
        <f t="shared" si="5"/>
        <v>12142776</v>
      </c>
      <c r="K28" s="100">
        <f t="shared" si="5"/>
        <v>5005601</v>
      </c>
      <c r="L28" s="100">
        <f t="shared" si="5"/>
        <v>5742998</v>
      </c>
      <c r="M28" s="100">
        <f t="shared" si="5"/>
        <v>4735034</v>
      </c>
      <c r="N28" s="100">
        <f t="shared" si="5"/>
        <v>15483633</v>
      </c>
      <c r="O28" s="100">
        <f t="shared" si="5"/>
        <v>5009760</v>
      </c>
      <c r="P28" s="100">
        <f t="shared" si="5"/>
        <v>5269107</v>
      </c>
      <c r="Q28" s="100">
        <f t="shared" si="5"/>
        <v>5069744</v>
      </c>
      <c r="R28" s="100">
        <f t="shared" si="5"/>
        <v>15348611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42975020</v>
      </c>
      <c r="X28" s="100">
        <f t="shared" si="5"/>
        <v>67239905</v>
      </c>
      <c r="Y28" s="100">
        <f t="shared" si="5"/>
        <v>-24264885</v>
      </c>
      <c r="Z28" s="137">
        <f>+IF(X28&lt;&gt;0,+(Y28/X28)*100,0)</f>
        <v>-36.08703046204482</v>
      </c>
      <c r="AA28" s="153">
        <f>SUM(AA29:AA31)</f>
        <v>89653206</v>
      </c>
    </row>
    <row r="29" spans="1:27" ht="13.5">
      <c r="A29" s="138" t="s">
        <v>75</v>
      </c>
      <c r="B29" s="136"/>
      <c r="C29" s="155">
        <v>23104197</v>
      </c>
      <c r="D29" s="155"/>
      <c r="E29" s="156">
        <v>23599711</v>
      </c>
      <c r="F29" s="60">
        <v>45891980</v>
      </c>
      <c r="G29" s="60">
        <v>1188258</v>
      </c>
      <c r="H29" s="60">
        <v>1920778</v>
      </c>
      <c r="I29" s="60">
        <v>1668303</v>
      </c>
      <c r="J29" s="60">
        <v>4777339</v>
      </c>
      <c r="K29" s="60">
        <v>1534404</v>
      </c>
      <c r="L29" s="60">
        <v>1939827</v>
      </c>
      <c r="M29" s="60">
        <v>1574314</v>
      </c>
      <c r="N29" s="60">
        <v>5048545</v>
      </c>
      <c r="O29" s="60">
        <v>1519787</v>
      </c>
      <c r="P29" s="60">
        <v>1738177</v>
      </c>
      <c r="Q29" s="60">
        <v>1543289</v>
      </c>
      <c r="R29" s="60">
        <v>4801253</v>
      </c>
      <c r="S29" s="60"/>
      <c r="T29" s="60"/>
      <c r="U29" s="60"/>
      <c r="V29" s="60"/>
      <c r="W29" s="60">
        <v>14627137</v>
      </c>
      <c r="X29" s="60">
        <v>34418985</v>
      </c>
      <c r="Y29" s="60">
        <v>-19791848</v>
      </c>
      <c r="Z29" s="140">
        <v>-57.5</v>
      </c>
      <c r="AA29" s="155">
        <v>45891980</v>
      </c>
    </row>
    <row r="30" spans="1:27" ht="13.5">
      <c r="A30" s="138" t="s">
        <v>76</v>
      </c>
      <c r="B30" s="136"/>
      <c r="C30" s="157">
        <v>16043333</v>
      </c>
      <c r="D30" s="157"/>
      <c r="E30" s="158">
        <v>17204129</v>
      </c>
      <c r="F30" s="159">
        <v>20224929</v>
      </c>
      <c r="G30" s="159">
        <v>924981</v>
      </c>
      <c r="H30" s="159">
        <v>1426144</v>
      </c>
      <c r="I30" s="159">
        <v>1259489</v>
      </c>
      <c r="J30" s="159">
        <v>3610614</v>
      </c>
      <c r="K30" s="159">
        <v>1385767</v>
      </c>
      <c r="L30" s="159">
        <v>2257429</v>
      </c>
      <c r="M30" s="159">
        <v>1442160</v>
      </c>
      <c r="N30" s="159">
        <v>5085356</v>
      </c>
      <c r="O30" s="159">
        <v>1739930</v>
      </c>
      <c r="P30" s="159">
        <v>1728798</v>
      </c>
      <c r="Q30" s="159">
        <v>1829496</v>
      </c>
      <c r="R30" s="159">
        <v>5298224</v>
      </c>
      <c r="S30" s="159"/>
      <c r="T30" s="159"/>
      <c r="U30" s="159"/>
      <c r="V30" s="159"/>
      <c r="W30" s="159">
        <v>13994194</v>
      </c>
      <c r="X30" s="159">
        <v>15168697</v>
      </c>
      <c r="Y30" s="159">
        <v>-1174503</v>
      </c>
      <c r="Z30" s="141">
        <v>-7.74</v>
      </c>
      <c r="AA30" s="157">
        <v>20224929</v>
      </c>
    </row>
    <row r="31" spans="1:27" ht="13.5">
      <c r="A31" s="138" t="s">
        <v>77</v>
      </c>
      <c r="B31" s="136"/>
      <c r="C31" s="155">
        <v>14689712</v>
      </c>
      <c r="D31" s="155"/>
      <c r="E31" s="156">
        <v>24801705</v>
      </c>
      <c r="F31" s="60">
        <v>23536297</v>
      </c>
      <c r="G31" s="60">
        <v>1105428</v>
      </c>
      <c r="H31" s="60">
        <v>1159273</v>
      </c>
      <c r="I31" s="60">
        <v>1490122</v>
      </c>
      <c r="J31" s="60">
        <v>3754823</v>
      </c>
      <c r="K31" s="60">
        <v>2085430</v>
      </c>
      <c r="L31" s="60">
        <v>1545742</v>
      </c>
      <c r="M31" s="60">
        <v>1718560</v>
      </c>
      <c r="N31" s="60">
        <v>5349732</v>
      </c>
      <c r="O31" s="60">
        <v>1750043</v>
      </c>
      <c r="P31" s="60">
        <v>1802132</v>
      </c>
      <c r="Q31" s="60">
        <v>1696959</v>
      </c>
      <c r="R31" s="60">
        <v>5249134</v>
      </c>
      <c r="S31" s="60"/>
      <c r="T31" s="60"/>
      <c r="U31" s="60"/>
      <c r="V31" s="60"/>
      <c r="W31" s="60">
        <v>14353689</v>
      </c>
      <c r="X31" s="60">
        <v>17652223</v>
      </c>
      <c r="Y31" s="60">
        <v>-3298534</v>
      </c>
      <c r="Z31" s="140">
        <v>-18.69</v>
      </c>
      <c r="AA31" s="155">
        <v>23536297</v>
      </c>
    </row>
    <row r="32" spans="1:27" ht="13.5">
      <c r="A32" s="135" t="s">
        <v>78</v>
      </c>
      <c r="B32" s="136"/>
      <c r="C32" s="153">
        <f aca="true" t="shared" si="6" ref="C32:Y32">SUM(C33:C37)</f>
        <v>72441990</v>
      </c>
      <c r="D32" s="153">
        <f>SUM(D33:D37)</f>
        <v>0</v>
      </c>
      <c r="E32" s="154">
        <f t="shared" si="6"/>
        <v>36588711</v>
      </c>
      <c r="F32" s="100">
        <f t="shared" si="6"/>
        <v>36620605</v>
      </c>
      <c r="G32" s="100">
        <f t="shared" si="6"/>
        <v>1648520</v>
      </c>
      <c r="H32" s="100">
        <f t="shared" si="6"/>
        <v>2321656</v>
      </c>
      <c r="I32" s="100">
        <f t="shared" si="6"/>
        <v>2248835</v>
      </c>
      <c r="J32" s="100">
        <f t="shared" si="6"/>
        <v>6219011</v>
      </c>
      <c r="K32" s="100">
        <f t="shared" si="6"/>
        <v>1678132</v>
      </c>
      <c r="L32" s="100">
        <f t="shared" si="6"/>
        <v>2725000</v>
      </c>
      <c r="M32" s="100">
        <f t="shared" si="6"/>
        <v>2343778</v>
      </c>
      <c r="N32" s="100">
        <f t="shared" si="6"/>
        <v>6746910</v>
      </c>
      <c r="O32" s="100">
        <f t="shared" si="6"/>
        <v>2159534</v>
      </c>
      <c r="P32" s="100">
        <f t="shared" si="6"/>
        <v>2283617</v>
      </c>
      <c r="Q32" s="100">
        <f t="shared" si="6"/>
        <v>1851896</v>
      </c>
      <c r="R32" s="100">
        <f t="shared" si="6"/>
        <v>6295047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19260968</v>
      </c>
      <c r="X32" s="100">
        <f t="shared" si="6"/>
        <v>27465454</v>
      </c>
      <c r="Y32" s="100">
        <f t="shared" si="6"/>
        <v>-8204486</v>
      </c>
      <c r="Z32" s="137">
        <f>+IF(X32&lt;&gt;0,+(Y32/X32)*100,0)</f>
        <v>-29.872020320508813</v>
      </c>
      <c r="AA32" s="153">
        <f>SUM(AA33:AA37)</f>
        <v>36620605</v>
      </c>
    </row>
    <row r="33" spans="1:27" ht="13.5">
      <c r="A33" s="138" t="s">
        <v>79</v>
      </c>
      <c r="B33" s="136"/>
      <c r="C33" s="155">
        <v>10482523</v>
      </c>
      <c r="D33" s="155"/>
      <c r="E33" s="156">
        <v>10845765</v>
      </c>
      <c r="F33" s="60">
        <v>13159569</v>
      </c>
      <c r="G33" s="60">
        <v>486519</v>
      </c>
      <c r="H33" s="60">
        <v>656313</v>
      </c>
      <c r="I33" s="60">
        <v>530985</v>
      </c>
      <c r="J33" s="60">
        <v>1673817</v>
      </c>
      <c r="K33" s="60">
        <v>660272</v>
      </c>
      <c r="L33" s="60">
        <v>750973</v>
      </c>
      <c r="M33" s="60">
        <v>526301</v>
      </c>
      <c r="N33" s="60">
        <v>1937546</v>
      </c>
      <c r="O33" s="60">
        <v>537654</v>
      </c>
      <c r="P33" s="60">
        <v>617744</v>
      </c>
      <c r="Q33" s="60">
        <v>552896</v>
      </c>
      <c r="R33" s="60">
        <v>1708294</v>
      </c>
      <c r="S33" s="60"/>
      <c r="T33" s="60"/>
      <c r="U33" s="60"/>
      <c r="V33" s="60"/>
      <c r="W33" s="60">
        <v>5319657</v>
      </c>
      <c r="X33" s="60">
        <v>9869677</v>
      </c>
      <c r="Y33" s="60">
        <v>-4550020</v>
      </c>
      <c r="Z33" s="140">
        <v>-46.1</v>
      </c>
      <c r="AA33" s="155">
        <v>13159569</v>
      </c>
    </row>
    <row r="34" spans="1:27" ht="13.5">
      <c r="A34" s="138" t="s">
        <v>80</v>
      </c>
      <c r="B34" s="136"/>
      <c r="C34" s="155">
        <v>8449897</v>
      </c>
      <c r="D34" s="155"/>
      <c r="E34" s="156">
        <v>11852693</v>
      </c>
      <c r="F34" s="60">
        <v>11055699</v>
      </c>
      <c r="G34" s="60">
        <v>577606</v>
      </c>
      <c r="H34" s="60">
        <v>611639</v>
      </c>
      <c r="I34" s="60">
        <v>608544</v>
      </c>
      <c r="J34" s="60">
        <v>1797789</v>
      </c>
      <c r="K34" s="60">
        <v>485350</v>
      </c>
      <c r="L34" s="60">
        <v>640800</v>
      </c>
      <c r="M34" s="60">
        <v>878842</v>
      </c>
      <c r="N34" s="60">
        <v>2004992</v>
      </c>
      <c r="O34" s="60">
        <v>785795</v>
      </c>
      <c r="P34" s="60">
        <v>795466</v>
      </c>
      <c r="Q34" s="60">
        <v>696485</v>
      </c>
      <c r="R34" s="60">
        <v>2277746</v>
      </c>
      <c r="S34" s="60"/>
      <c r="T34" s="60"/>
      <c r="U34" s="60"/>
      <c r="V34" s="60"/>
      <c r="W34" s="60">
        <v>6080527</v>
      </c>
      <c r="X34" s="60">
        <v>8291774</v>
      </c>
      <c r="Y34" s="60">
        <v>-2211247</v>
      </c>
      <c r="Z34" s="140">
        <v>-26.67</v>
      </c>
      <c r="AA34" s="155">
        <v>11055699</v>
      </c>
    </row>
    <row r="35" spans="1:27" ht="13.5">
      <c r="A35" s="138" t="s">
        <v>81</v>
      </c>
      <c r="B35" s="136"/>
      <c r="C35" s="155">
        <v>9634707</v>
      </c>
      <c r="D35" s="155"/>
      <c r="E35" s="156">
        <v>12645368</v>
      </c>
      <c r="F35" s="60">
        <v>11664430</v>
      </c>
      <c r="G35" s="60">
        <v>556638</v>
      </c>
      <c r="H35" s="60">
        <v>1016180</v>
      </c>
      <c r="I35" s="60">
        <v>1078817</v>
      </c>
      <c r="J35" s="60">
        <v>2651635</v>
      </c>
      <c r="K35" s="60">
        <v>498802</v>
      </c>
      <c r="L35" s="60">
        <v>1210770</v>
      </c>
      <c r="M35" s="60">
        <v>912517</v>
      </c>
      <c r="N35" s="60">
        <v>2622089</v>
      </c>
      <c r="O35" s="60">
        <v>744774</v>
      </c>
      <c r="P35" s="60">
        <v>810566</v>
      </c>
      <c r="Q35" s="60">
        <v>546644</v>
      </c>
      <c r="R35" s="60">
        <v>2101984</v>
      </c>
      <c r="S35" s="60"/>
      <c r="T35" s="60"/>
      <c r="U35" s="60"/>
      <c r="V35" s="60"/>
      <c r="W35" s="60">
        <v>7375708</v>
      </c>
      <c r="X35" s="60">
        <v>8748323</v>
      </c>
      <c r="Y35" s="60">
        <v>-1372615</v>
      </c>
      <c r="Z35" s="140">
        <v>-15.69</v>
      </c>
      <c r="AA35" s="155">
        <v>11664430</v>
      </c>
    </row>
    <row r="36" spans="1:27" ht="13.5">
      <c r="A36" s="138" t="s">
        <v>82</v>
      </c>
      <c r="B36" s="136"/>
      <c r="C36" s="155">
        <v>43874863</v>
      </c>
      <c r="D36" s="155"/>
      <c r="E36" s="156">
        <v>1244885</v>
      </c>
      <c r="F36" s="60">
        <v>740907</v>
      </c>
      <c r="G36" s="60">
        <v>27757</v>
      </c>
      <c r="H36" s="60">
        <v>37158</v>
      </c>
      <c r="I36" s="60">
        <v>30855</v>
      </c>
      <c r="J36" s="60">
        <v>95770</v>
      </c>
      <c r="K36" s="60">
        <v>33707</v>
      </c>
      <c r="L36" s="60">
        <v>122458</v>
      </c>
      <c r="M36" s="60">
        <v>26118</v>
      </c>
      <c r="N36" s="60">
        <v>182283</v>
      </c>
      <c r="O36" s="60">
        <v>91311</v>
      </c>
      <c r="P36" s="60">
        <v>59841</v>
      </c>
      <c r="Q36" s="60">
        <v>55871</v>
      </c>
      <c r="R36" s="60">
        <v>207023</v>
      </c>
      <c r="S36" s="60"/>
      <c r="T36" s="60"/>
      <c r="U36" s="60"/>
      <c r="V36" s="60"/>
      <c r="W36" s="60">
        <v>485076</v>
      </c>
      <c r="X36" s="60">
        <v>555680</v>
      </c>
      <c r="Y36" s="60">
        <v>-70604</v>
      </c>
      <c r="Z36" s="140">
        <v>-12.71</v>
      </c>
      <c r="AA36" s="155">
        <v>740907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>
        <v>366</v>
      </c>
      <c r="I37" s="159">
        <v>-366</v>
      </c>
      <c r="J37" s="159"/>
      <c r="K37" s="159">
        <v>1</v>
      </c>
      <c r="L37" s="159">
        <v>-1</v>
      </c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17767060</v>
      </c>
      <c r="D38" s="153">
        <f>SUM(D39:D41)</f>
        <v>0</v>
      </c>
      <c r="E38" s="154">
        <f t="shared" si="7"/>
        <v>35249530</v>
      </c>
      <c r="F38" s="100">
        <f t="shared" si="7"/>
        <v>32916034</v>
      </c>
      <c r="G38" s="100">
        <f t="shared" si="7"/>
        <v>2575034</v>
      </c>
      <c r="H38" s="100">
        <f t="shared" si="7"/>
        <v>1410147</v>
      </c>
      <c r="I38" s="100">
        <f t="shared" si="7"/>
        <v>1173723</v>
      </c>
      <c r="J38" s="100">
        <f t="shared" si="7"/>
        <v>5158904</v>
      </c>
      <c r="K38" s="100">
        <f t="shared" si="7"/>
        <v>5448853</v>
      </c>
      <c r="L38" s="100">
        <f t="shared" si="7"/>
        <v>1374686</v>
      </c>
      <c r="M38" s="100">
        <f t="shared" si="7"/>
        <v>1601883</v>
      </c>
      <c r="N38" s="100">
        <f t="shared" si="7"/>
        <v>8425422</v>
      </c>
      <c r="O38" s="100">
        <f t="shared" si="7"/>
        <v>4117857</v>
      </c>
      <c r="P38" s="100">
        <f t="shared" si="7"/>
        <v>493930</v>
      </c>
      <c r="Q38" s="100">
        <f t="shared" si="7"/>
        <v>3629285</v>
      </c>
      <c r="R38" s="100">
        <f t="shared" si="7"/>
        <v>8241072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21825398</v>
      </c>
      <c r="X38" s="100">
        <f t="shared" si="7"/>
        <v>24687026</v>
      </c>
      <c r="Y38" s="100">
        <f t="shared" si="7"/>
        <v>-2861628</v>
      </c>
      <c r="Z38" s="137">
        <f>+IF(X38&lt;&gt;0,+(Y38/X38)*100,0)</f>
        <v>-11.591627116202655</v>
      </c>
      <c r="AA38" s="153">
        <f>SUM(AA39:AA41)</f>
        <v>32916034</v>
      </c>
    </row>
    <row r="39" spans="1:27" ht="13.5">
      <c r="A39" s="138" t="s">
        <v>85</v>
      </c>
      <c r="B39" s="136"/>
      <c r="C39" s="155">
        <v>8374709</v>
      </c>
      <c r="D39" s="155"/>
      <c r="E39" s="156">
        <v>6924831</v>
      </c>
      <c r="F39" s="60">
        <v>9104481</v>
      </c>
      <c r="G39" s="60">
        <v>824579</v>
      </c>
      <c r="H39" s="60">
        <v>615400</v>
      </c>
      <c r="I39" s="60">
        <v>688792</v>
      </c>
      <c r="J39" s="60">
        <v>2128771</v>
      </c>
      <c r="K39" s="60">
        <v>702033</v>
      </c>
      <c r="L39" s="60">
        <v>729984</v>
      </c>
      <c r="M39" s="60">
        <v>688531</v>
      </c>
      <c r="N39" s="60">
        <v>2120548</v>
      </c>
      <c r="O39" s="60">
        <v>705060</v>
      </c>
      <c r="P39" s="60">
        <v>729541</v>
      </c>
      <c r="Q39" s="60">
        <v>696309</v>
      </c>
      <c r="R39" s="60">
        <v>2130910</v>
      </c>
      <c r="S39" s="60"/>
      <c r="T39" s="60"/>
      <c r="U39" s="60"/>
      <c r="V39" s="60"/>
      <c r="W39" s="60">
        <v>6380229</v>
      </c>
      <c r="X39" s="60">
        <v>6828361</v>
      </c>
      <c r="Y39" s="60">
        <v>-448132</v>
      </c>
      <c r="Z39" s="140">
        <v>-6.56</v>
      </c>
      <c r="AA39" s="155">
        <v>9104481</v>
      </c>
    </row>
    <row r="40" spans="1:27" ht="13.5">
      <c r="A40" s="138" t="s">
        <v>86</v>
      </c>
      <c r="B40" s="136"/>
      <c r="C40" s="155">
        <v>9392351</v>
      </c>
      <c r="D40" s="155"/>
      <c r="E40" s="156">
        <v>28324699</v>
      </c>
      <c r="F40" s="60">
        <v>23811553</v>
      </c>
      <c r="G40" s="60">
        <v>1750455</v>
      </c>
      <c r="H40" s="60">
        <v>794737</v>
      </c>
      <c r="I40" s="60">
        <v>484903</v>
      </c>
      <c r="J40" s="60">
        <v>3030095</v>
      </c>
      <c r="K40" s="60">
        <v>4746820</v>
      </c>
      <c r="L40" s="60">
        <v>644739</v>
      </c>
      <c r="M40" s="60">
        <v>913352</v>
      </c>
      <c r="N40" s="60">
        <v>6304911</v>
      </c>
      <c r="O40" s="60">
        <v>3412797</v>
      </c>
      <c r="P40" s="60">
        <v>-235611</v>
      </c>
      <c r="Q40" s="60">
        <v>2932976</v>
      </c>
      <c r="R40" s="60">
        <v>6110162</v>
      </c>
      <c r="S40" s="60"/>
      <c r="T40" s="60"/>
      <c r="U40" s="60"/>
      <c r="V40" s="60"/>
      <c r="W40" s="60">
        <v>15445168</v>
      </c>
      <c r="X40" s="60">
        <v>17858665</v>
      </c>
      <c r="Y40" s="60">
        <v>-2413497</v>
      </c>
      <c r="Z40" s="140">
        <v>-13.51</v>
      </c>
      <c r="AA40" s="155">
        <v>23811553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>
        <v>10</v>
      </c>
      <c r="I41" s="60">
        <v>28</v>
      </c>
      <c r="J41" s="60">
        <v>38</v>
      </c>
      <c r="K41" s="60"/>
      <c r="L41" s="60">
        <v>-37</v>
      </c>
      <c r="M41" s="60"/>
      <c r="N41" s="60">
        <v>-37</v>
      </c>
      <c r="O41" s="60"/>
      <c r="P41" s="60"/>
      <c r="Q41" s="60"/>
      <c r="R41" s="60"/>
      <c r="S41" s="60"/>
      <c r="T41" s="60"/>
      <c r="U41" s="60"/>
      <c r="V41" s="60"/>
      <c r="W41" s="60">
        <v>1</v>
      </c>
      <c r="X41" s="60"/>
      <c r="Y41" s="60">
        <v>1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101057392</v>
      </c>
      <c r="D42" s="153">
        <f>SUM(D43:D46)</f>
        <v>0</v>
      </c>
      <c r="E42" s="154">
        <f t="shared" si="8"/>
        <v>119810183</v>
      </c>
      <c r="F42" s="100">
        <f t="shared" si="8"/>
        <v>102520957</v>
      </c>
      <c r="G42" s="100">
        <f t="shared" si="8"/>
        <v>3263068</v>
      </c>
      <c r="H42" s="100">
        <f t="shared" si="8"/>
        <v>16834284</v>
      </c>
      <c r="I42" s="100">
        <f t="shared" si="8"/>
        <v>6145273</v>
      </c>
      <c r="J42" s="100">
        <f t="shared" si="8"/>
        <v>26242625</v>
      </c>
      <c r="K42" s="100">
        <f t="shared" si="8"/>
        <v>7322597</v>
      </c>
      <c r="L42" s="100">
        <f t="shared" si="8"/>
        <v>8245739</v>
      </c>
      <c r="M42" s="100">
        <f t="shared" si="8"/>
        <v>3435652</v>
      </c>
      <c r="N42" s="100">
        <f t="shared" si="8"/>
        <v>19003988</v>
      </c>
      <c r="O42" s="100">
        <f t="shared" si="8"/>
        <v>8288062</v>
      </c>
      <c r="P42" s="100">
        <f t="shared" si="8"/>
        <v>4952102</v>
      </c>
      <c r="Q42" s="100">
        <f t="shared" si="8"/>
        <v>5151902</v>
      </c>
      <c r="R42" s="100">
        <f t="shared" si="8"/>
        <v>18392066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63638679</v>
      </c>
      <c r="X42" s="100">
        <f t="shared" si="8"/>
        <v>76890719</v>
      </c>
      <c r="Y42" s="100">
        <f t="shared" si="8"/>
        <v>-13252040</v>
      </c>
      <c r="Z42" s="137">
        <f>+IF(X42&lt;&gt;0,+(Y42/X42)*100,0)</f>
        <v>-17.23490191319449</v>
      </c>
      <c r="AA42" s="153">
        <f>SUM(AA43:AA46)</f>
        <v>102520957</v>
      </c>
    </row>
    <row r="43" spans="1:27" ht="13.5">
      <c r="A43" s="138" t="s">
        <v>89</v>
      </c>
      <c r="B43" s="136"/>
      <c r="C43" s="155">
        <v>84350274</v>
      </c>
      <c r="D43" s="155"/>
      <c r="E43" s="156">
        <v>88877790</v>
      </c>
      <c r="F43" s="60">
        <v>85762026</v>
      </c>
      <c r="G43" s="60">
        <v>2482835</v>
      </c>
      <c r="H43" s="60">
        <v>15989588</v>
      </c>
      <c r="I43" s="60">
        <v>5447920</v>
      </c>
      <c r="J43" s="60">
        <v>23920343</v>
      </c>
      <c r="K43" s="60">
        <v>6462164</v>
      </c>
      <c r="L43" s="60">
        <v>7324793</v>
      </c>
      <c r="M43" s="60">
        <v>2349045</v>
      </c>
      <c r="N43" s="60">
        <v>16136002</v>
      </c>
      <c r="O43" s="60">
        <v>6892028</v>
      </c>
      <c r="P43" s="60">
        <v>3616225</v>
      </c>
      <c r="Q43" s="60">
        <v>4089413</v>
      </c>
      <c r="R43" s="60">
        <v>14597666</v>
      </c>
      <c r="S43" s="60"/>
      <c r="T43" s="60"/>
      <c r="U43" s="60"/>
      <c r="V43" s="60"/>
      <c r="W43" s="60">
        <v>54654011</v>
      </c>
      <c r="X43" s="60">
        <v>64321520</v>
      </c>
      <c r="Y43" s="60">
        <v>-9667509</v>
      </c>
      <c r="Z43" s="140">
        <v>-15.03</v>
      </c>
      <c r="AA43" s="155">
        <v>85762026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3685510</v>
      </c>
      <c r="D45" s="157"/>
      <c r="E45" s="158">
        <v>9016980</v>
      </c>
      <c r="F45" s="159">
        <v>6240585</v>
      </c>
      <c r="G45" s="159">
        <v>196934</v>
      </c>
      <c r="H45" s="159">
        <v>211635</v>
      </c>
      <c r="I45" s="159">
        <v>156279</v>
      </c>
      <c r="J45" s="159">
        <v>564848</v>
      </c>
      <c r="K45" s="159">
        <v>234928</v>
      </c>
      <c r="L45" s="159">
        <v>257490</v>
      </c>
      <c r="M45" s="159">
        <v>250205</v>
      </c>
      <c r="N45" s="159">
        <v>742623</v>
      </c>
      <c r="O45" s="159">
        <v>396679</v>
      </c>
      <c r="P45" s="159">
        <v>243691</v>
      </c>
      <c r="Q45" s="159">
        <v>162547</v>
      </c>
      <c r="R45" s="159">
        <v>802917</v>
      </c>
      <c r="S45" s="159"/>
      <c r="T45" s="159"/>
      <c r="U45" s="159"/>
      <c r="V45" s="159"/>
      <c r="W45" s="159">
        <v>2110388</v>
      </c>
      <c r="X45" s="159">
        <v>4680439</v>
      </c>
      <c r="Y45" s="159">
        <v>-2570051</v>
      </c>
      <c r="Z45" s="141">
        <v>-54.91</v>
      </c>
      <c r="AA45" s="157">
        <v>6240585</v>
      </c>
    </row>
    <row r="46" spans="1:27" ht="13.5">
      <c r="A46" s="138" t="s">
        <v>92</v>
      </c>
      <c r="B46" s="136"/>
      <c r="C46" s="155">
        <v>13021608</v>
      </c>
      <c r="D46" s="155"/>
      <c r="E46" s="156">
        <v>21915413</v>
      </c>
      <c r="F46" s="60">
        <v>10518346</v>
      </c>
      <c r="G46" s="60">
        <v>583299</v>
      </c>
      <c r="H46" s="60">
        <v>633061</v>
      </c>
      <c r="I46" s="60">
        <v>541074</v>
      </c>
      <c r="J46" s="60">
        <v>1757434</v>
      </c>
      <c r="K46" s="60">
        <v>625505</v>
      </c>
      <c r="L46" s="60">
        <v>663456</v>
      </c>
      <c r="M46" s="60">
        <v>836402</v>
      </c>
      <c r="N46" s="60">
        <v>2125363</v>
      </c>
      <c r="O46" s="60">
        <v>999355</v>
      </c>
      <c r="P46" s="60">
        <v>1092186</v>
      </c>
      <c r="Q46" s="60">
        <v>899942</v>
      </c>
      <c r="R46" s="60">
        <v>2991483</v>
      </c>
      <c r="S46" s="60"/>
      <c r="T46" s="60"/>
      <c r="U46" s="60"/>
      <c r="V46" s="60"/>
      <c r="W46" s="60">
        <v>6874280</v>
      </c>
      <c r="X46" s="60">
        <v>7888760</v>
      </c>
      <c r="Y46" s="60">
        <v>-1014480</v>
      </c>
      <c r="Z46" s="140">
        <v>-12.86</v>
      </c>
      <c r="AA46" s="155">
        <v>10518346</v>
      </c>
    </row>
    <row r="47" spans="1:27" ht="13.5">
      <c r="A47" s="135" t="s">
        <v>93</v>
      </c>
      <c r="B47" s="142" t="s">
        <v>94</v>
      </c>
      <c r="C47" s="153">
        <v>51352</v>
      </c>
      <c r="D47" s="153"/>
      <c r="E47" s="154">
        <v>122264</v>
      </c>
      <c r="F47" s="100">
        <v>65744</v>
      </c>
      <c r="G47" s="100">
        <v>379</v>
      </c>
      <c r="H47" s="100">
        <v>509</v>
      </c>
      <c r="I47" s="100">
        <v>370</v>
      </c>
      <c r="J47" s="100">
        <v>1258</v>
      </c>
      <c r="K47" s="100">
        <v>5002</v>
      </c>
      <c r="L47" s="100">
        <v>5015</v>
      </c>
      <c r="M47" s="100">
        <v>391</v>
      </c>
      <c r="N47" s="100">
        <v>10408</v>
      </c>
      <c r="O47" s="100">
        <v>347</v>
      </c>
      <c r="P47" s="100">
        <v>5029</v>
      </c>
      <c r="Q47" s="100">
        <v>5021</v>
      </c>
      <c r="R47" s="100">
        <v>10397</v>
      </c>
      <c r="S47" s="100"/>
      <c r="T47" s="100"/>
      <c r="U47" s="100"/>
      <c r="V47" s="100"/>
      <c r="W47" s="100">
        <v>22063</v>
      </c>
      <c r="X47" s="100">
        <v>49308</v>
      </c>
      <c r="Y47" s="100">
        <v>-27245</v>
      </c>
      <c r="Z47" s="137">
        <v>-55.25</v>
      </c>
      <c r="AA47" s="153">
        <v>65744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245155036</v>
      </c>
      <c r="D48" s="168">
        <f>+D28+D32+D38+D42+D47</f>
        <v>0</v>
      </c>
      <c r="E48" s="169">
        <f t="shared" si="9"/>
        <v>257376233</v>
      </c>
      <c r="F48" s="73">
        <f t="shared" si="9"/>
        <v>261776546</v>
      </c>
      <c r="G48" s="73">
        <f t="shared" si="9"/>
        <v>10705668</v>
      </c>
      <c r="H48" s="73">
        <f t="shared" si="9"/>
        <v>25072791</v>
      </c>
      <c r="I48" s="73">
        <f t="shared" si="9"/>
        <v>13986115</v>
      </c>
      <c r="J48" s="73">
        <f t="shared" si="9"/>
        <v>49764574</v>
      </c>
      <c r="K48" s="73">
        <f t="shared" si="9"/>
        <v>19460185</v>
      </c>
      <c r="L48" s="73">
        <f t="shared" si="9"/>
        <v>18093438</v>
      </c>
      <c r="M48" s="73">
        <f t="shared" si="9"/>
        <v>12116738</v>
      </c>
      <c r="N48" s="73">
        <f t="shared" si="9"/>
        <v>49670361</v>
      </c>
      <c r="O48" s="73">
        <f t="shared" si="9"/>
        <v>19575560</v>
      </c>
      <c r="P48" s="73">
        <f t="shared" si="9"/>
        <v>13003785</v>
      </c>
      <c r="Q48" s="73">
        <f t="shared" si="9"/>
        <v>15707848</v>
      </c>
      <c r="R48" s="73">
        <f t="shared" si="9"/>
        <v>48287193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147722128</v>
      </c>
      <c r="X48" s="73">
        <f t="shared" si="9"/>
        <v>196332412</v>
      </c>
      <c r="Y48" s="73">
        <f t="shared" si="9"/>
        <v>-48610284</v>
      </c>
      <c r="Z48" s="170">
        <f>+IF(X48&lt;&gt;0,+(Y48/X48)*100,0)</f>
        <v>-24.75917425188053</v>
      </c>
      <c r="AA48" s="168">
        <f>+AA28+AA32+AA38+AA42+AA47</f>
        <v>261776546</v>
      </c>
    </row>
    <row r="49" spans="1:27" ht="13.5">
      <c r="A49" s="148" t="s">
        <v>49</v>
      </c>
      <c r="B49" s="149"/>
      <c r="C49" s="171">
        <f aca="true" t="shared" si="10" ref="C49:Y49">+C25-C48</f>
        <v>-1580257</v>
      </c>
      <c r="D49" s="171">
        <f>+D25-D48</f>
        <v>0</v>
      </c>
      <c r="E49" s="172">
        <f t="shared" si="10"/>
        <v>32405382</v>
      </c>
      <c r="F49" s="173">
        <f t="shared" si="10"/>
        <v>43830052</v>
      </c>
      <c r="G49" s="173">
        <f t="shared" si="10"/>
        <v>24932818</v>
      </c>
      <c r="H49" s="173">
        <f t="shared" si="10"/>
        <v>-682150</v>
      </c>
      <c r="I49" s="173">
        <f t="shared" si="10"/>
        <v>1136876</v>
      </c>
      <c r="J49" s="173">
        <f t="shared" si="10"/>
        <v>25387544</v>
      </c>
      <c r="K49" s="173">
        <f t="shared" si="10"/>
        <v>-4060401</v>
      </c>
      <c r="L49" s="173">
        <f t="shared" si="10"/>
        <v>5737484</v>
      </c>
      <c r="M49" s="173">
        <f t="shared" si="10"/>
        <v>2890949</v>
      </c>
      <c r="N49" s="173">
        <f t="shared" si="10"/>
        <v>4568032</v>
      </c>
      <c r="O49" s="173">
        <f t="shared" si="10"/>
        <v>5250611</v>
      </c>
      <c r="P49" s="173">
        <f t="shared" si="10"/>
        <v>5695496</v>
      </c>
      <c r="Q49" s="173">
        <f t="shared" si="10"/>
        <v>18922979</v>
      </c>
      <c r="R49" s="173">
        <f t="shared" si="10"/>
        <v>29869086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59824662</v>
      </c>
      <c r="X49" s="173">
        <f>IF(F25=F48,0,X25-X48)</f>
        <v>32872538</v>
      </c>
      <c r="Y49" s="173">
        <f t="shared" si="10"/>
        <v>26952124</v>
      </c>
      <c r="Z49" s="174">
        <f>+IF(X49&lt;&gt;0,+(Y49/X49)*100,0)</f>
        <v>81.98978734164061</v>
      </c>
      <c r="AA49" s="171">
        <f>+AA25-AA48</f>
        <v>43830052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100902494</v>
      </c>
      <c r="D5" s="155">
        <v>0</v>
      </c>
      <c r="E5" s="156">
        <v>161734721</v>
      </c>
      <c r="F5" s="60">
        <v>111737000</v>
      </c>
      <c r="G5" s="60">
        <v>10958183</v>
      </c>
      <c r="H5" s="60">
        <v>8070887</v>
      </c>
      <c r="I5" s="60">
        <v>8448484</v>
      </c>
      <c r="J5" s="60">
        <v>27477554</v>
      </c>
      <c r="K5" s="60">
        <v>8474435</v>
      </c>
      <c r="L5" s="60">
        <v>4842024</v>
      </c>
      <c r="M5" s="60">
        <v>8622947</v>
      </c>
      <c r="N5" s="60">
        <v>21939406</v>
      </c>
      <c r="O5" s="60">
        <v>12691147</v>
      </c>
      <c r="P5" s="60">
        <v>8414322</v>
      </c>
      <c r="Q5" s="60">
        <v>8252058</v>
      </c>
      <c r="R5" s="60">
        <v>29357527</v>
      </c>
      <c r="S5" s="60">
        <v>0</v>
      </c>
      <c r="T5" s="60">
        <v>0</v>
      </c>
      <c r="U5" s="60">
        <v>0</v>
      </c>
      <c r="V5" s="60">
        <v>0</v>
      </c>
      <c r="W5" s="60">
        <v>78774487</v>
      </c>
      <c r="X5" s="60">
        <v>83802750</v>
      </c>
      <c r="Y5" s="60">
        <v>-5028263</v>
      </c>
      <c r="Z5" s="140">
        <v>-6</v>
      </c>
      <c r="AA5" s="155">
        <v>111737000</v>
      </c>
    </row>
    <row r="6" spans="1:27" ht="13.5">
      <c r="A6" s="181" t="s">
        <v>102</v>
      </c>
      <c r="B6" s="182"/>
      <c r="C6" s="155">
        <v>3867599</v>
      </c>
      <c r="D6" s="155">
        <v>0</v>
      </c>
      <c r="E6" s="156">
        <v>4587381</v>
      </c>
      <c r="F6" s="60">
        <v>4587315</v>
      </c>
      <c r="G6" s="60">
        <v>286644</v>
      </c>
      <c r="H6" s="60">
        <v>305046</v>
      </c>
      <c r="I6" s="60">
        <v>253171</v>
      </c>
      <c r="J6" s="60">
        <v>844861</v>
      </c>
      <c r="K6" s="60">
        <v>199012</v>
      </c>
      <c r="L6" s="60">
        <v>230402</v>
      </c>
      <c r="M6" s="60">
        <v>321932</v>
      </c>
      <c r="N6" s="60">
        <v>751346</v>
      </c>
      <c r="O6" s="60">
        <v>276212</v>
      </c>
      <c r="P6" s="60">
        <v>3342657</v>
      </c>
      <c r="Q6" s="60">
        <v>270837</v>
      </c>
      <c r="R6" s="60">
        <v>3889706</v>
      </c>
      <c r="S6" s="60">
        <v>0</v>
      </c>
      <c r="T6" s="60">
        <v>0</v>
      </c>
      <c r="U6" s="60">
        <v>0</v>
      </c>
      <c r="V6" s="60">
        <v>0</v>
      </c>
      <c r="W6" s="60">
        <v>5485913</v>
      </c>
      <c r="X6" s="60">
        <v>3440486</v>
      </c>
      <c r="Y6" s="60">
        <v>2045427</v>
      </c>
      <c r="Z6" s="140">
        <v>59.45</v>
      </c>
      <c r="AA6" s="155">
        <v>4587315</v>
      </c>
    </row>
    <row r="7" spans="1:27" ht="13.5">
      <c r="A7" s="183" t="s">
        <v>103</v>
      </c>
      <c r="B7" s="182"/>
      <c r="C7" s="155">
        <v>48717670</v>
      </c>
      <c r="D7" s="155">
        <v>0</v>
      </c>
      <c r="E7" s="156">
        <v>65275133</v>
      </c>
      <c r="F7" s="60">
        <v>63674990</v>
      </c>
      <c r="G7" s="60">
        <v>4760804</v>
      </c>
      <c r="H7" s="60">
        <v>5642013</v>
      </c>
      <c r="I7" s="60">
        <v>4075572</v>
      </c>
      <c r="J7" s="60">
        <v>14478389</v>
      </c>
      <c r="K7" s="60">
        <v>4825089</v>
      </c>
      <c r="L7" s="60">
        <v>4105962</v>
      </c>
      <c r="M7" s="60">
        <v>4222403</v>
      </c>
      <c r="N7" s="60">
        <v>13153454</v>
      </c>
      <c r="O7" s="60">
        <v>4244082</v>
      </c>
      <c r="P7" s="60">
        <v>4136707</v>
      </c>
      <c r="Q7" s="60">
        <v>3549201</v>
      </c>
      <c r="R7" s="60">
        <v>11929990</v>
      </c>
      <c r="S7" s="60">
        <v>0</v>
      </c>
      <c r="T7" s="60">
        <v>0</v>
      </c>
      <c r="U7" s="60">
        <v>0</v>
      </c>
      <c r="V7" s="60">
        <v>0</v>
      </c>
      <c r="W7" s="60">
        <v>39561833</v>
      </c>
      <c r="X7" s="60">
        <v>47756243</v>
      </c>
      <c r="Y7" s="60">
        <v>-8194410</v>
      </c>
      <c r="Z7" s="140">
        <v>-17.16</v>
      </c>
      <c r="AA7" s="155">
        <v>63674990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7809030</v>
      </c>
      <c r="D10" s="155">
        <v>0</v>
      </c>
      <c r="E10" s="156">
        <v>4450100</v>
      </c>
      <c r="F10" s="54">
        <v>4403658</v>
      </c>
      <c r="G10" s="54">
        <v>402055</v>
      </c>
      <c r="H10" s="54">
        <v>368359</v>
      </c>
      <c r="I10" s="54">
        <v>395183</v>
      </c>
      <c r="J10" s="54">
        <v>1165597</v>
      </c>
      <c r="K10" s="54">
        <v>350316</v>
      </c>
      <c r="L10" s="54">
        <v>382984</v>
      </c>
      <c r="M10" s="54">
        <v>388510</v>
      </c>
      <c r="N10" s="54">
        <v>1121810</v>
      </c>
      <c r="O10" s="54">
        <v>382459</v>
      </c>
      <c r="P10" s="54">
        <v>390265</v>
      </c>
      <c r="Q10" s="54">
        <v>390014</v>
      </c>
      <c r="R10" s="54">
        <v>1162738</v>
      </c>
      <c r="S10" s="54">
        <v>0</v>
      </c>
      <c r="T10" s="54">
        <v>0</v>
      </c>
      <c r="U10" s="54">
        <v>0</v>
      </c>
      <c r="V10" s="54">
        <v>0</v>
      </c>
      <c r="W10" s="54">
        <v>3450145</v>
      </c>
      <c r="X10" s="54">
        <v>3302744</v>
      </c>
      <c r="Y10" s="54">
        <v>147401</v>
      </c>
      <c r="Z10" s="184">
        <v>4.46</v>
      </c>
      <c r="AA10" s="130">
        <v>4403658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832857</v>
      </c>
      <c r="D12" s="155">
        <v>0</v>
      </c>
      <c r="E12" s="156">
        <v>1052107</v>
      </c>
      <c r="F12" s="60">
        <v>853000</v>
      </c>
      <c r="G12" s="60">
        <v>59920</v>
      </c>
      <c r="H12" s="60">
        <v>62441</v>
      </c>
      <c r="I12" s="60">
        <v>62037</v>
      </c>
      <c r="J12" s="60">
        <v>184398</v>
      </c>
      <c r="K12" s="60">
        <v>63445</v>
      </c>
      <c r="L12" s="60">
        <v>63218</v>
      </c>
      <c r="M12" s="60">
        <v>63557</v>
      </c>
      <c r="N12" s="60">
        <v>190220</v>
      </c>
      <c r="O12" s="60">
        <v>64899</v>
      </c>
      <c r="P12" s="60">
        <v>64730</v>
      </c>
      <c r="Q12" s="60">
        <v>64859</v>
      </c>
      <c r="R12" s="60">
        <v>194488</v>
      </c>
      <c r="S12" s="60">
        <v>0</v>
      </c>
      <c r="T12" s="60">
        <v>0</v>
      </c>
      <c r="U12" s="60">
        <v>0</v>
      </c>
      <c r="V12" s="60">
        <v>0</v>
      </c>
      <c r="W12" s="60">
        <v>569106</v>
      </c>
      <c r="X12" s="60">
        <v>639750</v>
      </c>
      <c r="Y12" s="60">
        <v>-70644</v>
      </c>
      <c r="Z12" s="140">
        <v>-11.04</v>
      </c>
      <c r="AA12" s="155">
        <v>853000</v>
      </c>
    </row>
    <row r="13" spans="1:27" ht="13.5">
      <c r="A13" s="181" t="s">
        <v>109</v>
      </c>
      <c r="B13" s="185"/>
      <c r="C13" s="155">
        <v>2455038</v>
      </c>
      <c r="D13" s="155">
        <v>0</v>
      </c>
      <c r="E13" s="156">
        <v>500000</v>
      </c>
      <c r="F13" s="60">
        <v>725000</v>
      </c>
      <c r="G13" s="60">
        <v>6670</v>
      </c>
      <c r="H13" s="60">
        <v>58334</v>
      </c>
      <c r="I13" s="60">
        <v>210700</v>
      </c>
      <c r="J13" s="60">
        <v>275704</v>
      </c>
      <c r="K13" s="60">
        <v>24608</v>
      </c>
      <c r="L13" s="60">
        <v>227725</v>
      </c>
      <c r="M13" s="60">
        <v>73080</v>
      </c>
      <c r="N13" s="60">
        <v>325413</v>
      </c>
      <c r="O13" s="60">
        <v>85346</v>
      </c>
      <c r="P13" s="60">
        <v>266792</v>
      </c>
      <c r="Q13" s="60">
        <v>30400</v>
      </c>
      <c r="R13" s="60">
        <v>382538</v>
      </c>
      <c r="S13" s="60">
        <v>0</v>
      </c>
      <c r="T13" s="60">
        <v>0</v>
      </c>
      <c r="U13" s="60">
        <v>0</v>
      </c>
      <c r="V13" s="60">
        <v>0</v>
      </c>
      <c r="W13" s="60">
        <v>983655</v>
      </c>
      <c r="X13" s="60">
        <v>543750</v>
      </c>
      <c r="Y13" s="60">
        <v>439905</v>
      </c>
      <c r="Z13" s="140">
        <v>80.9</v>
      </c>
      <c r="AA13" s="155">
        <v>725000</v>
      </c>
    </row>
    <row r="14" spans="1:27" ht="13.5">
      <c r="A14" s="181" t="s">
        <v>110</v>
      </c>
      <c r="B14" s="185"/>
      <c r="C14" s="155">
        <v>1683320</v>
      </c>
      <c r="D14" s="155">
        <v>0</v>
      </c>
      <c r="E14" s="156">
        <v>1636255</v>
      </c>
      <c r="F14" s="60">
        <v>1636255</v>
      </c>
      <c r="G14" s="60">
        <v>162710</v>
      </c>
      <c r="H14" s="60">
        <v>190519</v>
      </c>
      <c r="I14" s="60">
        <v>127358</v>
      </c>
      <c r="J14" s="60">
        <v>480587</v>
      </c>
      <c r="K14" s="60">
        <v>121642</v>
      </c>
      <c r="L14" s="60">
        <v>131267</v>
      </c>
      <c r="M14" s="60">
        <v>135332</v>
      </c>
      <c r="N14" s="60">
        <v>388241</v>
      </c>
      <c r="O14" s="60">
        <v>136968</v>
      </c>
      <c r="P14" s="60">
        <v>140063</v>
      </c>
      <c r="Q14" s="60">
        <v>112519</v>
      </c>
      <c r="R14" s="60">
        <v>389550</v>
      </c>
      <c r="S14" s="60">
        <v>0</v>
      </c>
      <c r="T14" s="60">
        <v>0</v>
      </c>
      <c r="U14" s="60">
        <v>0</v>
      </c>
      <c r="V14" s="60">
        <v>0</v>
      </c>
      <c r="W14" s="60">
        <v>1258378</v>
      </c>
      <c r="X14" s="60">
        <v>1227191</v>
      </c>
      <c r="Y14" s="60">
        <v>31187</v>
      </c>
      <c r="Z14" s="140">
        <v>2.54</v>
      </c>
      <c r="AA14" s="155">
        <v>1636255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5579150</v>
      </c>
      <c r="D16" s="155">
        <v>0</v>
      </c>
      <c r="E16" s="156">
        <v>12242341</v>
      </c>
      <c r="F16" s="60">
        <v>13352000</v>
      </c>
      <c r="G16" s="60">
        <v>954259</v>
      </c>
      <c r="H16" s="60">
        <v>1151610</v>
      </c>
      <c r="I16" s="60">
        <v>880386</v>
      </c>
      <c r="J16" s="60">
        <v>2986255</v>
      </c>
      <c r="K16" s="60">
        <v>781589</v>
      </c>
      <c r="L16" s="60">
        <v>838088</v>
      </c>
      <c r="M16" s="60">
        <v>688455</v>
      </c>
      <c r="N16" s="60">
        <v>2308132</v>
      </c>
      <c r="O16" s="60">
        <v>573179</v>
      </c>
      <c r="P16" s="60">
        <v>542530</v>
      </c>
      <c r="Q16" s="60">
        <v>580135</v>
      </c>
      <c r="R16" s="60">
        <v>1695844</v>
      </c>
      <c r="S16" s="60">
        <v>0</v>
      </c>
      <c r="T16" s="60">
        <v>0</v>
      </c>
      <c r="U16" s="60">
        <v>0</v>
      </c>
      <c r="V16" s="60">
        <v>0</v>
      </c>
      <c r="W16" s="60">
        <v>6990231</v>
      </c>
      <c r="X16" s="60">
        <v>10014000</v>
      </c>
      <c r="Y16" s="60">
        <v>-3023769</v>
      </c>
      <c r="Z16" s="140">
        <v>-30.2</v>
      </c>
      <c r="AA16" s="155">
        <v>13352000</v>
      </c>
    </row>
    <row r="17" spans="1:27" ht="13.5">
      <c r="A17" s="181" t="s">
        <v>113</v>
      </c>
      <c r="B17" s="185"/>
      <c r="C17" s="155">
        <v>1916480</v>
      </c>
      <c r="D17" s="155">
        <v>0</v>
      </c>
      <c r="E17" s="156">
        <v>2163370</v>
      </c>
      <c r="F17" s="60">
        <v>2217970</v>
      </c>
      <c r="G17" s="60">
        <v>188160</v>
      </c>
      <c r="H17" s="60">
        <v>157498</v>
      </c>
      <c r="I17" s="60">
        <v>151054</v>
      </c>
      <c r="J17" s="60">
        <v>496712</v>
      </c>
      <c r="K17" s="60">
        <v>192211</v>
      </c>
      <c r="L17" s="60">
        <v>165451</v>
      </c>
      <c r="M17" s="60">
        <v>126183</v>
      </c>
      <c r="N17" s="60">
        <v>483845</v>
      </c>
      <c r="O17" s="60">
        <v>201054</v>
      </c>
      <c r="P17" s="60">
        <v>189760</v>
      </c>
      <c r="Q17" s="60">
        <v>161838</v>
      </c>
      <c r="R17" s="60">
        <v>552652</v>
      </c>
      <c r="S17" s="60">
        <v>0</v>
      </c>
      <c r="T17" s="60">
        <v>0</v>
      </c>
      <c r="U17" s="60">
        <v>0</v>
      </c>
      <c r="V17" s="60">
        <v>0</v>
      </c>
      <c r="W17" s="60">
        <v>1533209</v>
      </c>
      <c r="X17" s="60">
        <v>1663478</v>
      </c>
      <c r="Y17" s="60">
        <v>-130269</v>
      </c>
      <c r="Z17" s="140">
        <v>-7.83</v>
      </c>
      <c r="AA17" s="155">
        <v>2217970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40597731</v>
      </c>
      <c r="D19" s="155">
        <v>0</v>
      </c>
      <c r="E19" s="156">
        <v>43491999</v>
      </c>
      <c r="F19" s="60">
        <v>53248733</v>
      </c>
      <c r="G19" s="60">
        <v>17053000</v>
      </c>
      <c r="H19" s="60">
        <v>3894000</v>
      </c>
      <c r="I19" s="60">
        <v>0</v>
      </c>
      <c r="J19" s="60">
        <v>20947000</v>
      </c>
      <c r="K19" s="60">
        <v>0</v>
      </c>
      <c r="L19" s="60">
        <v>11938000</v>
      </c>
      <c r="M19" s="60">
        <v>0</v>
      </c>
      <c r="N19" s="60">
        <v>11938000</v>
      </c>
      <c r="O19" s="60">
        <v>210526</v>
      </c>
      <c r="P19" s="60">
        <v>741000</v>
      </c>
      <c r="Q19" s="60">
        <v>11267632</v>
      </c>
      <c r="R19" s="60">
        <v>12219158</v>
      </c>
      <c r="S19" s="60">
        <v>0</v>
      </c>
      <c r="T19" s="60">
        <v>0</v>
      </c>
      <c r="U19" s="60">
        <v>0</v>
      </c>
      <c r="V19" s="60">
        <v>0</v>
      </c>
      <c r="W19" s="60">
        <v>45104158</v>
      </c>
      <c r="X19" s="60">
        <v>39936550</v>
      </c>
      <c r="Y19" s="60">
        <v>5167608</v>
      </c>
      <c r="Z19" s="140">
        <v>12.94</v>
      </c>
      <c r="AA19" s="155">
        <v>53248733</v>
      </c>
    </row>
    <row r="20" spans="1:27" ht="13.5">
      <c r="A20" s="181" t="s">
        <v>35</v>
      </c>
      <c r="B20" s="185"/>
      <c r="C20" s="155">
        <v>3290313</v>
      </c>
      <c r="D20" s="155">
        <v>0</v>
      </c>
      <c r="E20" s="156">
        <v>16536586</v>
      </c>
      <c r="F20" s="54">
        <v>14258677</v>
      </c>
      <c r="G20" s="54">
        <v>306081</v>
      </c>
      <c r="H20" s="54">
        <v>353934</v>
      </c>
      <c r="I20" s="54">
        <v>519046</v>
      </c>
      <c r="J20" s="54">
        <v>1179061</v>
      </c>
      <c r="K20" s="54">
        <v>367437</v>
      </c>
      <c r="L20" s="54">
        <v>905801</v>
      </c>
      <c r="M20" s="54">
        <v>365288</v>
      </c>
      <c r="N20" s="54">
        <v>1638526</v>
      </c>
      <c r="O20" s="54">
        <v>327299</v>
      </c>
      <c r="P20" s="54">
        <v>470455</v>
      </c>
      <c r="Q20" s="54">
        <v>308334</v>
      </c>
      <c r="R20" s="54">
        <v>1106088</v>
      </c>
      <c r="S20" s="54">
        <v>0</v>
      </c>
      <c r="T20" s="54">
        <v>0</v>
      </c>
      <c r="U20" s="54">
        <v>0</v>
      </c>
      <c r="V20" s="54">
        <v>0</v>
      </c>
      <c r="W20" s="54">
        <v>3923675</v>
      </c>
      <c r="X20" s="54">
        <v>10694008</v>
      </c>
      <c r="Y20" s="54">
        <v>-6770333</v>
      </c>
      <c r="Z20" s="184">
        <v>-63.31</v>
      </c>
      <c r="AA20" s="130">
        <v>14258677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-43800378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217651682</v>
      </c>
      <c r="D22" s="188">
        <f>SUM(D5:D21)</f>
        <v>0</v>
      </c>
      <c r="E22" s="189">
        <f t="shared" si="0"/>
        <v>269869615</v>
      </c>
      <c r="F22" s="190">
        <f t="shared" si="0"/>
        <v>270694598</v>
      </c>
      <c r="G22" s="190">
        <f t="shared" si="0"/>
        <v>35138486</v>
      </c>
      <c r="H22" s="190">
        <f t="shared" si="0"/>
        <v>20254641</v>
      </c>
      <c r="I22" s="190">
        <f t="shared" si="0"/>
        <v>15122991</v>
      </c>
      <c r="J22" s="190">
        <f t="shared" si="0"/>
        <v>70516118</v>
      </c>
      <c r="K22" s="190">
        <f t="shared" si="0"/>
        <v>15399784</v>
      </c>
      <c r="L22" s="190">
        <f t="shared" si="0"/>
        <v>23830922</v>
      </c>
      <c r="M22" s="190">
        <f t="shared" si="0"/>
        <v>15007687</v>
      </c>
      <c r="N22" s="190">
        <f t="shared" si="0"/>
        <v>54238393</v>
      </c>
      <c r="O22" s="190">
        <f t="shared" si="0"/>
        <v>19193171</v>
      </c>
      <c r="P22" s="190">
        <f t="shared" si="0"/>
        <v>18699281</v>
      </c>
      <c r="Q22" s="190">
        <f t="shared" si="0"/>
        <v>24987827</v>
      </c>
      <c r="R22" s="190">
        <f t="shared" si="0"/>
        <v>62880279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187634790</v>
      </c>
      <c r="X22" s="190">
        <f t="shared" si="0"/>
        <v>203020950</v>
      </c>
      <c r="Y22" s="190">
        <f t="shared" si="0"/>
        <v>-15386160</v>
      </c>
      <c r="Z22" s="191">
        <f>+IF(X22&lt;&gt;0,+(Y22/X22)*100,0)</f>
        <v>-7.578607035382309</v>
      </c>
      <c r="AA22" s="188">
        <f>SUM(AA5:AA21)</f>
        <v>270694598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75194548</v>
      </c>
      <c r="D25" s="155">
        <v>0</v>
      </c>
      <c r="E25" s="156">
        <v>78936367</v>
      </c>
      <c r="F25" s="60">
        <v>78108214</v>
      </c>
      <c r="G25" s="60">
        <v>5440332</v>
      </c>
      <c r="H25" s="60">
        <v>4454443</v>
      </c>
      <c r="I25" s="60">
        <v>5351497</v>
      </c>
      <c r="J25" s="60">
        <v>15246272</v>
      </c>
      <c r="K25" s="60">
        <v>4919367</v>
      </c>
      <c r="L25" s="60">
        <v>5148027</v>
      </c>
      <c r="M25" s="60">
        <v>5526080</v>
      </c>
      <c r="N25" s="60">
        <v>15593474</v>
      </c>
      <c r="O25" s="60">
        <v>5396149</v>
      </c>
      <c r="P25" s="60">
        <v>5344283</v>
      </c>
      <c r="Q25" s="60">
        <v>5332779</v>
      </c>
      <c r="R25" s="60">
        <v>16073211</v>
      </c>
      <c r="S25" s="60">
        <v>0</v>
      </c>
      <c r="T25" s="60">
        <v>0</v>
      </c>
      <c r="U25" s="60">
        <v>0</v>
      </c>
      <c r="V25" s="60">
        <v>0</v>
      </c>
      <c r="W25" s="60">
        <v>46912957</v>
      </c>
      <c r="X25" s="60">
        <v>58581161</v>
      </c>
      <c r="Y25" s="60">
        <v>-11668204</v>
      </c>
      <c r="Z25" s="140">
        <v>-19.92</v>
      </c>
      <c r="AA25" s="155">
        <v>78108214</v>
      </c>
    </row>
    <row r="26" spans="1:27" ht="13.5">
      <c r="A26" s="183" t="s">
        <v>38</v>
      </c>
      <c r="B26" s="182"/>
      <c r="C26" s="155">
        <v>5465393</v>
      </c>
      <c r="D26" s="155">
        <v>0</v>
      </c>
      <c r="E26" s="156">
        <v>5835572</v>
      </c>
      <c r="F26" s="60">
        <v>5835572</v>
      </c>
      <c r="G26" s="60">
        <v>460946</v>
      </c>
      <c r="H26" s="60">
        <v>440027</v>
      </c>
      <c r="I26" s="60">
        <v>443474</v>
      </c>
      <c r="J26" s="60">
        <v>1344447</v>
      </c>
      <c r="K26" s="60">
        <v>443474</v>
      </c>
      <c r="L26" s="60">
        <v>460946</v>
      </c>
      <c r="M26" s="60">
        <v>460946</v>
      </c>
      <c r="N26" s="60">
        <v>1365366</v>
      </c>
      <c r="O26" s="60">
        <v>460946</v>
      </c>
      <c r="P26" s="60">
        <v>639248</v>
      </c>
      <c r="Q26" s="60">
        <v>483663</v>
      </c>
      <c r="R26" s="60">
        <v>1583857</v>
      </c>
      <c r="S26" s="60">
        <v>0</v>
      </c>
      <c r="T26" s="60">
        <v>0</v>
      </c>
      <c r="U26" s="60">
        <v>0</v>
      </c>
      <c r="V26" s="60">
        <v>0</v>
      </c>
      <c r="W26" s="60">
        <v>4293670</v>
      </c>
      <c r="X26" s="60">
        <v>4376679</v>
      </c>
      <c r="Y26" s="60">
        <v>-83009</v>
      </c>
      <c r="Z26" s="140">
        <v>-1.9</v>
      </c>
      <c r="AA26" s="155">
        <v>5835572</v>
      </c>
    </row>
    <row r="27" spans="1:27" ht="13.5">
      <c r="A27" s="183" t="s">
        <v>118</v>
      </c>
      <c r="B27" s="182"/>
      <c r="C27" s="155">
        <v>14542979</v>
      </c>
      <c r="D27" s="155">
        <v>0</v>
      </c>
      <c r="E27" s="156">
        <v>528042</v>
      </c>
      <c r="F27" s="60">
        <v>527500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395625</v>
      </c>
      <c r="Y27" s="60">
        <v>-395625</v>
      </c>
      <c r="Z27" s="140">
        <v>-100</v>
      </c>
      <c r="AA27" s="155">
        <v>527500</v>
      </c>
    </row>
    <row r="28" spans="1:27" ht="13.5">
      <c r="A28" s="183" t="s">
        <v>39</v>
      </c>
      <c r="B28" s="182"/>
      <c r="C28" s="155">
        <v>44140849</v>
      </c>
      <c r="D28" s="155">
        <v>0</v>
      </c>
      <c r="E28" s="156">
        <v>10107505</v>
      </c>
      <c r="F28" s="60">
        <v>10107984</v>
      </c>
      <c r="G28" s="60">
        <v>0</v>
      </c>
      <c r="H28" s="60">
        <v>0</v>
      </c>
      <c r="I28" s="60">
        <v>0</v>
      </c>
      <c r="J28" s="60">
        <v>0</v>
      </c>
      <c r="K28" s="60">
        <v>848263</v>
      </c>
      <c r="L28" s="60">
        <v>848263</v>
      </c>
      <c r="M28" s="60">
        <v>-66264</v>
      </c>
      <c r="N28" s="60">
        <v>1630262</v>
      </c>
      <c r="O28" s="60">
        <v>848263</v>
      </c>
      <c r="P28" s="60">
        <v>848263</v>
      </c>
      <c r="Q28" s="60">
        <v>848263</v>
      </c>
      <c r="R28" s="60">
        <v>2544789</v>
      </c>
      <c r="S28" s="60">
        <v>0</v>
      </c>
      <c r="T28" s="60">
        <v>0</v>
      </c>
      <c r="U28" s="60">
        <v>0</v>
      </c>
      <c r="V28" s="60">
        <v>0</v>
      </c>
      <c r="W28" s="60">
        <v>4175051</v>
      </c>
      <c r="X28" s="60">
        <v>7580988</v>
      </c>
      <c r="Y28" s="60">
        <v>-3405937</v>
      </c>
      <c r="Z28" s="140">
        <v>-44.93</v>
      </c>
      <c r="AA28" s="155">
        <v>10107984</v>
      </c>
    </row>
    <row r="29" spans="1:27" ht="13.5">
      <c r="A29" s="183" t="s">
        <v>40</v>
      </c>
      <c r="B29" s="182"/>
      <c r="C29" s="155">
        <v>5991748</v>
      </c>
      <c r="D29" s="155">
        <v>0</v>
      </c>
      <c r="E29" s="156">
        <v>4804371</v>
      </c>
      <c r="F29" s="60">
        <v>4522061</v>
      </c>
      <c r="G29" s="60">
        <v>37</v>
      </c>
      <c r="H29" s="60">
        <v>-705</v>
      </c>
      <c r="I29" s="60">
        <v>2482</v>
      </c>
      <c r="J29" s="60">
        <v>1814</v>
      </c>
      <c r="K29" s="60">
        <v>1846989</v>
      </c>
      <c r="L29" s="60">
        <v>515</v>
      </c>
      <c r="M29" s="60">
        <v>123</v>
      </c>
      <c r="N29" s="60">
        <v>1847627</v>
      </c>
      <c r="O29" s="60">
        <v>591443</v>
      </c>
      <c r="P29" s="60">
        <v>3836</v>
      </c>
      <c r="Q29" s="60">
        <v>1675453</v>
      </c>
      <c r="R29" s="60">
        <v>2270732</v>
      </c>
      <c r="S29" s="60">
        <v>0</v>
      </c>
      <c r="T29" s="60">
        <v>0</v>
      </c>
      <c r="U29" s="60">
        <v>0</v>
      </c>
      <c r="V29" s="60">
        <v>0</v>
      </c>
      <c r="W29" s="60">
        <v>4120173</v>
      </c>
      <c r="X29" s="60">
        <v>3391546</v>
      </c>
      <c r="Y29" s="60">
        <v>728627</v>
      </c>
      <c r="Z29" s="140">
        <v>21.48</v>
      </c>
      <c r="AA29" s="155">
        <v>4522061</v>
      </c>
    </row>
    <row r="30" spans="1:27" ht="13.5">
      <c r="A30" s="183" t="s">
        <v>119</v>
      </c>
      <c r="B30" s="182"/>
      <c r="C30" s="155">
        <v>60661783</v>
      </c>
      <c r="D30" s="155">
        <v>0</v>
      </c>
      <c r="E30" s="156">
        <v>69954954</v>
      </c>
      <c r="F30" s="60">
        <v>73452702</v>
      </c>
      <c r="G30" s="60">
        <v>2253002</v>
      </c>
      <c r="H30" s="60">
        <v>14098755</v>
      </c>
      <c r="I30" s="60">
        <v>5061196</v>
      </c>
      <c r="J30" s="60">
        <v>21412953</v>
      </c>
      <c r="K30" s="60">
        <v>5864280</v>
      </c>
      <c r="L30" s="60">
        <v>6313197</v>
      </c>
      <c r="M30" s="60">
        <v>2089517</v>
      </c>
      <c r="N30" s="60">
        <v>14266994</v>
      </c>
      <c r="O30" s="60">
        <v>6084573</v>
      </c>
      <c r="P30" s="60">
        <v>2328608</v>
      </c>
      <c r="Q30" s="60">
        <v>3427297</v>
      </c>
      <c r="R30" s="60">
        <v>11840478</v>
      </c>
      <c r="S30" s="60">
        <v>0</v>
      </c>
      <c r="T30" s="60">
        <v>0</v>
      </c>
      <c r="U30" s="60">
        <v>0</v>
      </c>
      <c r="V30" s="60">
        <v>0</v>
      </c>
      <c r="W30" s="60">
        <v>47520425</v>
      </c>
      <c r="X30" s="60">
        <v>55089527</v>
      </c>
      <c r="Y30" s="60">
        <v>-7569102</v>
      </c>
      <c r="Z30" s="140">
        <v>-13.74</v>
      </c>
      <c r="AA30" s="155">
        <v>73452702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1114938</v>
      </c>
      <c r="D32" s="155">
        <v>0</v>
      </c>
      <c r="E32" s="156">
        <v>4000000</v>
      </c>
      <c r="F32" s="60">
        <v>2675852</v>
      </c>
      <c r="G32" s="60">
        <v>0</v>
      </c>
      <c r="H32" s="60">
        <v>536327</v>
      </c>
      <c r="I32" s="60">
        <v>167603</v>
      </c>
      <c r="J32" s="60">
        <v>703930</v>
      </c>
      <c r="K32" s="60">
        <v>0</v>
      </c>
      <c r="L32" s="60">
        <v>538777</v>
      </c>
      <c r="M32" s="60">
        <v>0</v>
      </c>
      <c r="N32" s="60">
        <v>538777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1242707</v>
      </c>
      <c r="X32" s="60">
        <v>2006889</v>
      </c>
      <c r="Y32" s="60">
        <v>-764182</v>
      </c>
      <c r="Z32" s="140">
        <v>-38.08</v>
      </c>
      <c r="AA32" s="155">
        <v>2675852</v>
      </c>
    </row>
    <row r="33" spans="1:27" ht="13.5">
      <c r="A33" s="183" t="s">
        <v>42</v>
      </c>
      <c r="B33" s="182"/>
      <c r="C33" s="155">
        <v>4945743</v>
      </c>
      <c r="D33" s="155">
        <v>0</v>
      </c>
      <c r="E33" s="156">
        <v>9752000</v>
      </c>
      <c r="F33" s="60">
        <v>16040626</v>
      </c>
      <c r="G33" s="60">
        <v>38400</v>
      </c>
      <c r="H33" s="60">
        <v>1001377</v>
      </c>
      <c r="I33" s="60">
        <v>1126329</v>
      </c>
      <c r="J33" s="60">
        <v>2166106</v>
      </c>
      <c r="K33" s="60">
        <v>2576108</v>
      </c>
      <c r="L33" s="60">
        <v>887541</v>
      </c>
      <c r="M33" s="60">
        <v>1190948</v>
      </c>
      <c r="N33" s="60">
        <v>4654597</v>
      </c>
      <c r="O33" s="60">
        <v>1063713</v>
      </c>
      <c r="P33" s="60">
        <v>-1023823</v>
      </c>
      <c r="Q33" s="60">
        <v>903361</v>
      </c>
      <c r="R33" s="60">
        <v>943251</v>
      </c>
      <c r="S33" s="60">
        <v>0</v>
      </c>
      <c r="T33" s="60">
        <v>0</v>
      </c>
      <c r="U33" s="60">
        <v>0</v>
      </c>
      <c r="V33" s="60">
        <v>0</v>
      </c>
      <c r="W33" s="60">
        <v>7763954</v>
      </c>
      <c r="X33" s="60">
        <v>12030470</v>
      </c>
      <c r="Y33" s="60">
        <v>-4266516</v>
      </c>
      <c r="Z33" s="140">
        <v>-35.46</v>
      </c>
      <c r="AA33" s="155">
        <v>16040626</v>
      </c>
    </row>
    <row r="34" spans="1:27" ht="13.5">
      <c r="A34" s="183" t="s">
        <v>43</v>
      </c>
      <c r="B34" s="182"/>
      <c r="C34" s="155">
        <v>33074628</v>
      </c>
      <c r="D34" s="155">
        <v>0</v>
      </c>
      <c r="E34" s="156">
        <v>73457422</v>
      </c>
      <c r="F34" s="60">
        <v>70506035</v>
      </c>
      <c r="G34" s="60">
        <v>2512951</v>
      </c>
      <c r="H34" s="60">
        <v>4542567</v>
      </c>
      <c r="I34" s="60">
        <v>1833534</v>
      </c>
      <c r="J34" s="60">
        <v>8889052</v>
      </c>
      <c r="K34" s="60">
        <v>2961704</v>
      </c>
      <c r="L34" s="60">
        <v>3896172</v>
      </c>
      <c r="M34" s="60">
        <v>2915388</v>
      </c>
      <c r="N34" s="60">
        <v>9773264</v>
      </c>
      <c r="O34" s="60">
        <v>5130473</v>
      </c>
      <c r="P34" s="60">
        <v>4863370</v>
      </c>
      <c r="Q34" s="60">
        <v>3037032</v>
      </c>
      <c r="R34" s="60">
        <v>13030875</v>
      </c>
      <c r="S34" s="60">
        <v>0</v>
      </c>
      <c r="T34" s="60">
        <v>0</v>
      </c>
      <c r="U34" s="60">
        <v>0</v>
      </c>
      <c r="V34" s="60">
        <v>0</v>
      </c>
      <c r="W34" s="60">
        <v>31693191</v>
      </c>
      <c r="X34" s="60">
        <v>52879526</v>
      </c>
      <c r="Y34" s="60">
        <v>-21186335</v>
      </c>
      <c r="Z34" s="140">
        <v>-40.07</v>
      </c>
      <c r="AA34" s="155">
        <v>70506035</v>
      </c>
    </row>
    <row r="35" spans="1:27" ht="13.5">
      <c r="A35" s="181" t="s">
        <v>122</v>
      </c>
      <c r="B35" s="185"/>
      <c r="C35" s="155">
        <v>22427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245155036</v>
      </c>
      <c r="D36" s="188">
        <f>SUM(D25:D35)</f>
        <v>0</v>
      </c>
      <c r="E36" s="189">
        <f t="shared" si="1"/>
        <v>257376233</v>
      </c>
      <c r="F36" s="190">
        <f t="shared" si="1"/>
        <v>261776546</v>
      </c>
      <c r="G36" s="190">
        <f t="shared" si="1"/>
        <v>10705668</v>
      </c>
      <c r="H36" s="190">
        <f t="shared" si="1"/>
        <v>25072791</v>
      </c>
      <c r="I36" s="190">
        <f t="shared" si="1"/>
        <v>13986115</v>
      </c>
      <c r="J36" s="190">
        <f t="shared" si="1"/>
        <v>49764574</v>
      </c>
      <c r="K36" s="190">
        <f t="shared" si="1"/>
        <v>19460185</v>
      </c>
      <c r="L36" s="190">
        <f t="shared" si="1"/>
        <v>18093438</v>
      </c>
      <c r="M36" s="190">
        <f t="shared" si="1"/>
        <v>12116738</v>
      </c>
      <c r="N36" s="190">
        <f t="shared" si="1"/>
        <v>49670361</v>
      </c>
      <c r="O36" s="190">
        <f t="shared" si="1"/>
        <v>19575560</v>
      </c>
      <c r="P36" s="190">
        <f t="shared" si="1"/>
        <v>13003785</v>
      </c>
      <c r="Q36" s="190">
        <f t="shared" si="1"/>
        <v>15707848</v>
      </c>
      <c r="R36" s="190">
        <f t="shared" si="1"/>
        <v>48287193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147722128</v>
      </c>
      <c r="X36" s="190">
        <f t="shared" si="1"/>
        <v>196332411</v>
      </c>
      <c r="Y36" s="190">
        <f t="shared" si="1"/>
        <v>-48610283</v>
      </c>
      <c r="Z36" s="191">
        <f>+IF(X36&lt;&gt;0,+(Y36/X36)*100,0)</f>
        <v>-24.759173868648716</v>
      </c>
      <c r="AA36" s="188">
        <f>SUM(AA25:AA35)</f>
        <v>261776546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-27503354</v>
      </c>
      <c r="D38" s="199">
        <f>+D22-D36</f>
        <v>0</v>
      </c>
      <c r="E38" s="200">
        <f t="shared" si="2"/>
        <v>12493382</v>
      </c>
      <c r="F38" s="106">
        <f t="shared" si="2"/>
        <v>8918052</v>
      </c>
      <c r="G38" s="106">
        <f t="shared" si="2"/>
        <v>24432818</v>
      </c>
      <c r="H38" s="106">
        <f t="shared" si="2"/>
        <v>-4818150</v>
      </c>
      <c r="I38" s="106">
        <f t="shared" si="2"/>
        <v>1136876</v>
      </c>
      <c r="J38" s="106">
        <f t="shared" si="2"/>
        <v>20751544</v>
      </c>
      <c r="K38" s="106">
        <f t="shared" si="2"/>
        <v>-4060401</v>
      </c>
      <c r="L38" s="106">
        <f t="shared" si="2"/>
        <v>5737484</v>
      </c>
      <c r="M38" s="106">
        <f t="shared" si="2"/>
        <v>2890949</v>
      </c>
      <c r="N38" s="106">
        <f t="shared" si="2"/>
        <v>4568032</v>
      </c>
      <c r="O38" s="106">
        <f t="shared" si="2"/>
        <v>-382389</v>
      </c>
      <c r="P38" s="106">
        <f t="shared" si="2"/>
        <v>5695496</v>
      </c>
      <c r="Q38" s="106">
        <f t="shared" si="2"/>
        <v>9279979</v>
      </c>
      <c r="R38" s="106">
        <f t="shared" si="2"/>
        <v>14593086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39912662</v>
      </c>
      <c r="X38" s="106">
        <f>IF(F22=F36,0,X22-X36)</f>
        <v>6688539</v>
      </c>
      <c r="Y38" s="106">
        <f t="shared" si="2"/>
        <v>33224123</v>
      </c>
      <c r="Z38" s="201">
        <f>+IF(X38&lt;&gt;0,+(Y38/X38)*100,0)</f>
        <v>496.7321413540386</v>
      </c>
      <c r="AA38" s="199">
        <f>+AA22-AA36</f>
        <v>8918052</v>
      </c>
    </row>
    <row r="39" spans="1:27" ht="13.5">
      <c r="A39" s="181" t="s">
        <v>46</v>
      </c>
      <c r="B39" s="185"/>
      <c r="C39" s="155">
        <v>25923097</v>
      </c>
      <c r="D39" s="155">
        <v>0</v>
      </c>
      <c r="E39" s="156">
        <v>19912000</v>
      </c>
      <c r="F39" s="60">
        <v>34912000</v>
      </c>
      <c r="G39" s="60">
        <v>500000</v>
      </c>
      <c r="H39" s="60">
        <v>4136000</v>
      </c>
      <c r="I39" s="60">
        <v>0</v>
      </c>
      <c r="J39" s="60">
        <v>4636000</v>
      </c>
      <c r="K39" s="60">
        <v>0</v>
      </c>
      <c r="L39" s="60">
        <v>0</v>
      </c>
      <c r="M39" s="60">
        <v>0</v>
      </c>
      <c r="N39" s="60">
        <v>0</v>
      </c>
      <c r="O39" s="60">
        <v>5633000</v>
      </c>
      <c r="P39" s="60">
        <v>0</v>
      </c>
      <c r="Q39" s="60">
        <v>9643000</v>
      </c>
      <c r="R39" s="60">
        <v>15276000</v>
      </c>
      <c r="S39" s="60">
        <v>0</v>
      </c>
      <c r="T39" s="60">
        <v>0</v>
      </c>
      <c r="U39" s="60">
        <v>0</v>
      </c>
      <c r="V39" s="60">
        <v>0</v>
      </c>
      <c r="W39" s="60">
        <v>19912000</v>
      </c>
      <c r="X39" s="60">
        <v>26184000</v>
      </c>
      <c r="Y39" s="60">
        <v>-6272000</v>
      </c>
      <c r="Z39" s="140">
        <v>-23.95</v>
      </c>
      <c r="AA39" s="155">
        <v>34912000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-1580257</v>
      </c>
      <c r="D42" s="206">
        <f>SUM(D38:D41)</f>
        <v>0</v>
      </c>
      <c r="E42" s="207">
        <f t="shared" si="3"/>
        <v>32405382</v>
      </c>
      <c r="F42" s="88">
        <f t="shared" si="3"/>
        <v>43830052</v>
      </c>
      <c r="G42" s="88">
        <f t="shared" si="3"/>
        <v>24932818</v>
      </c>
      <c r="H42" s="88">
        <f t="shared" si="3"/>
        <v>-682150</v>
      </c>
      <c r="I42" s="88">
        <f t="shared" si="3"/>
        <v>1136876</v>
      </c>
      <c r="J42" s="88">
        <f t="shared" si="3"/>
        <v>25387544</v>
      </c>
      <c r="K42" s="88">
        <f t="shared" si="3"/>
        <v>-4060401</v>
      </c>
      <c r="L42" s="88">
        <f t="shared" si="3"/>
        <v>5737484</v>
      </c>
      <c r="M42" s="88">
        <f t="shared" si="3"/>
        <v>2890949</v>
      </c>
      <c r="N42" s="88">
        <f t="shared" si="3"/>
        <v>4568032</v>
      </c>
      <c r="O42" s="88">
        <f t="shared" si="3"/>
        <v>5250611</v>
      </c>
      <c r="P42" s="88">
        <f t="shared" si="3"/>
        <v>5695496</v>
      </c>
      <c r="Q42" s="88">
        <f t="shared" si="3"/>
        <v>18922979</v>
      </c>
      <c r="R42" s="88">
        <f t="shared" si="3"/>
        <v>29869086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59824662</v>
      </c>
      <c r="X42" s="88">
        <f t="shared" si="3"/>
        <v>32872539</v>
      </c>
      <c r="Y42" s="88">
        <f t="shared" si="3"/>
        <v>26952123</v>
      </c>
      <c r="Z42" s="208">
        <f>+IF(X42&lt;&gt;0,+(Y42/X42)*100,0)</f>
        <v>81.98978180541515</v>
      </c>
      <c r="AA42" s="206">
        <f>SUM(AA38:AA41)</f>
        <v>43830052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-1580257</v>
      </c>
      <c r="D44" s="210">
        <f>+D42-D43</f>
        <v>0</v>
      </c>
      <c r="E44" s="211">
        <f t="shared" si="4"/>
        <v>32405382</v>
      </c>
      <c r="F44" s="77">
        <f t="shared" si="4"/>
        <v>43830052</v>
      </c>
      <c r="G44" s="77">
        <f t="shared" si="4"/>
        <v>24932818</v>
      </c>
      <c r="H44" s="77">
        <f t="shared" si="4"/>
        <v>-682150</v>
      </c>
      <c r="I44" s="77">
        <f t="shared" si="4"/>
        <v>1136876</v>
      </c>
      <c r="J44" s="77">
        <f t="shared" si="4"/>
        <v>25387544</v>
      </c>
      <c r="K44" s="77">
        <f t="shared" si="4"/>
        <v>-4060401</v>
      </c>
      <c r="L44" s="77">
        <f t="shared" si="4"/>
        <v>5737484</v>
      </c>
      <c r="M44" s="77">
        <f t="shared" si="4"/>
        <v>2890949</v>
      </c>
      <c r="N44" s="77">
        <f t="shared" si="4"/>
        <v>4568032</v>
      </c>
      <c r="O44" s="77">
        <f t="shared" si="4"/>
        <v>5250611</v>
      </c>
      <c r="P44" s="77">
        <f t="shared" si="4"/>
        <v>5695496</v>
      </c>
      <c r="Q44" s="77">
        <f t="shared" si="4"/>
        <v>18922979</v>
      </c>
      <c r="R44" s="77">
        <f t="shared" si="4"/>
        <v>29869086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59824662</v>
      </c>
      <c r="X44" s="77">
        <f t="shared" si="4"/>
        <v>32872539</v>
      </c>
      <c r="Y44" s="77">
        <f t="shared" si="4"/>
        <v>26952123</v>
      </c>
      <c r="Z44" s="212">
        <f>+IF(X44&lt;&gt;0,+(Y44/X44)*100,0)</f>
        <v>81.98978180541515</v>
      </c>
      <c r="AA44" s="210">
        <f>+AA42-AA43</f>
        <v>43830052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-1580257</v>
      </c>
      <c r="D46" s="206">
        <f>SUM(D44:D45)</f>
        <v>0</v>
      </c>
      <c r="E46" s="207">
        <f t="shared" si="5"/>
        <v>32405382</v>
      </c>
      <c r="F46" s="88">
        <f t="shared" si="5"/>
        <v>43830052</v>
      </c>
      <c r="G46" s="88">
        <f t="shared" si="5"/>
        <v>24932818</v>
      </c>
      <c r="H46" s="88">
        <f t="shared" si="5"/>
        <v>-682150</v>
      </c>
      <c r="I46" s="88">
        <f t="shared" si="5"/>
        <v>1136876</v>
      </c>
      <c r="J46" s="88">
        <f t="shared" si="5"/>
        <v>25387544</v>
      </c>
      <c r="K46" s="88">
        <f t="shared" si="5"/>
        <v>-4060401</v>
      </c>
      <c r="L46" s="88">
        <f t="shared" si="5"/>
        <v>5737484</v>
      </c>
      <c r="M46" s="88">
        <f t="shared" si="5"/>
        <v>2890949</v>
      </c>
      <c r="N46" s="88">
        <f t="shared" si="5"/>
        <v>4568032</v>
      </c>
      <c r="O46" s="88">
        <f t="shared" si="5"/>
        <v>5250611</v>
      </c>
      <c r="P46" s="88">
        <f t="shared" si="5"/>
        <v>5695496</v>
      </c>
      <c r="Q46" s="88">
        <f t="shared" si="5"/>
        <v>18922979</v>
      </c>
      <c r="R46" s="88">
        <f t="shared" si="5"/>
        <v>29869086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59824662</v>
      </c>
      <c r="X46" s="88">
        <f t="shared" si="5"/>
        <v>32872539</v>
      </c>
      <c r="Y46" s="88">
        <f t="shared" si="5"/>
        <v>26952123</v>
      </c>
      <c r="Z46" s="208">
        <f>+IF(X46&lt;&gt;0,+(Y46/X46)*100,0)</f>
        <v>81.98978180541515</v>
      </c>
      <c r="AA46" s="206">
        <f>SUM(AA44:AA45)</f>
        <v>43830052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-1580257</v>
      </c>
      <c r="D48" s="217">
        <f>SUM(D46:D47)</f>
        <v>0</v>
      </c>
      <c r="E48" s="218">
        <f t="shared" si="6"/>
        <v>32405382</v>
      </c>
      <c r="F48" s="219">
        <f t="shared" si="6"/>
        <v>43830052</v>
      </c>
      <c r="G48" s="219">
        <f t="shared" si="6"/>
        <v>24932818</v>
      </c>
      <c r="H48" s="220">
        <f t="shared" si="6"/>
        <v>-682150</v>
      </c>
      <c r="I48" s="220">
        <f t="shared" si="6"/>
        <v>1136876</v>
      </c>
      <c r="J48" s="220">
        <f t="shared" si="6"/>
        <v>25387544</v>
      </c>
      <c r="K48" s="220">
        <f t="shared" si="6"/>
        <v>-4060401</v>
      </c>
      <c r="L48" s="220">
        <f t="shared" si="6"/>
        <v>5737484</v>
      </c>
      <c r="M48" s="219">
        <f t="shared" si="6"/>
        <v>2890949</v>
      </c>
      <c r="N48" s="219">
        <f t="shared" si="6"/>
        <v>4568032</v>
      </c>
      <c r="O48" s="220">
        <f t="shared" si="6"/>
        <v>5250611</v>
      </c>
      <c r="P48" s="220">
        <f t="shared" si="6"/>
        <v>5695496</v>
      </c>
      <c r="Q48" s="220">
        <f t="shared" si="6"/>
        <v>18922979</v>
      </c>
      <c r="R48" s="220">
        <f t="shared" si="6"/>
        <v>29869086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59824662</v>
      </c>
      <c r="X48" s="220">
        <f t="shared" si="6"/>
        <v>32872539</v>
      </c>
      <c r="Y48" s="220">
        <f t="shared" si="6"/>
        <v>26952123</v>
      </c>
      <c r="Z48" s="221">
        <f>+IF(X48&lt;&gt;0,+(Y48/X48)*100,0)</f>
        <v>81.98978180541515</v>
      </c>
      <c r="AA48" s="222">
        <f>SUM(AA46:AA47)</f>
        <v>43830052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1300000</v>
      </c>
      <c r="F5" s="100">
        <f t="shared" si="0"/>
        <v>18199357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13649518</v>
      </c>
      <c r="Y5" s="100">
        <f t="shared" si="0"/>
        <v>-13649518</v>
      </c>
      <c r="Z5" s="137">
        <f>+IF(X5&lt;&gt;0,+(Y5/X5)*100,0)</f>
        <v>-100</v>
      </c>
      <c r="AA5" s="153">
        <f>SUM(AA6:AA8)</f>
        <v>18199357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375000</v>
      </c>
      <c r="Y6" s="60">
        <v>-375000</v>
      </c>
      <c r="Z6" s="140">
        <v>-100</v>
      </c>
      <c r="AA6" s="62">
        <v>500000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800000</v>
      </c>
      <c r="F8" s="60">
        <v>17699357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13274518</v>
      </c>
      <c r="Y8" s="60">
        <v>-13274518</v>
      </c>
      <c r="Z8" s="140">
        <v>-100</v>
      </c>
      <c r="AA8" s="62">
        <v>17699357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3860000</v>
      </c>
      <c r="F9" s="100">
        <f t="shared" si="1"/>
        <v>2500000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1875000</v>
      </c>
      <c r="Y9" s="100">
        <f t="shared" si="1"/>
        <v>-1875000</v>
      </c>
      <c r="Z9" s="137">
        <f>+IF(X9&lt;&gt;0,+(Y9/X9)*100,0)</f>
        <v>-100</v>
      </c>
      <c r="AA9" s="102">
        <f>SUM(AA10:AA14)</f>
        <v>2500000</v>
      </c>
    </row>
    <row r="10" spans="1:27" ht="13.5">
      <c r="A10" s="138" t="s">
        <v>79</v>
      </c>
      <c r="B10" s="136"/>
      <c r="C10" s="155"/>
      <c r="D10" s="155"/>
      <c r="E10" s="156">
        <v>410000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2750000</v>
      </c>
      <c r="F11" s="60">
        <v>2500000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1875000</v>
      </c>
      <c r="Y11" s="60">
        <v>-1875000</v>
      </c>
      <c r="Z11" s="140">
        <v>-100</v>
      </c>
      <c r="AA11" s="62">
        <v>2500000</v>
      </c>
    </row>
    <row r="12" spans="1:27" ht="13.5">
      <c r="A12" s="138" t="s">
        <v>81</v>
      </c>
      <c r="B12" s="136"/>
      <c r="C12" s="155"/>
      <c r="D12" s="155"/>
      <c r="E12" s="156">
        <v>700000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26857723</v>
      </c>
      <c r="D15" s="153">
        <f>SUM(D16:D18)</f>
        <v>0</v>
      </c>
      <c r="E15" s="154">
        <f t="shared" si="2"/>
        <v>20886830</v>
      </c>
      <c r="F15" s="100">
        <f t="shared" si="2"/>
        <v>21687000</v>
      </c>
      <c r="G15" s="100">
        <f t="shared" si="2"/>
        <v>0</v>
      </c>
      <c r="H15" s="100">
        <f t="shared" si="2"/>
        <v>0</v>
      </c>
      <c r="I15" s="100">
        <f t="shared" si="2"/>
        <v>3718679</v>
      </c>
      <c r="J15" s="100">
        <f t="shared" si="2"/>
        <v>3718679</v>
      </c>
      <c r="K15" s="100">
        <f t="shared" si="2"/>
        <v>2967263</v>
      </c>
      <c r="L15" s="100">
        <f t="shared" si="2"/>
        <v>0</v>
      </c>
      <c r="M15" s="100">
        <f t="shared" si="2"/>
        <v>3672980</v>
      </c>
      <c r="N15" s="100">
        <f t="shared" si="2"/>
        <v>6640243</v>
      </c>
      <c r="O15" s="100">
        <f t="shared" si="2"/>
        <v>0</v>
      </c>
      <c r="P15" s="100">
        <f t="shared" si="2"/>
        <v>1899357</v>
      </c>
      <c r="Q15" s="100">
        <f t="shared" si="2"/>
        <v>2489179</v>
      </c>
      <c r="R15" s="100">
        <f t="shared" si="2"/>
        <v>4388536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14747458</v>
      </c>
      <c r="X15" s="100">
        <f t="shared" si="2"/>
        <v>16265250</v>
      </c>
      <c r="Y15" s="100">
        <f t="shared" si="2"/>
        <v>-1517792</v>
      </c>
      <c r="Z15" s="137">
        <f>+IF(X15&lt;&gt;0,+(Y15/X15)*100,0)</f>
        <v>-9.331501206559997</v>
      </c>
      <c r="AA15" s="102">
        <f>SUM(AA16:AA18)</f>
        <v>21687000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26857723</v>
      </c>
      <c r="D17" s="155"/>
      <c r="E17" s="156">
        <v>20886830</v>
      </c>
      <c r="F17" s="60">
        <v>21687000</v>
      </c>
      <c r="G17" s="60"/>
      <c r="H17" s="60"/>
      <c r="I17" s="60">
        <v>3718679</v>
      </c>
      <c r="J17" s="60">
        <v>3718679</v>
      </c>
      <c r="K17" s="60">
        <v>2967263</v>
      </c>
      <c r="L17" s="60"/>
      <c r="M17" s="60">
        <v>3672980</v>
      </c>
      <c r="N17" s="60">
        <v>6640243</v>
      </c>
      <c r="O17" s="60"/>
      <c r="P17" s="60">
        <v>1899357</v>
      </c>
      <c r="Q17" s="60">
        <v>2489179</v>
      </c>
      <c r="R17" s="60">
        <v>4388536</v>
      </c>
      <c r="S17" s="60"/>
      <c r="T17" s="60"/>
      <c r="U17" s="60"/>
      <c r="V17" s="60"/>
      <c r="W17" s="60">
        <v>14747458</v>
      </c>
      <c r="X17" s="60">
        <v>16265250</v>
      </c>
      <c r="Y17" s="60">
        <v>-1517792</v>
      </c>
      <c r="Z17" s="140">
        <v>-9.33</v>
      </c>
      <c r="AA17" s="62">
        <v>21687000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6215170</v>
      </c>
      <c r="F19" s="100">
        <f t="shared" si="3"/>
        <v>1000000</v>
      </c>
      <c r="G19" s="100">
        <f t="shared" si="3"/>
        <v>0</v>
      </c>
      <c r="H19" s="100">
        <f t="shared" si="3"/>
        <v>829585</v>
      </c>
      <c r="I19" s="100">
        <f t="shared" si="3"/>
        <v>724459</v>
      </c>
      <c r="J19" s="100">
        <f t="shared" si="3"/>
        <v>1554044</v>
      </c>
      <c r="K19" s="100">
        <f t="shared" si="3"/>
        <v>0</v>
      </c>
      <c r="L19" s="100">
        <f t="shared" si="3"/>
        <v>1187474</v>
      </c>
      <c r="M19" s="100">
        <f t="shared" si="3"/>
        <v>512512</v>
      </c>
      <c r="N19" s="100">
        <f t="shared" si="3"/>
        <v>1699986</v>
      </c>
      <c r="O19" s="100">
        <f t="shared" si="3"/>
        <v>0</v>
      </c>
      <c r="P19" s="100">
        <f t="shared" si="3"/>
        <v>1140020</v>
      </c>
      <c r="Q19" s="100">
        <f t="shared" si="3"/>
        <v>0</v>
      </c>
      <c r="R19" s="100">
        <f t="shared" si="3"/>
        <v>1140020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4394050</v>
      </c>
      <c r="X19" s="100">
        <f t="shared" si="3"/>
        <v>750000</v>
      </c>
      <c r="Y19" s="100">
        <f t="shared" si="3"/>
        <v>3644050</v>
      </c>
      <c r="Z19" s="137">
        <f>+IF(X19&lt;&gt;0,+(Y19/X19)*100,0)</f>
        <v>485.87333333333333</v>
      </c>
      <c r="AA19" s="102">
        <f>SUM(AA20:AA23)</f>
        <v>1000000</v>
      </c>
    </row>
    <row r="20" spans="1:27" ht="13.5">
      <c r="A20" s="138" t="s">
        <v>89</v>
      </c>
      <c r="B20" s="136"/>
      <c r="C20" s="155"/>
      <c r="D20" s="155"/>
      <c r="E20" s="156">
        <v>1900000</v>
      </c>
      <c r="F20" s="60">
        <v>1000000</v>
      </c>
      <c r="G20" s="60"/>
      <c r="H20" s="60">
        <v>358894</v>
      </c>
      <c r="I20" s="60">
        <v>216000</v>
      </c>
      <c r="J20" s="60">
        <v>574894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574894</v>
      </c>
      <c r="X20" s="60">
        <v>750000</v>
      </c>
      <c r="Y20" s="60">
        <v>-175106</v>
      </c>
      <c r="Z20" s="140">
        <v>-23.35</v>
      </c>
      <c r="AA20" s="62">
        <v>1000000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3115170</v>
      </c>
      <c r="F22" s="159"/>
      <c r="G22" s="159"/>
      <c r="H22" s="159">
        <v>470691</v>
      </c>
      <c r="I22" s="159">
        <v>508459</v>
      </c>
      <c r="J22" s="159">
        <v>979150</v>
      </c>
      <c r="K22" s="159"/>
      <c r="L22" s="159">
        <v>1187474</v>
      </c>
      <c r="M22" s="159">
        <v>512512</v>
      </c>
      <c r="N22" s="159">
        <v>1699986</v>
      </c>
      <c r="O22" s="159"/>
      <c r="P22" s="159">
        <v>1140020</v>
      </c>
      <c r="Q22" s="159"/>
      <c r="R22" s="159">
        <v>1140020</v>
      </c>
      <c r="S22" s="159"/>
      <c r="T22" s="159"/>
      <c r="U22" s="159"/>
      <c r="V22" s="159"/>
      <c r="W22" s="159">
        <v>3819156</v>
      </c>
      <c r="X22" s="159"/>
      <c r="Y22" s="159">
        <v>3819156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1200000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26857723</v>
      </c>
      <c r="D25" s="217">
        <f>+D5+D9+D15+D19+D24</f>
        <v>0</v>
      </c>
      <c r="E25" s="230">
        <f t="shared" si="4"/>
        <v>32262000</v>
      </c>
      <c r="F25" s="219">
        <f t="shared" si="4"/>
        <v>43386357</v>
      </c>
      <c r="G25" s="219">
        <f t="shared" si="4"/>
        <v>0</v>
      </c>
      <c r="H25" s="219">
        <f t="shared" si="4"/>
        <v>829585</v>
      </c>
      <c r="I25" s="219">
        <f t="shared" si="4"/>
        <v>4443138</v>
      </c>
      <c r="J25" s="219">
        <f t="shared" si="4"/>
        <v>5272723</v>
      </c>
      <c r="K25" s="219">
        <f t="shared" si="4"/>
        <v>2967263</v>
      </c>
      <c r="L25" s="219">
        <f t="shared" si="4"/>
        <v>1187474</v>
      </c>
      <c r="M25" s="219">
        <f t="shared" si="4"/>
        <v>4185492</v>
      </c>
      <c r="N25" s="219">
        <f t="shared" si="4"/>
        <v>8340229</v>
      </c>
      <c r="O25" s="219">
        <f t="shared" si="4"/>
        <v>0</v>
      </c>
      <c r="P25" s="219">
        <f t="shared" si="4"/>
        <v>3039377</v>
      </c>
      <c r="Q25" s="219">
        <f t="shared" si="4"/>
        <v>2489179</v>
      </c>
      <c r="R25" s="219">
        <f t="shared" si="4"/>
        <v>5528556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19141508</v>
      </c>
      <c r="X25" s="219">
        <f t="shared" si="4"/>
        <v>32539768</v>
      </c>
      <c r="Y25" s="219">
        <f t="shared" si="4"/>
        <v>-13398260</v>
      </c>
      <c r="Z25" s="231">
        <f>+IF(X25&lt;&gt;0,+(Y25/X25)*100,0)</f>
        <v>-41.175032348110165</v>
      </c>
      <c r="AA25" s="232">
        <f>+AA5+AA9+AA15+AA19+AA24</f>
        <v>43386357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24364364</v>
      </c>
      <c r="D28" s="155"/>
      <c r="E28" s="156">
        <v>19912000</v>
      </c>
      <c r="F28" s="60">
        <v>19912000</v>
      </c>
      <c r="G28" s="60"/>
      <c r="H28" s="60">
        <v>829585</v>
      </c>
      <c r="I28" s="60">
        <v>3934679</v>
      </c>
      <c r="J28" s="60">
        <v>4764264</v>
      </c>
      <c r="K28" s="60">
        <v>2967263</v>
      </c>
      <c r="L28" s="60"/>
      <c r="M28" s="60">
        <v>1869887</v>
      </c>
      <c r="N28" s="60">
        <v>4837150</v>
      </c>
      <c r="O28" s="60"/>
      <c r="P28" s="60">
        <v>1140020</v>
      </c>
      <c r="Q28" s="60">
        <v>2489179</v>
      </c>
      <c r="R28" s="60">
        <v>3629199</v>
      </c>
      <c r="S28" s="60"/>
      <c r="T28" s="60"/>
      <c r="U28" s="60"/>
      <c r="V28" s="60"/>
      <c r="W28" s="60">
        <v>13230613</v>
      </c>
      <c r="X28" s="60">
        <v>14934000</v>
      </c>
      <c r="Y28" s="60">
        <v>-1703387</v>
      </c>
      <c r="Z28" s="140">
        <v>-11.41</v>
      </c>
      <c r="AA28" s="155">
        <v>19912000</v>
      </c>
    </row>
    <row r="29" spans="1:27" ht="13.5">
      <c r="A29" s="234" t="s">
        <v>134</v>
      </c>
      <c r="B29" s="136"/>
      <c r="C29" s="155">
        <v>2493359</v>
      </c>
      <c r="D29" s="155"/>
      <c r="E29" s="156"/>
      <c r="F29" s="60"/>
      <c r="G29" s="60"/>
      <c r="H29" s="60"/>
      <c r="I29" s="60">
        <v>508459</v>
      </c>
      <c r="J29" s="60">
        <v>508459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508459</v>
      </c>
      <c r="X29" s="60"/>
      <c r="Y29" s="60">
        <v>508459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26857723</v>
      </c>
      <c r="D32" s="210">
        <f>SUM(D28:D31)</f>
        <v>0</v>
      </c>
      <c r="E32" s="211">
        <f t="shared" si="5"/>
        <v>19912000</v>
      </c>
      <c r="F32" s="77">
        <f t="shared" si="5"/>
        <v>19912000</v>
      </c>
      <c r="G32" s="77">
        <f t="shared" si="5"/>
        <v>0</v>
      </c>
      <c r="H32" s="77">
        <f t="shared" si="5"/>
        <v>829585</v>
      </c>
      <c r="I32" s="77">
        <f t="shared" si="5"/>
        <v>4443138</v>
      </c>
      <c r="J32" s="77">
        <f t="shared" si="5"/>
        <v>5272723</v>
      </c>
      <c r="K32" s="77">
        <f t="shared" si="5"/>
        <v>2967263</v>
      </c>
      <c r="L32" s="77">
        <f t="shared" si="5"/>
        <v>0</v>
      </c>
      <c r="M32" s="77">
        <f t="shared" si="5"/>
        <v>1869887</v>
      </c>
      <c r="N32" s="77">
        <f t="shared" si="5"/>
        <v>4837150</v>
      </c>
      <c r="O32" s="77">
        <f t="shared" si="5"/>
        <v>0</v>
      </c>
      <c r="P32" s="77">
        <f t="shared" si="5"/>
        <v>1140020</v>
      </c>
      <c r="Q32" s="77">
        <f t="shared" si="5"/>
        <v>2489179</v>
      </c>
      <c r="R32" s="77">
        <f t="shared" si="5"/>
        <v>3629199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13739072</v>
      </c>
      <c r="X32" s="77">
        <f t="shared" si="5"/>
        <v>14934000</v>
      </c>
      <c r="Y32" s="77">
        <f t="shared" si="5"/>
        <v>-1194928</v>
      </c>
      <c r="Z32" s="212">
        <f>+IF(X32&lt;&gt;0,+(Y32/X32)*100,0)</f>
        <v>-8.001392794964511</v>
      </c>
      <c r="AA32" s="79">
        <f>SUM(AA28:AA31)</f>
        <v>19912000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12350000</v>
      </c>
      <c r="F35" s="60">
        <v>23474357</v>
      </c>
      <c r="G35" s="60"/>
      <c r="H35" s="60"/>
      <c r="I35" s="60"/>
      <c r="J35" s="60"/>
      <c r="K35" s="60"/>
      <c r="L35" s="60">
        <v>1187474</v>
      </c>
      <c r="M35" s="60">
        <v>2315605</v>
      </c>
      <c r="N35" s="60">
        <v>3503079</v>
      </c>
      <c r="O35" s="60"/>
      <c r="P35" s="60">
        <v>1899357</v>
      </c>
      <c r="Q35" s="60"/>
      <c r="R35" s="60">
        <v>1899357</v>
      </c>
      <c r="S35" s="60"/>
      <c r="T35" s="60"/>
      <c r="U35" s="60"/>
      <c r="V35" s="60"/>
      <c r="W35" s="60">
        <v>5402436</v>
      </c>
      <c r="X35" s="60">
        <v>17605768</v>
      </c>
      <c r="Y35" s="60">
        <v>-12203332</v>
      </c>
      <c r="Z35" s="140">
        <v>-69.31</v>
      </c>
      <c r="AA35" s="62">
        <v>23474357</v>
      </c>
    </row>
    <row r="36" spans="1:27" ht="13.5">
      <c r="A36" s="238" t="s">
        <v>139</v>
      </c>
      <c r="B36" s="149"/>
      <c r="C36" s="222">
        <f aca="true" t="shared" si="6" ref="C36:Y36">SUM(C32:C35)</f>
        <v>26857723</v>
      </c>
      <c r="D36" s="222">
        <f>SUM(D32:D35)</f>
        <v>0</v>
      </c>
      <c r="E36" s="218">
        <f t="shared" si="6"/>
        <v>32262000</v>
      </c>
      <c r="F36" s="220">
        <f t="shared" si="6"/>
        <v>43386357</v>
      </c>
      <c r="G36" s="220">
        <f t="shared" si="6"/>
        <v>0</v>
      </c>
      <c r="H36" s="220">
        <f t="shared" si="6"/>
        <v>829585</v>
      </c>
      <c r="I36" s="220">
        <f t="shared" si="6"/>
        <v>4443138</v>
      </c>
      <c r="J36" s="220">
        <f t="shared" si="6"/>
        <v>5272723</v>
      </c>
      <c r="K36" s="220">
        <f t="shared" si="6"/>
        <v>2967263</v>
      </c>
      <c r="L36" s="220">
        <f t="shared" si="6"/>
        <v>1187474</v>
      </c>
      <c r="M36" s="220">
        <f t="shared" si="6"/>
        <v>4185492</v>
      </c>
      <c r="N36" s="220">
        <f t="shared" si="6"/>
        <v>8340229</v>
      </c>
      <c r="O36" s="220">
        <f t="shared" si="6"/>
        <v>0</v>
      </c>
      <c r="P36" s="220">
        <f t="shared" si="6"/>
        <v>3039377</v>
      </c>
      <c r="Q36" s="220">
        <f t="shared" si="6"/>
        <v>2489179</v>
      </c>
      <c r="R36" s="220">
        <f t="shared" si="6"/>
        <v>5528556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19141508</v>
      </c>
      <c r="X36" s="220">
        <f t="shared" si="6"/>
        <v>32539768</v>
      </c>
      <c r="Y36" s="220">
        <f t="shared" si="6"/>
        <v>-13398260</v>
      </c>
      <c r="Z36" s="221">
        <f>+IF(X36&lt;&gt;0,+(Y36/X36)*100,0)</f>
        <v>-41.175032348110165</v>
      </c>
      <c r="AA36" s="239">
        <f>SUM(AA32:AA35)</f>
        <v>43386357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216187</v>
      </c>
      <c r="D6" s="155"/>
      <c r="E6" s="59"/>
      <c r="F6" s="60">
        <v>5634000</v>
      </c>
      <c r="G6" s="60">
        <v>10389349</v>
      </c>
      <c r="H6" s="60">
        <v>7852021</v>
      </c>
      <c r="I6" s="60">
        <v>8613933</v>
      </c>
      <c r="J6" s="60">
        <v>8613933</v>
      </c>
      <c r="K6" s="60">
        <v>8432884</v>
      </c>
      <c r="L6" s="60">
        <v>34210549</v>
      </c>
      <c r="M6" s="60">
        <v>32631023</v>
      </c>
      <c r="N6" s="60">
        <v>32631023</v>
      </c>
      <c r="O6" s="60">
        <v>4633790</v>
      </c>
      <c r="P6" s="60">
        <v>7593671</v>
      </c>
      <c r="Q6" s="60">
        <v>13468750</v>
      </c>
      <c r="R6" s="60">
        <v>13468750</v>
      </c>
      <c r="S6" s="60"/>
      <c r="T6" s="60"/>
      <c r="U6" s="60"/>
      <c r="V6" s="60"/>
      <c r="W6" s="60">
        <v>13468750</v>
      </c>
      <c r="X6" s="60">
        <v>4225500</v>
      </c>
      <c r="Y6" s="60">
        <v>9243250</v>
      </c>
      <c r="Z6" s="140">
        <v>218.75</v>
      </c>
      <c r="AA6" s="62">
        <v>5634000</v>
      </c>
    </row>
    <row r="7" spans="1:27" ht="13.5">
      <c r="A7" s="249" t="s">
        <v>144</v>
      </c>
      <c r="B7" s="182"/>
      <c r="C7" s="155">
        <v>14848994</v>
      </c>
      <c r="D7" s="155"/>
      <c r="E7" s="59">
        <v>28445704</v>
      </c>
      <c r="F7" s="60">
        <v>41674133</v>
      </c>
      <c r="G7" s="60"/>
      <c r="H7" s="60">
        <v>16791346</v>
      </c>
      <c r="I7" s="60">
        <v>5655428</v>
      </c>
      <c r="J7" s="60">
        <v>5655428</v>
      </c>
      <c r="K7" s="60">
        <v>17883729</v>
      </c>
      <c r="L7" s="60">
        <v>19525763</v>
      </c>
      <c r="M7" s="60">
        <v>34563058</v>
      </c>
      <c r="N7" s="60">
        <v>34563058</v>
      </c>
      <c r="O7" s="60"/>
      <c r="P7" s="60">
        <v>37647948</v>
      </c>
      <c r="Q7" s="60">
        <v>37799573</v>
      </c>
      <c r="R7" s="60">
        <v>37799573</v>
      </c>
      <c r="S7" s="60"/>
      <c r="T7" s="60"/>
      <c r="U7" s="60"/>
      <c r="V7" s="60"/>
      <c r="W7" s="60">
        <v>37799573</v>
      </c>
      <c r="X7" s="60">
        <v>31255600</v>
      </c>
      <c r="Y7" s="60">
        <v>6543973</v>
      </c>
      <c r="Z7" s="140">
        <v>20.94</v>
      </c>
      <c r="AA7" s="62">
        <v>41674133</v>
      </c>
    </row>
    <row r="8" spans="1:27" ht="13.5">
      <c r="A8" s="249" t="s">
        <v>145</v>
      </c>
      <c r="B8" s="182"/>
      <c r="C8" s="155">
        <v>35687512</v>
      </c>
      <c r="D8" s="155"/>
      <c r="E8" s="59">
        <v>77891718</v>
      </c>
      <c r="F8" s="60">
        <v>49614000</v>
      </c>
      <c r="G8" s="60">
        <v>96378097</v>
      </c>
      <c r="H8" s="60">
        <v>67064238</v>
      </c>
      <c r="I8" s="60">
        <v>79945099</v>
      </c>
      <c r="J8" s="60">
        <v>79945099</v>
      </c>
      <c r="K8" s="60">
        <v>78877220</v>
      </c>
      <c r="L8" s="60">
        <v>10135484</v>
      </c>
      <c r="M8" s="60">
        <v>82523988</v>
      </c>
      <c r="N8" s="60">
        <v>82523988</v>
      </c>
      <c r="O8" s="60">
        <v>103423293</v>
      </c>
      <c r="P8" s="60">
        <v>82505876</v>
      </c>
      <c r="Q8" s="60">
        <v>82560134</v>
      </c>
      <c r="R8" s="60">
        <v>82560134</v>
      </c>
      <c r="S8" s="60"/>
      <c r="T8" s="60"/>
      <c r="U8" s="60"/>
      <c r="V8" s="60"/>
      <c r="W8" s="60">
        <v>82560134</v>
      </c>
      <c r="X8" s="60">
        <v>37210500</v>
      </c>
      <c r="Y8" s="60">
        <v>45349634</v>
      </c>
      <c r="Z8" s="140">
        <v>121.87</v>
      </c>
      <c r="AA8" s="62">
        <v>49614000</v>
      </c>
    </row>
    <row r="9" spans="1:27" ht="13.5">
      <c r="A9" s="249" t="s">
        <v>146</v>
      </c>
      <c r="B9" s="182"/>
      <c r="C9" s="155">
        <v>1328264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56832000</v>
      </c>
      <c r="D11" s="155"/>
      <c r="E11" s="59"/>
      <c r="F11" s="60">
        <v>56832000</v>
      </c>
      <c r="G11" s="60"/>
      <c r="H11" s="60"/>
      <c r="I11" s="60"/>
      <c r="J11" s="60"/>
      <c r="K11" s="60"/>
      <c r="L11" s="60"/>
      <c r="M11" s="60"/>
      <c r="N11" s="60"/>
      <c r="O11" s="60">
        <v>41674133</v>
      </c>
      <c r="P11" s="60"/>
      <c r="Q11" s="60">
        <v>56832000</v>
      </c>
      <c r="R11" s="60">
        <v>56832000</v>
      </c>
      <c r="S11" s="60"/>
      <c r="T11" s="60"/>
      <c r="U11" s="60"/>
      <c r="V11" s="60"/>
      <c r="W11" s="60">
        <v>56832000</v>
      </c>
      <c r="X11" s="60">
        <v>42624000</v>
      </c>
      <c r="Y11" s="60">
        <v>14208000</v>
      </c>
      <c r="Z11" s="140">
        <v>33.33</v>
      </c>
      <c r="AA11" s="62">
        <v>56832000</v>
      </c>
    </row>
    <row r="12" spans="1:27" ht="13.5">
      <c r="A12" s="250" t="s">
        <v>56</v>
      </c>
      <c r="B12" s="251"/>
      <c r="C12" s="168">
        <f aca="true" t="shared" si="0" ref="C12:Y12">SUM(C6:C11)</f>
        <v>108912957</v>
      </c>
      <c r="D12" s="168">
        <f>SUM(D6:D11)</f>
        <v>0</v>
      </c>
      <c r="E12" s="72">
        <f t="shared" si="0"/>
        <v>106337422</v>
      </c>
      <c r="F12" s="73">
        <f t="shared" si="0"/>
        <v>153754133</v>
      </c>
      <c r="G12" s="73">
        <f t="shared" si="0"/>
        <v>106767446</v>
      </c>
      <c r="H12" s="73">
        <f t="shared" si="0"/>
        <v>91707605</v>
      </c>
      <c r="I12" s="73">
        <f t="shared" si="0"/>
        <v>94214460</v>
      </c>
      <c r="J12" s="73">
        <f t="shared" si="0"/>
        <v>94214460</v>
      </c>
      <c r="K12" s="73">
        <f t="shared" si="0"/>
        <v>105193833</v>
      </c>
      <c r="L12" s="73">
        <f t="shared" si="0"/>
        <v>63871796</v>
      </c>
      <c r="M12" s="73">
        <f t="shared" si="0"/>
        <v>149718069</v>
      </c>
      <c r="N12" s="73">
        <f t="shared" si="0"/>
        <v>149718069</v>
      </c>
      <c r="O12" s="73">
        <f t="shared" si="0"/>
        <v>149731216</v>
      </c>
      <c r="P12" s="73">
        <f t="shared" si="0"/>
        <v>127747495</v>
      </c>
      <c r="Q12" s="73">
        <f t="shared" si="0"/>
        <v>190660457</v>
      </c>
      <c r="R12" s="73">
        <f t="shared" si="0"/>
        <v>190660457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190660457</v>
      </c>
      <c r="X12" s="73">
        <f t="shared" si="0"/>
        <v>115315600</v>
      </c>
      <c r="Y12" s="73">
        <f t="shared" si="0"/>
        <v>75344857</v>
      </c>
      <c r="Z12" s="170">
        <f>+IF(X12&lt;&gt;0,+(Y12/X12)*100,0)</f>
        <v>65.33795687660646</v>
      </c>
      <c r="AA12" s="74">
        <f>SUM(AA6:AA11)</f>
        <v>153754133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802925530</v>
      </c>
      <c r="D19" s="155"/>
      <c r="E19" s="59">
        <v>441993644</v>
      </c>
      <c r="F19" s="60">
        <v>802925530</v>
      </c>
      <c r="G19" s="60">
        <v>384820473</v>
      </c>
      <c r="H19" s="60">
        <v>587824107</v>
      </c>
      <c r="I19" s="60">
        <v>587824107</v>
      </c>
      <c r="J19" s="60">
        <v>587824107</v>
      </c>
      <c r="K19" s="60">
        <v>596064095</v>
      </c>
      <c r="L19" s="60">
        <v>802925530</v>
      </c>
      <c r="M19" s="60">
        <v>802925530</v>
      </c>
      <c r="N19" s="60">
        <v>802925530</v>
      </c>
      <c r="O19" s="60">
        <v>802925530</v>
      </c>
      <c r="P19" s="60">
        <v>802925530</v>
      </c>
      <c r="Q19" s="60">
        <v>802925530</v>
      </c>
      <c r="R19" s="60">
        <v>802925530</v>
      </c>
      <c r="S19" s="60"/>
      <c r="T19" s="60"/>
      <c r="U19" s="60"/>
      <c r="V19" s="60"/>
      <c r="W19" s="60">
        <v>802925530</v>
      </c>
      <c r="X19" s="60">
        <v>602194148</v>
      </c>
      <c r="Y19" s="60">
        <v>200731382</v>
      </c>
      <c r="Z19" s="140">
        <v>33.33</v>
      </c>
      <c r="AA19" s="62">
        <v>802925530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116825</v>
      </c>
      <c r="D22" s="155"/>
      <c r="E22" s="59"/>
      <c r="F22" s="60">
        <v>116825</v>
      </c>
      <c r="G22" s="60"/>
      <c r="H22" s="60">
        <v>116825</v>
      </c>
      <c r="I22" s="60">
        <v>116825</v>
      </c>
      <c r="J22" s="60">
        <v>116825</v>
      </c>
      <c r="K22" s="60">
        <v>116825</v>
      </c>
      <c r="L22" s="60">
        <v>116825</v>
      </c>
      <c r="M22" s="60">
        <v>116825</v>
      </c>
      <c r="N22" s="60">
        <v>116825</v>
      </c>
      <c r="O22" s="60">
        <v>116825</v>
      </c>
      <c r="P22" s="60">
        <v>116825</v>
      </c>
      <c r="Q22" s="60">
        <v>116825</v>
      </c>
      <c r="R22" s="60">
        <v>116825</v>
      </c>
      <c r="S22" s="60"/>
      <c r="T22" s="60"/>
      <c r="U22" s="60"/>
      <c r="V22" s="60"/>
      <c r="W22" s="60">
        <v>116825</v>
      </c>
      <c r="X22" s="60">
        <v>87619</v>
      </c>
      <c r="Y22" s="60">
        <v>29206</v>
      </c>
      <c r="Z22" s="140">
        <v>33.33</v>
      </c>
      <c r="AA22" s="62">
        <v>116825</v>
      </c>
    </row>
    <row r="23" spans="1:27" ht="13.5">
      <c r="A23" s="249" t="s">
        <v>158</v>
      </c>
      <c r="B23" s="182"/>
      <c r="C23" s="155">
        <v>2870599</v>
      </c>
      <c r="D23" s="155"/>
      <c r="E23" s="59"/>
      <c r="F23" s="60">
        <v>2870599</v>
      </c>
      <c r="G23" s="159"/>
      <c r="H23" s="159"/>
      <c r="I23" s="159"/>
      <c r="J23" s="60"/>
      <c r="K23" s="159"/>
      <c r="L23" s="159">
        <v>2870599</v>
      </c>
      <c r="M23" s="60">
        <v>2870599</v>
      </c>
      <c r="N23" s="159">
        <v>2870599</v>
      </c>
      <c r="O23" s="159">
        <v>2870599</v>
      </c>
      <c r="P23" s="159">
        <v>2870599</v>
      </c>
      <c r="Q23" s="60">
        <v>2870599</v>
      </c>
      <c r="R23" s="159">
        <v>2870599</v>
      </c>
      <c r="S23" s="159"/>
      <c r="T23" s="60"/>
      <c r="U23" s="159"/>
      <c r="V23" s="159"/>
      <c r="W23" s="159">
        <v>2870599</v>
      </c>
      <c r="X23" s="60">
        <v>2152949</v>
      </c>
      <c r="Y23" s="159">
        <v>717650</v>
      </c>
      <c r="Z23" s="141">
        <v>33.33</v>
      </c>
      <c r="AA23" s="225">
        <v>2870599</v>
      </c>
    </row>
    <row r="24" spans="1:27" ht="13.5">
      <c r="A24" s="250" t="s">
        <v>57</v>
      </c>
      <c r="B24" s="253"/>
      <c r="C24" s="168">
        <f aca="true" t="shared" si="1" ref="C24:Y24">SUM(C15:C23)</f>
        <v>805912954</v>
      </c>
      <c r="D24" s="168">
        <f>SUM(D15:D23)</f>
        <v>0</v>
      </c>
      <c r="E24" s="76">
        <f t="shared" si="1"/>
        <v>441993644</v>
      </c>
      <c r="F24" s="77">
        <f t="shared" si="1"/>
        <v>805912954</v>
      </c>
      <c r="G24" s="77">
        <f t="shared" si="1"/>
        <v>384820473</v>
      </c>
      <c r="H24" s="77">
        <f t="shared" si="1"/>
        <v>587940932</v>
      </c>
      <c r="I24" s="77">
        <f t="shared" si="1"/>
        <v>587940932</v>
      </c>
      <c r="J24" s="77">
        <f t="shared" si="1"/>
        <v>587940932</v>
      </c>
      <c r="K24" s="77">
        <f t="shared" si="1"/>
        <v>596180920</v>
      </c>
      <c r="L24" s="77">
        <f t="shared" si="1"/>
        <v>805912954</v>
      </c>
      <c r="M24" s="77">
        <f t="shared" si="1"/>
        <v>805912954</v>
      </c>
      <c r="N24" s="77">
        <f t="shared" si="1"/>
        <v>805912954</v>
      </c>
      <c r="O24" s="77">
        <f t="shared" si="1"/>
        <v>805912954</v>
      </c>
      <c r="P24" s="77">
        <f t="shared" si="1"/>
        <v>805912954</v>
      </c>
      <c r="Q24" s="77">
        <f t="shared" si="1"/>
        <v>805912954</v>
      </c>
      <c r="R24" s="77">
        <f t="shared" si="1"/>
        <v>805912954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805912954</v>
      </c>
      <c r="X24" s="77">
        <f t="shared" si="1"/>
        <v>604434716</v>
      </c>
      <c r="Y24" s="77">
        <f t="shared" si="1"/>
        <v>201478238</v>
      </c>
      <c r="Z24" s="212">
        <f>+IF(X24&lt;&gt;0,+(Y24/X24)*100,0)</f>
        <v>33.33333322303744</v>
      </c>
      <c r="AA24" s="79">
        <f>SUM(AA15:AA23)</f>
        <v>805912954</v>
      </c>
    </row>
    <row r="25" spans="1:27" ht="13.5">
      <c r="A25" s="250" t="s">
        <v>159</v>
      </c>
      <c r="B25" s="251"/>
      <c r="C25" s="168">
        <f aca="true" t="shared" si="2" ref="C25:Y25">+C12+C24</f>
        <v>914825911</v>
      </c>
      <c r="D25" s="168">
        <f>+D12+D24</f>
        <v>0</v>
      </c>
      <c r="E25" s="72">
        <f t="shared" si="2"/>
        <v>548331066</v>
      </c>
      <c r="F25" s="73">
        <f t="shared" si="2"/>
        <v>959667087</v>
      </c>
      <c r="G25" s="73">
        <f t="shared" si="2"/>
        <v>491587919</v>
      </c>
      <c r="H25" s="73">
        <f t="shared" si="2"/>
        <v>679648537</v>
      </c>
      <c r="I25" s="73">
        <f t="shared" si="2"/>
        <v>682155392</v>
      </c>
      <c r="J25" s="73">
        <f t="shared" si="2"/>
        <v>682155392</v>
      </c>
      <c r="K25" s="73">
        <f t="shared" si="2"/>
        <v>701374753</v>
      </c>
      <c r="L25" s="73">
        <f t="shared" si="2"/>
        <v>869784750</v>
      </c>
      <c r="M25" s="73">
        <f t="shared" si="2"/>
        <v>955631023</v>
      </c>
      <c r="N25" s="73">
        <f t="shared" si="2"/>
        <v>955631023</v>
      </c>
      <c r="O25" s="73">
        <f t="shared" si="2"/>
        <v>955644170</v>
      </c>
      <c r="P25" s="73">
        <f t="shared" si="2"/>
        <v>933660449</v>
      </c>
      <c r="Q25" s="73">
        <f t="shared" si="2"/>
        <v>996573411</v>
      </c>
      <c r="R25" s="73">
        <f t="shared" si="2"/>
        <v>996573411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996573411</v>
      </c>
      <c r="X25" s="73">
        <f t="shared" si="2"/>
        <v>719750316</v>
      </c>
      <c r="Y25" s="73">
        <f t="shared" si="2"/>
        <v>276823095</v>
      </c>
      <c r="Z25" s="170">
        <f>+IF(X25&lt;&gt;0,+(Y25/X25)*100,0)</f>
        <v>38.460989713549495</v>
      </c>
      <c r="AA25" s="74">
        <f>+AA12+AA24</f>
        <v>959667087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2490966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6147897</v>
      </c>
      <c r="D30" s="155"/>
      <c r="E30" s="59">
        <v>949661</v>
      </c>
      <c r="F30" s="60">
        <v>7600000</v>
      </c>
      <c r="G30" s="60">
        <v>2143561</v>
      </c>
      <c r="H30" s="60">
        <v>6147897</v>
      </c>
      <c r="I30" s="60">
        <v>6147897</v>
      </c>
      <c r="J30" s="60">
        <v>6147897</v>
      </c>
      <c r="K30" s="60">
        <v>6147897</v>
      </c>
      <c r="L30" s="60">
        <v>6147897</v>
      </c>
      <c r="M30" s="60">
        <v>6147897</v>
      </c>
      <c r="N30" s="60">
        <v>6147897</v>
      </c>
      <c r="O30" s="60">
        <v>6147897</v>
      </c>
      <c r="P30" s="60">
        <v>6147897</v>
      </c>
      <c r="Q30" s="60">
        <v>6147897</v>
      </c>
      <c r="R30" s="60">
        <v>6147897</v>
      </c>
      <c r="S30" s="60"/>
      <c r="T30" s="60"/>
      <c r="U30" s="60"/>
      <c r="V30" s="60"/>
      <c r="W30" s="60">
        <v>6147897</v>
      </c>
      <c r="X30" s="60">
        <v>5700000</v>
      </c>
      <c r="Y30" s="60">
        <v>447897</v>
      </c>
      <c r="Z30" s="140">
        <v>7.86</v>
      </c>
      <c r="AA30" s="62">
        <v>7600000</v>
      </c>
    </row>
    <row r="31" spans="1:27" ht="13.5">
      <c r="A31" s="249" t="s">
        <v>163</v>
      </c>
      <c r="B31" s="182"/>
      <c r="C31" s="155">
        <v>2209889</v>
      </c>
      <c r="D31" s="155"/>
      <c r="E31" s="59">
        <v>2000000</v>
      </c>
      <c r="F31" s="60">
        <v>2258639</v>
      </c>
      <c r="G31" s="60">
        <v>2224995</v>
      </c>
      <c r="H31" s="60">
        <v>2219573</v>
      </c>
      <c r="I31" s="60">
        <v>2237163</v>
      </c>
      <c r="J31" s="60">
        <v>2237163</v>
      </c>
      <c r="K31" s="60">
        <v>2259235</v>
      </c>
      <c r="L31" s="60">
        <v>2256390</v>
      </c>
      <c r="M31" s="60">
        <v>2250174</v>
      </c>
      <c r="N31" s="60">
        <v>2250174</v>
      </c>
      <c r="O31" s="60">
        <v>2258639</v>
      </c>
      <c r="P31" s="60">
        <v>2264805</v>
      </c>
      <c r="Q31" s="60">
        <v>4527592</v>
      </c>
      <c r="R31" s="60">
        <v>4527592</v>
      </c>
      <c r="S31" s="60"/>
      <c r="T31" s="60"/>
      <c r="U31" s="60"/>
      <c r="V31" s="60"/>
      <c r="W31" s="60">
        <v>4527592</v>
      </c>
      <c r="X31" s="60">
        <v>1693979</v>
      </c>
      <c r="Y31" s="60">
        <v>2833613</v>
      </c>
      <c r="Z31" s="140">
        <v>167.28</v>
      </c>
      <c r="AA31" s="62">
        <v>2258639</v>
      </c>
    </row>
    <row r="32" spans="1:27" ht="13.5">
      <c r="A32" s="249" t="s">
        <v>164</v>
      </c>
      <c r="B32" s="182"/>
      <c r="C32" s="155">
        <v>43631657</v>
      </c>
      <c r="D32" s="155"/>
      <c r="E32" s="59">
        <v>54233421</v>
      </c>
      <c r="F32" s="60">
        <v>54565</v>
      </c>
      <c r="G32" s="60">
        <v>31927449</v>
      </c>
      <c r="H32" s="60">
        <v>23614722</v>
      </c>
      <c r="I32" s="60">
        <v>2537887</v>
      </c>
      <c r="J32" s="60">
        <v>2537887</v>
      </c>
      <c r="K32" s="60">
        <v>377124</v>
      </c>
      <c r="L32" s="60">
        <v>3484961</v>
      </c>
      <c r="M32" s="60">
        <v>49883</v>
      </c>
      <c r="N32" s="60">
        <v>49883</v>
      </c>
      <c r="O32" s="60">
        <v>54565</v>
      </c>
      <c r="P32" s="60">
        <v>70557</v>
      </c>
      <c r="Q32" s="60">
        <v>798730</v>
      </c>
      <c r="R32" s="60">
        <v>798730</v>
      </c>
      <c r="S32" s="60"/>
      <c r="T32" s="60"/>
      <c r="U32" s="60"/>
      <c r="V32" s="60"/>
      <c r="W32" s="60">
        <v>798730</v>
      </c>
      <c r="X32" s="60">
        <v>40924</v>
      </c>
      <c r="Y32" s="60">
        <v>757806</v>
      </c>
      <c r="Z32" s="140">
        <v>1851.74</v>
      </c>
      <c r="AA32" s="62">
        <v>54565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759627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54480409</v>
      </c>
      <c r="D34" s="168">
        <f>SUM(D29:D33)</f>
        <v>0</v>
      </c>
      <c r="E34" s="72">
        <f t="shared" si="3"/>
        <v>57183082</v>
      </c>
      <c r="F34" s="73">
        <f t="shared" si="3"/>
        <v>9913204</v>
      </c>
      <c r="G34" s="73">
        <f t="shared" si="3"/>
        <v>37055632</v>
      </c>
      <c r="H34" s="73">
        <f t="shared" si="3"/>
        <v>31982192</v>
      </c>
      <c r="I34" s="73">
        <f t="shared" si="3"/>
        <v>10922947</v>
      </c>
      <c r="J34" s="73">
        <f t="shared" si="3"/>
        <v>10922947</v>
      </c>
      <c r="K34" s="73">
        <f t="shared" si="3"/>
        <v>8784256</v>
      </c>
      <c r="L34" s="73">
        <f t="shared" si="3"/>
        <v>11889248</v>
      </c>
      <c r="M34" s="73">
        <f t="shared" si="3"/>
        <v>8447954</v>
      </c>
      <c r="N34" s="73">
        <f t="shared" si="3"/>
        <v>8447954</v>
      </c>
      <c r="O34" s="73">
        <f t="shared" si="3"/>
        <v>8461101</v>
      </c>
      <c r="P34" s="73">
        <f t="shared" si="3"/>
        <v>8483259</v>
      </c>
      <c r="Q34" s="73">
        <f t="shared" si="3"/>
        <v>11474219</v>
      </c>
      <c r="R34" s="73">
        <f t="shared" si="3"/>
        <v>11474219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11474219</v>
      </c>
      <c r="X34" s="73">
        <f t="shared" si="3"/>
        <v>7434903</v>
      </c>
      <c r="Y34" s="73">
        <f t="shared" si="3"/>
        <v>4039316</v>
      </c>
      <c r="Z34" s="170">
        <f>+IF(X34&lt;&gt;0,+(Y34/X34)*100,0)</f>
        <v>54.32910153636167</v>
      </c>
      <c r="AA34" s="74">
        <f>SUM(AA29:AA33)</f>
        <v>9913204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57653349</v>
      </c>
      <c r="D37" s="155"/>
      <c r="E37" s="59">
        <v>34816000</v>
      </c>
      <c r="F37" s="60">
        <v>34816000</v>
      </c>
      <c r="G37" s="60">
        <v>34314015</v>
      </c>
      <c r="H37" s="60">
        <v>57675208</v>
      </c>
      <c r="I37" s="60">
        <v>57675208</v>
      </c>
      <c r="J37" s="60">
        <v>57675208</v>
      </c>
      <c r="K37" s="60">
        <v>57675208</v>
      </c>
      <c r="L37" s="60">
        <v>57653349</v>
      </c>
      <c r="M37" s="60">
        <v>146940916</v>
      </c>
      <c r="N37" s="60">
        <v>146940916</v>
      </c>
      <c r="O37" s="60">
        <v>146940916</v>
      </c>
      <c r="P37" s="60">
        <v>146940916</v>
      </c>
      <c r="Q37" s="60">
        <v>55792907</v>
      </c>
      <c r="R37" s="60">
        <v>55792907</v>
      </c>
      <c r="S37" s="60"/>
      <c r="T37" s="60"/>
      <c r="U37" s="60"/>
      <c r="V37" s="60"/>
      <c r="W37" s="60">
        <v>55792907</v>
      </c>
      <c r="X37" s="60">
        <v>26112000</v>
      </c>
      <c r="Y37" s="60">
        <v>29680907</v>
      </c>
      <c r="Z37" s="140">
        <v>113.67</v>
      </c>
      <c r="AA37" s="62">
        <v>34816000</v>
      </c>
    </row>
    <row r="38" spans="1:27" ht="13.5">
      <c r="A38" s="249" t="s">
        <v>165</v>
      </c>
      <c r="B38" s="182"/>
      <c r="C38" s="155">
        <v>14069966</v>
      </c>
      <c r="D38" s="155"/>
      <c r="E38" s="59">
        <v>4600801</v>
      </c>
      <c r="F38" s="60">
        <v>4601000</v>
      </c>
      <c r="G38" s="60">
        <v>31556522</v>
      </c>
      <c r="H38" s="60">
        <v>14069966</v>
      </c>
      <c r="I38" s="60">
        <v>14069966</v>
      </c>
      <c r="J38" s="60">
        <v>14069966</v>
      </c>
      <c r="K38" s="60">
        <v>14069966</v>
      </c>
      <c r="L38" s="60">
        <v>14069966</v>
      </c>
      <c r="M38" s="60">
        <v>14069966</v>
      </c>
      <c r="N38" s="60">
        <v>14069966</v>
      </c>
      <c r="O38" s="60">
        <v>14069966</v>
      </c>
      <c r="P38" s="60">
        <v>14069966</v>
      </c>
      <c r="Q38" s="60">
        <v>14069966</v>
      </c>
      <c r="R38" s="60">
        <v>14069966</v>
      </c>
      <c r="S38" s="60"/>
      <c r="T38" s="60"/>
      <c r="U38" s="60"/>
      <c r="V38" s="60"/>
      <c r="W38" s="60">
        <v>14069966</v>
      </c>
      <c r="X38" s="60">
        <v>3450750</v>
      </c>
      <c r="Y38" s="60">
        <v>10619216</v>
      </c>
      <c r="Z38" s="140">
        <v>307.74</v>
      </c>
      <c r="AA38" s="62">
        <v>4601000</v>
      </c>
    </row>
    <row r="39" spans="1:27" ht="13.5">
      <c r="A39" s="250" t="s">
        <v>59</v>
      </c>
      <c r="B39" s="253"/>
      <c r="C39" s="168">
        <f aca="true" t="shared" si="4" ref="C39:Y39">SUM(C37:C38)</f>
        <v>71723315</v>
      </c>
      <c r="D39" s="168">
        <f>SUM(D37:D38)</f>
        <v>0</v>
      </c>
      <c r="E39" s="76">
        <f t="shared" si="4"/>
        <v>39416801</v>
      </c>
      <c r="F39" s="77">
        <f t="shared" si="4"/>
        <v>39417000</v>
      </c>
      <c r="G39" s="77">
        <f t="shared" si="4"/>
        <v>65870537</v>
      </c>
      <c r="H39" s="77">
        <f t="shared" si="4"/>
        <v>71745174</v>
      </c>
      <c r="I39" s="77">
        <f t="shared" si="4"/>
        <v>71745174</v>
      </c>
      <c r="J39" s="77">
        <f t="shared" si="4"/>
        <v>71745174</v>
      </c>
      <c r="K39" s="77">
        <f t="shared" si="4"/>
        <v>71745174</v>
      </c>
      <c r="L39" s="77">
        <f t="shared" si="4"/>
        <v>71723315</v>
      </c>
      <c r="M39" s="77">
        <f t="shared" si="4"/>
        <v>161010882</v>
      </c>
      <c r="N39" s="77">
        <f t="shared" si="4"/>
        <v>161010882</v>
      </c>
      <c r="O39" s="77">
        <f t="shared" si="4"/>
        <v>161010882</v>
      </c>
      <c r="P39" s="77">
        <f t="shared" si="4"/>
        <v>161010882</v>
      </c>
      <c r="Q39" s="77">
        <f t="shared" si="4"/>
        <v>69862873</v>
      </c>
      <c r="R39" s="77">
        <f t="shared" si="4"/>
        <v>69862873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69862873</v>
      </c>
      <c r="X39" s="77">
        <f t="shared" si="4"/>
        <v>29562750</v>
      </c>
      <c r="Y39" s="77">
        <f t="shared" si="4"/>
        <v>40300123</v>
      </c>
      <c r="Z39" s="212">
        <f>+IF(X39&lt;&gt;0,+(Y39/X39)*100,0)</f>
        <v>136.3206163161411</v>
      </c>
      <c r="AA39" s="79">
        <f>SUM(AA37:AA38)</f>
        <v>39417000</v>
      </c>
    </row>
    <row r="40" spans="1:27" ht="13.5">
      <c r="A40" s="250" t="s">
        <v>167</v>
      </c>
      <c r="B40" s="251"/>
      <c r="C40" s="168">
        <f aca="true" t="shared" si="5" ref="C40:Y40">+C34+C39</f>
        <v>126203724</v>
      </c>
      <c r="D40" s="168">
        <f>+D34+D39</f>
        <v>0</v>
      </c>
      <c r="E40" s="72">
        <f t="shared" si="5"/>
        <v>96599883</v>
      </c>
      <c r="F40" s="73">
        <f t="shared" si="5"/>
        <v>49330204</v>
      </c>
      <c r="G40" s="73">
        <f t="shared" si="5"/>
        <v>102926169</v>
      </c>
      <c r="H40" s="73">
        <f t="shared" si="5"/>
        <v>103727366</v>
      </c>
      <c r="I40" s="73">
        <f t="shared" si="5"/>
        <v>82668121</v>
      </c>
      <c r="J40" s="73">
        <f t="shared" si="5"/>
        <v>82668121</v>
      </c>
      <c r="K40" s="73">
        <f t="shared" si="5"/>
        <v>80529430</v>
      </c>
      <c r="L40" s="73">
        <f t="shared" si="5"/>
        <v>83612563</v>
      </c>
      <c r="M40" s="73">
        <f t="shared" si="5"/>
        <v>169458836</v>
      </c>
      <c r="N40" s="73">
        <f t="shared" si="5"/>
        <v>169458836</v>
      </c>
      <c r="O40" s="73">
        <f t="shared" si="5"/>
        <v>169471983</v>
      </c>
      <c r="P40" s="73">
        <f t="shared" si="5"/>
        <v>169494141</v>
      </c>
      <c r="Q40" s="73">
        <f t="shared" si="5"/>
        <v>81337092</v>
      </c>
      <c r="R40" s="73">
        <f t="shared" si="5"/>
        <v>81337092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81337092</v>
      </c>
      <c r="X40" s="73">
        <f t="shared" si="5"/>
        <v>36997653</v>
      </c>
      <c r="Y40" s="73">
        <f t="shared" si="5"/>
        <v>44339439</v>
      </c>
      <c r="Z40" s="170">
        <f>+IF(X40&lt;&gt;0,+(Y40/X40)*100,0)</f>
        <v>119.84392361320866</v>
      </c>
      <c r="AA40" s="74">
        <f>+AA34+AA39</f>
        <v>49330204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788622187</v>
      </c>
      <c r="D42" s="257">
        <f>+D25-D40</f>
        <v>0</v>
      </c>
      <c r="E42" s="258">
        <f t="shared" si="6"/>
        <v>451731183</v>
      </c>
      <c r="F42" s="259">
        <f t="shared" si="6"/>
        <v>910336883</v>
      </c>
      <c r="G42" s="259">
        <f t="shared" si="6"/>
        <v>388661750</v>
      </c>
      <c r="H42" s="259">
        <f t="shared" si="6"/>
        <v>575921171</v>
      </c>
      <c r="I42" s="259">
        <f t="shared" si="6"/>
        <v>599487271</v>
      </c>
      <c r="J42" s="259">
        <f t="shared" si="6"/>
        <v>599487271</v>
      </c>
      <c r="K42" s="259">
        <f t="shared" si="6"/>
        <v>620845323</v>
      </c>
      <c r="L42" s="259">
        <f t="shared" si="6"/>
        <v>786172187</v>
      </c>
      <c r="M42" s="259">
        <f t="shared" si="6"/>
        <v>786172187</v>
      </c>
      <c r="N42" s="259">
        <f t="shared" si="6"/>
        <v>786172187</v>
      </c>
      <c r="O42" s="259">
        <f t="shared" si="6"/>
        <v>786172187</v>
      </c>
      <c r="P42" s="259">
        <f t="shared" si="6"/>
        <v>764166308</v>
      </c>
      <c r="Q42" s="259">
        <f t="shared" si="6"/>
        <v>915236319</v>
      </c>
      <c r="R42" s="259">
        <f t="shared" si="6"/>
        <v>915236319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915236319</v>
      </c>
      <c r="X42" s="259">
        <f t="shared" si="6"/>
        <v>682752663</v>
      </c>
      <c r="Y42" s="259">
        <f t="shared" si="6"/>
        <v>232483656</v>
      </c>
      <c r="Z42" s="260">
        <f>+IF(X42&lt;&gt;0,+(Y42/X42)*100,0)</f>
        <v>34.05093361019963</v>
      </c>
      <c r="AA42" s="261">
        <f>+AA25-AA40</f>
        <v>910336883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621170721</v>
      </c>
      <c r="D45" s="155"/>
      <c r="E45" s="59">
        <v>219803030</v>
      </c>
      <c r="F45" s="60">
        <v>678408883</v>
      </c>
      <c r="G45" s="60">
        <v>351063258</v>
      </c>
      <c r="H45" s="60">
        <v>408469705</v>
      </c>
      <c r="I45" s="60">
        <v>434485805</v>
      </c>
      <c r="J45" s="60">
        <v>434485805</v>
      </c>
      <c r="K45" s="60">
        <v>455843857</v>
      </c>
      <c r="L45" s="60">
        <v>621170721</v>
      </c>
      <c r="M45" s="60">
        <v>621170721</v>
      </c>
      <c r="N45" s="60">
        <v>621170721</v>
      </c>
      <c r="O45" s="60">
        <v>621170721</v>
      </c>
      <c r="P45" s="60">
        <v>599164842</v>
      </c>
      <c r="Q45" s="60">
        <v>750234853</v>
      </c>
      <c r="R45" s="60">
        <v>750234853</v>
      </c>
      <c r="S45" s="60"/>
      <c r="T45" s="60"/>
      <c r="U45" s="60"/>
      <c r="V45" s="60"/>
      <c r="W45" s="60">
        <v>750234853</v>
      </c>
      <c r="X45" s="60">
        <v>508806662</v>
      </c>
      <c r="Y45" s="60">
        <v>241428191</v>
      </c>
      <c r="Z45" s="139">
        <v>47.45</v>
      </c>
      <c r="AA45" s="62">
        <v>678408883</v>
      </c>
    </row>
    <row r="46" spans="1:27" ht="13.5">
      <c r="A46" s="249" t="s">
        <v>171</v>
      </c>
      <c r="B46" s="182"/>
      <c r="C46" s="155">
        <v>167451466</v>
      </c>
      <c r="D46" s="155"/>
      <c r="E46" s="59">
        <v>231928153</v>
      </c>
      <c r="F46" s="60">
        <v>231928000</v>
      </c>
      <c r="G46" s="60">
        <v>37598492</v>
      </c>
      <c r="H46" s="60">
        <v>167451466</v>
      </c>
      <c r="I46" s="60">
        <v>165001466</v>
      </c>
      <c r="J46" s="60">
        <v>165001466</v>
      </c>
      <c r="K46" s="60">
        <v>165001466</v>
      </c>
      <c r="L46" s="60">
        <v>165001466</v>
      </c>
      <c r="M46" s="60">
        <v>165001466</v>
      </c>
      <c r="N46" s="60">
        <v>165001466</v>
      </c>
      <c r="O46" s="60">
        <v>165001466</v>
      </c>
      <c r="P46" s="60">
        <v>165001466</v>
      </c>
      <c r="Q46" s="60">
        <v>165001466</v>
      </c>
      <c r="R46" s="60">
        <v>165001466</v>
      </c>
      <c r="S46" s="60"/>
      <c r="T46" s="60"/>
      <c r="U46" s="60"/>
      <c r="V46" s="60"/>
      <c r="W46" s="60">
        <v>165001466</v>
      </c>
      <c r="X46" s="60">
        <v>173946000</v>
      </c>
      <c r="Y46" s="60">
        <v>-8944534</v>
      </c>
      <c r="Z46" s="139">
        <v>-5.14</v>
      </c>
      <c r="AA46" s="62">
        <v>231928000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788622187</v>
      </c>
      <c r="D48" s="217">
        <f>SUM(D45:D47)</f>
        <v>0</v>
      </c>
      <c r="E48" s="264">
        <f t="shared" si="7"/>
        <v>451731183</v>
      </c>
      <c r="F48" s="219">
        <f t="shared" si="7"/>
        <v>910336883</v>
      </c>
      <c r="G48" s="219">
        <f t="shared" si="7"/>
        <v>388661750</v>
      </c>
      <c r="H48" s="219">
        <f t="shared" si="7"/>
        <v>575921171</v>
      </c>
      <c r="I48" s="219">
        <f t="shared" si="7"/>
        <v>599487271</v>
      </c>
      <c r="J48" s="219">
        <f t="shared" si="7"/>
        <v>599487271</v>
      </c>
      <c r="K48" s="219">
        <f t="shared" si="7"/>
        <v>620845323</v>
      </c>
      <c r="L48" s="219">
        <f t="shared" si="7"/>
        <v>786172187</v>
      </c>
      <c r="M48" s="219">
        <f t="shared" si="7"/>
        <v>786172187</v>
      </c>
      <c r="N48" s="219">
        <f t="shared" si="7"/>
        <v>786172187</v>
      </c>
      <c r="O48" s="219">
        <f t="shared" si="7"/>
        <v>786172187</v>
      </c>
      <c r="P48" s="219">
        <f t="shared" si="7"/>
        <v>764166308</v>
      </c>
      <c r="Q48" s="219">
        <f t="shared" si="7"/>
        <v>915236319</v>
      </c>
      <c r="R48" s="219">
        <f t="shared" si="7"/>
        <v>915236319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915236319</v>
      </c>
      <c r="X48" s="219">
        <f t="shared" si="7"/>
        <v>682752662</v>
      </c>
      <c r="Y48" s="219">
        <f t="shared" si="7"/>
        <v>232483657</v>
      </c>
      <c r="Z48" s="265">
        <f>+IF(X48&lt;&gt;0,+(Y48/X48)*100,0)</f>
        <v>34.050933806538566</v>
      </c>
      <c r="AA48" s="232">
        <f>SUM(AA45:AA47)</f>
        <v>910336883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165139127</v>
      </c>
      <c r="D6" s="155"/>
      <c r="E6" s="59">
        <v>204141890</v>
      </c>
      <c r="F6" s="60">
        <v>213788956</v>
      </c>
      <c r="G6" s="60">
        <v>18660806</v>
      </c>
      <c r="H6" s="60">
        <v>20236074</v>
      </c>
      <c r="I6" s="60">
        <v>21419755</v>
      </c>
      <c r="J6" s="60">
        <v>60316635</v>
      </c>
      <c r="K6" s="60">
        <v>24759627</v>
      </c>
      <c r="L6" s="60">
        <v>17837584</v>
      </c>
      <c r="M6" s="60">
        <v>17835715</v>
      </c>
      <c r="N6" s="60">
        <v>60432926</v>
      </c>
      <c r="O6" s="60">
        <v>18189728</v>
      </c>
      <c r="P6" s="60">
        <v>18172174</v>
      </c>
      <c r="Q6" s="60">
        <v>14894958</v>
      </c>
      <c r="R6" s="60">
        <v>51256860</v>
      </c>
      <c r="S6" s="60"/>
      <c r="T6" s="60"/>
      <c r="U6" s="60"/>
      <c r="V6" s="60"/>
      <c r="W6" s="60">
        <v>172006421</v>
      </c>
      <c r="X6" s="60">
        <v>166641890</v>
      </c>
      <c r="Y6" s="60">
        <v>5364531</v>
      </c>
      <c r="Z6" s="140">
        <v>3.22</v>
      </c>
      <c r="AA6" s="62">
        <v>213788956</v>
      </c>
    </row>
    <row r="7" spans="1:27" ht="13.5">
      <c r="A7" s="249" t="s">
        <v>178</v>
      </c>
      <c r="B7" s="182"/>
      <c r="C7" s="155">
        <v>66572000</v>
      </c>
      <c r="D7" s="155"/>
      <c r="E7" s="59">
        <v>43492000</v>
      </c>
      <c r="F7" s="60">
        <v>53249000</v>
      </c>
      <c r="G7" s="60">
        <v>17053000</v>
      </c>
      <c r="H7" s="60">
        <v>4394000</v>
      </c>
      <c r="I7" s="60"/>
      <c r="J7" s="60">
        <v>21447000</v>
      </c>
      <c r="K7" s="60"/>
      <c r="L7" s="60">
        <v>11938000</v>
      </c>
      <c r="M7" s="60"/>
      <c r="N7" s="60">
        <v>11938000</v>
      </c>
      <c r="O7" s="60">
        <v>240000</v>
      </c>
      <c r="P7" s="60">
        <v>979889</v>
      </c>
      <c r="Q7" s="60">
        <v>9825339</v>
      </c>
      <c r="R7" s="60">
        <v>11045228</v>
      </c>
      <c r="S7" s="60"/>
      <c r="T7" s="60"/>
      <c r="U7" s="60"/>
      <c r="V7" s="60"/>
      <c r="W7" s="60">
        <v>44430228</v>
      </c>
      <c r="X7" s="60">
        <v>37131000</v>
      </c>
      <c r="Y7" s="60">
        <v>7299228</v>
      </c>
      <c r="Z7" s="140">
        <v>19.66</v>
      </c>
      <c r="AA7" s="62">
        <v>53249000</v>
      </c>
    </row>
    <row r="8" spans="1:27" ht="13.5">
      <c r="A8" s="249" t="s">
        <v>179</v>
      </c>
      <c r="B8" s="182"/>
      <c r="C8" s="155"/>
      <c r="D8" s="155"/>
      <c r="E8" s="59">
        <v>19912000</v>
      </c>
      <c r="F8" s="60">
        <v>34912000</v>
      </c>
      <c r="G8" s="60"/>
      <c r="H8" s="60"/>
      <c r="I8" s="60">
        <v>8014000</v>
      </c>
      <c r="J8" s="60">
        <v>8014000</v>
      </c>
      <c r="K8" s="60"/>
      <c r="L8" s="60">
        <v>20633000</v>
      </c>
      <c r="M8" s="60"/>
      <c r="N8" s="60">
        <v>20633000</v>
      </c>
      <c r="O8" s="60"/>
      <c r="P8" s="60"/>
      <c r="Q8" s="60">
        <v>9643000</v>
      </c>
      <c r="R8" s="60">
        <v>9643000</v>
      </c>
      <c r="S8" s="60"/>
      <c r="T8" s="60"/>
      <c r="U8" s="60"/>
      <c r="V8" s="60"/>
      <c r="W8" s="60">
        <v>38290000</v>
      </c>
      <c r="X8" s="60">
        <v>34912000</v>
      </c>
      <c r="Y8" s="60">
        <v>3378000</v>
      </c>
      <c r="Z8" s="140">
        <v>9.68</v>
      </c>
      <c r="AA8" s="62">
        <v>34912000</v>
      </c>
    </row>
    <row r="9" spans="1:27" ht="13.5">
      <c r="A9" s="249" t="s">
        <v>180</v>
      </c>
      <c r="B9" s="182"/>
      <c r="C9" s="155">
        <v>2512686</v>
      </c>
      <c r="D9" s="155"/>
      <c r="E9" s="59">
        <v>2005121</v>
      </c>
      <c r="F9" s="60">
        <v>2230000</v>
      </c>
      <c r="G9" s="60"/>
      <c r="H9" s="60"/>
      <c r="I9" s="60">
        <v>235013</v>
      </c>
      <c r="J9" s="60">
        <v>235013</v>
      </c>
      <c r="K9" s="60">
        <v>112768</v>
      </c>
      <c r="L9" s="60">
        <v>95781</v>
      </c>
      <c r="M9" s="60">
        <v>37295</v>
      </c>
      <c r="N9" s="60">
        <v>245844</v>
      </c>
      <c r="O9" s="60"/>
      <c r="P9" s="60">
        <v>231386</v>
      </c>
      <c r="Q9" s="60">
        <v>124952</v>
      </c>
      <c r="R9" s="60">
        <v>356338</v>
      </c>
      <c r="S9" s="60"/>
      <c r="T9" s="60"/>
      <c r="U9" s="60"/>
      <c r="V9" s="60"/>
      <c r="W9" s="60">
        <v>837195</v>
      </c>
      <c r="X9" s="60">
        <v>1870901</v>
      </c>
      <c r="Y9" s="60">
        <v>-1033706</v>
      </c>
      <c r="Z9" s="140">
        <v>-55.25</v>
      </c>
      <c r="AA9" s="62">
        <v>2230000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-196329372</v>
      </c>
      <c r="D12" s="155"/>
      <c r="E12" s="59">
        <v>-240436996</v>
      </c>
      <c r="F12" s="60">
        <v>-246200152</v>
      </c>
      <c r="G12" s="60">
        <v>-26077707</v>
      </c>
      <c r="H12" s="60">
        <v>-26815720</v>
      </c>
      <c r="I12" s="60">
        <v>-28819523</v>
      </c>
      <c r="J12" s="60">
        <v>-81712950</v>
      </c>
      <c r="K12" s="60">
        <v>-26485003</v>
      </c>
      <c r="L12" s="60">
        <v>-22873918</v>
      </c>
      <c r="M12" s="60">
        <v>-36440366</v>
      </c>
      <c r="N12" s="60">
        <v>-85799287</v>
      </c>
      <c r="O12" s="60">
        <v>-27304720</v>
      </c>
      <c r="P12" s="60">
        <v>-16425896</v>
      </c>
      <c r="Q12" s="60">
        <v>-21594840</v>
      </c>
      <c r="R12" s="60">
        <v>-65325456</v>
      </c>
      <c r="S12" s="60"/>
      <c r="T12" s="60"/>
      <c r="U12" s="60"/>
      <c r="V12" s="60"/>
      <c r="W12" s="60">
        <v>-232837693</v>
      </c>
      <c r="X12" s="60">
        <v>-191177300</v>
      </c>
      <c r="Y12" s="60">
        <v>-41660393</v>
      </c>
      <c r="Z12" s="140">
        <v>21.79</v>
      </c>
      <c r="AA12" s="62">
        <v>-246200152</v>
      </c>
    </row>
    <row r="13" spans="1:27" ht="13.5">
      <c r="A13" s="249" t="s">
        <v>40</v>
      </c>
      <c r="B13" s="182"/>
      <c r="C13" s="155">
        <v>-5991748</v>
      </c>
      <c r="D13" s="155"/>
      <c r="E13" s="59">
        <v>-4804000</v>
      </c>
      <c r="F13" s="60">
        <v>-4522000</v>
      </c>
      <c r="G13" s="60"/>
      <c r="H13" s="60"/>
      <c r="I13" s="60"/>
      <c r="J13" s="60"/>
      <c r="K13" s="60">
        <v>-357192</v>
      </c>
      <c r="L13" s="60">
        <v>-125958</v>
      </c>
      <c r="M13" s="60">
        <v>-123</v>
      </c>
      <c r="N13" s="60">
        <v>-483273</v>
      </c>
      <c r="O13" s="60">
        <v>-569445</v>
      </c>
      <c r="P13" s="60">
        <v>-3836</v>
      </c>
      <c r="Q13" s="60">
        <v>-1675453</v>
      </c>
      <c r="R13" s="60">
        <v>-2248734</v>
      </c>
      <c r="S13" s="60"/>
      <c r="T13" s="60"/>
      <c r="U13" s="60"/>
      <c r="V13" s="60"/>
      <c r="W13" s="60">
        <v>-2732007</v>
      </c>
      <c r="X13" s="60">
        <v>-2955176</v>
      </c>
      <c r="Y13" s="60">
        <v>223169</v>
      </c>
      <c r="Z13" s="140">
        <v>-7.55</v>
      </c>
      <c r="AA13" s="62">
        <v>-4522000</v>
      </c>
    </row>
    <row r="14" spans="1:27" ht="13.5">
      <c r="A14" s="249" t="s">
        <v>42</v>
      </c>
      <c r="B14" s="182"/>
      <c r="C14" s="155"/>
      <c r="D14" s="155"/>
      <c r="E14" s="59"/>
      <c r="F14" s="60">
        <v>-9752000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-2615000</v>
      </c>
      <c r="Y14" s="60">
        <v>2615000</v>
      </c>
      <c r="Z14" s="140">
        <v>-100</v>
      </c>
      <c r="AA14" s="62">
        <v>-9752000</v>
      </c>
    </row>
    <row r="15" spans="1:27" ht="13.5">
      <c r="A15" s="250" t="s">
        <v>184</v>
      </c>
      <c r="B15" s="251"/>
      <c r="C15" s="168">
        <f aca="true" t="shared" si="0" ref="C15:Y15">SUM(C6:C14)</f>
        <v>31902693</v>
      </c>
      <c r="D15" s="168">
        <f>SUM(D6:D14)</f>
        <v>0</v>
      </c>
      <c r="E15" s="72">
        <f t="shared" si="0"/>
        <v>24310015</v>
      </c>
      <c r="F15" s="73">
        <f t="shared" si="0"/>
        <v>43705804</v>
      </c>
      <c r="G15" s="73">
        <f t="shared" si="0"/>
        <v>9636099</v>
      </c>
      <c r="H15" s="73">
        <f t="shared" si="0"/>
        <v>-2185646</v>
      </c>
      <c r="I15" s="73">
        <f t="shared" si="0"/>
        <v>849245</v>
      </c>
      <c r="J15" s="73">
        <f t="shared" si="0"/>
        <v>8299698</v>
      </c>
      <c r="K15" s="73">
        <f t="shared" si="0"/>
        <v>-1969800</v>
      </c>
      <c r="L15" s="73">
        <f t="shared" si="0"/>
        <v>27504489</v>
      </c>
      <c r="M15" s="73">
        <f t="shared" si="0"/>
        <v>-18567479</v>
      </c>
      <c r="N15" s="73">
        <f t="shared" si="0"/>
        <v>6967210</v>
      </c>
      <c r="O15" s="73">
        <f t="shared" si="0"/>
        <v>-9444437</v>
      </c>
      <c r="P15" s="73">
        <f t="shared" si="0"/>
        <v>2953717</v>
      </c>
      <c r="Q15" s="73">
        <f t="shared" si="0"/>
        <v>11217956</v>
      </c>
      <c r="R15" s="73">
        <f t="shared" si="0"/>
        <v>4727236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19994144</v>
      </c>
      <c r="X15" s="73">
        <f t="shared" si="0"/>
        <v>43808315</v>
      </c>
      <c r="Y15" s="73">
        <f t="shared" si="0"/>
        <v>-23814171</v>
      </c>
      <c r="Z15" s="170">
        <f>+IF(X15&lt;&gt;0,+(Y15/X15)*100,0)</f>
        <v>-54.35993372491045</v>
      </c>
      <c r="AA15" s="74">
        <f>SUM(AA6:AA14)</f>
        <v>43705804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>
        <v>8474000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8474000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19421094</v>
      </c>
      <c r="Y22" s="60">
        <v>-19421094</v>
      </c>
      <c r="Z22" s="140">
        <v>-100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-25863272</v>
      </c>
      <c r="D24" s="155"/>
      <c r="E24" s="59">
        <v>-32262000</v>
      </c>
      <c r="F24" s="60">
        <v>-43386000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-3480415</v>
      </c>
      <c r="R24" s="60">
        <v>-3480415</v>
      </c>
      <c r="S24" s="60"/>
      <c r="T24" s="60"/>
      <c r="U24" s="60"/>
      <c r="V24" s="60"/>
      <c r="W24" s="60">
        <v>-3480415</v>
      </c>
      <c r="X24" s="60">
        <v>-32262000</v>
      </c>
      <c r="Y24" s="60">
        <v>28781585</v>
      </c>
      <c r="Z24" s="140">
        <v>-89.21</v>
      </c>
      <c r="AA24" s="62">
        <v>-43386000</v>
      </c>
    </row>
    <row r="25" spans="1:27" ht="13.5">
      <c r="A25" s="250" t="s">
        <v>191</v>
      </c>
      <c r="B25" s="251"/>
      <c r="C25" s="168">
        <f aca="true" t="shared" si="1" ref="C25:Y25">SUM(C19:C24)</f>
        <v>-25863272</v>
      </c>
      <c r="D25" s="168">
        <f>SUM(D19:D24)</f>
        <v>0</v>
      </c>
      <c r="E25" s="72">
        <f t="shared" si="1"/>
        <v>-32262000</v>
      </c>
      <c r="F25" s="73">
        <f t="shared" si="1"/>
        <v>-34912000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-3480415</v>
      </c>
      <c r="R25" s="73">
        <f t="shared" si="1"/>
        <v>-3480415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-3480415</v>
      </c>
      <c r="X25" s="73">
        <f t="shared" si="1"/>
        <v>-12840906</v>
      </c>
      <c r="Y25" s="73">
        <f t="shared" si="1"/>
        <v>9360491</v>
      </c>
      <c r="Z25" s="170">
        <f>+IF(X25&lt;&gt;0,+(Y25/X25)*100,0)</f>
        <v>-72.89587666166236</v>
      </c>
      <c r="AA25" s="74">
        <f>SUM(AA19:AA24)</f>
        <v>-34912000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49008</v>
      </c>
      <c r="D31" s="155"/>
      <c r="E31" s="59"/>
      <c r="F31" s="60">
        <v>60000</v>
      </c>
      <c r="G31" s="60"/>
      <c r="H31" s="159">
        <v>-5422</v>
      </c>
      <c r="I31" s="159">
        <v>17590</v>
      </c>
      <c r="J31" s="159">
        <v>12168</v>
      </c>
      <c r="K31" s="60">
        <v>22072</v>
      </c>
      <c r="L31" s="60">
        <v>-2848</v>
      </c>
      <c r="M31" s="60">
        <v>6216</v>
      </c>
      <c r="N31" s="60">
        <v>25440</v>
      </c>
      <c r="O31" s="159">
        <v>8465</v>
      </c>
      <c r="P31" s="159">
        <v>6166</v>
      </c>
      <c r="Q31" s="159">
        <v>-2020</v>
      </c>
      <c r="R31" s="60">
        <v>12611</v>
      </c>
      <c r="S31" s="60"/>
      <c r="T31" s="60"/>
      <c r="U31" s="60"/>
      <c r="V31" s="159"/>
      <c r="W31" s="159">
        <v>50219</v>
      </c>
      <c r="X31" s="159">
        <v>37608</v>
      </c>
      <c r="Y31" s="60">
        <v>12611</v>
      </c>
      <c r="Z31" s="140">
        <v>33.53</v>
      </c>
      <c r="AA31" s="62">
        <v>60000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-2367744</v>
      </c>
      <c r="D33" s="155"/>
      <c r="E33" s="59">
        <v>-3645000</v>
      </c>
      <c r="F33" s="60">
        <v>-5600000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-1860442</v>
      </c>
      <c r="R33" s="60">
        <v>-1860442</v>
      </c>
      <c r="S33" s="60"/>
      <c r="T33" s="60"/>
      <c r="U33" s="60"/>
      <c r="V33" s="60"/>
      <c r="W33" s="60">
        <v>-1860442</v>
      </c>
      <c r="X33" s="60">
        <v>-5400000</v>
      </c>
      <c r="Y33" s="60">
        <v>3539558</v>
      </c>
      <c r="Z33" s="140">
        <v>-65.55</v>
      </c>
      <c r="AA33" s="62">
        <v>-5600000</v>
      </c>
    </row>
    <row r="34" spans="1:27" ht="13.5">
      <c r="A34" s="250" t="s">
        <v>197</v>
      </c>
      <c r="B34" s="251"/>
      <c r="C34" s="168">
        <f aca="true" t="shared" si="2" ref="C34:Y34">SUM(C29:C33)</f>
        <v>-2318736</v>
      </c>
      <c r="D34" s="168">
        <f>SUM(D29:D33)</f>
        <v>0</v>
      </c>
      <c r="E34" s="72">
        <f t="shared" si="2"/>
        <v>-3645000</v>
      </c>
      <c r="F34" s="73">
        <f t="shared" si="2"/>
        <v>-5540000</v>
      </c>
      <c r="G34" s="73">
        <f t="shared" si="2"/>
        <v>0</v>
      </c>
      <c r="H34" s="73">
        <f t="shared" si="2"/>
        <v>-5422</v>
      </c>
      <c r="I34" s="73">
        <f t="shared" si="2"/>
        <v>17590</v>
      </c>
      <c r="J34" s="73">
        <f t="shared" si="2"/>
        <v>12168</v>
      </c>
      <c r="K34" s="73">
        <f t="shared" si="2"/>
        <v>22072</v>
      </c>
      <c r="L34" s="73">
        <f t="shared" si="2"/>
        <v>-2848</v>
      </c>
      <c r="M34" s="73">
        <f t="shared" si="2"/>
        <v>6216</v>
      </c>
      <c r="N34" s="73">
        <f t="shared" si="2"/>
        <v>25440</v>
      </c>
      <c r="O34" s="73">
        <f t="shared" si="2"/>
        <v>8465</v>
      </c>
      <c r="P34" s="73">
        <f t="shared" si="2"/>
        <v>6166</v>
      </c>
      <c r="Q34" s="73">
        <f t="shared" si="2"/>
        <v>-1862462</v>
      </c>
      <c r="R34" s="73">
        <f t="shared" si="2"/>
        <v>-1847831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-1810223</v>
      </c>
      <c r="X34" s="73">
        <f t="shared" si="2"/>
        <v>-5362392</v>
      </c>
      <c r="Y34" s="73">
        <f t="shared" si="2"/>
        <v>3552169</v>
      </c>
      <c r="Z34" s="170">
        <f>+IF(X34&lt;&gt;0,+(Y34/X34)*100,0)</f>
        <v>-66.24224786252105</v>
      </c>
      <c r="AA34" s="74">
        <f>SUM(AA29:AA33)</f>
        <v>-5540000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3720685</v>
      </c>
      <c r="D36" s="153">
        <f>+D15+D25+D34</f>
        <v>0</v>
      </c>
      <c r="E36" s="99">
        <f t="shared" si="3"/>
        <v>-11596985</v>
      </c>
      <c r="F36" s="100">
        <f t="shared" si="3"/>
        <v>3253804</v>
      </c>
      <c r="G36" s="100">
        <f t="shared" si="3"/>
        <v>9636099</v>
      </c>
      <c r="H36" s="100">
        <f t="shared" si="3"/>
        <v>-2191068</v>
      </c>
      <c r="I36" s="100">
        <f t="shared" si="3"/>
        <v>866835</v>
      </c>
      <c r="J36" s="100">
        <f t="shared" si="3"/>
        <v>8311866</v>
      </c>
      <c r="K36" s="100">
        <f t="shared" si="3"/>
        <v>-1947728</v>
      </c>
      <c r="L36" s="100">
        <f t="shared" si="3"/>
        <v>27501641</v>
      </c>
      <c r="M36" s="100">
        <f t="shared" si="3"/>
        <v>-18561263</v>
      </c>
      <c r="N36" s="100">
        <f t="shared" si="3"/>
        <v>6992650</v>
      </c>
      <c r="O36" s="100">
        <f t="shared" si="3"/>
        <v>-9435972</v>
      </c>
      <c r="P36" s="100">
        <f t="shared" si="3"/>
        <v>2959883</v>
      </c>
      <c r="Q36" s="100">
        <f t="shared" si="3"/>
        <v>5875079</v>
      </c>
      <c r="R36" s="100">
        <f t="shared" si="3"/>
        <v>-601010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14703506</v>
      </c>
      <c r="X36" s="100">
        <f t="shared" si="3"/>
        <v>25605017</v>
      </c>
      <c r="Y36" s="100">
        <f t="shared" si="3"/>
        <v>-10901511</v>
      </c>
      <c r="Z36" s="137">
        <f>+IF(X36&lt;&gt;0,+(Y36/X36)*100,0)</f>
        <v>-42.57568350765008</v>
      </c>
      <c r="AA36" s="102">
        <f>+AA15+AA25+AA34</f>
        <v>3253804</v>
      </c>
    </row>
    <row r="37" spans="1:27" ht="13.5">
      <c r="A37" s="249" t="s">
        <v>199</v>
      </c>
      <c r="B37" s="182"/>
      <c r="C37" s="153">
        <v>-5995464</v>
      </c>
      <c r="D37" s="153"/>
      <c r="E37" s="99">
        <v>-5995464</v>
      </c>
      <c r="F37" s="100">
        <v>-2274779</v>
      </c>
      <c r="G37" s="100">
        <v>-4490966</v>
      </c>
      <c r="H37" s="100">
        <v>5145133</v>
      </c>
      <c r="I37" s="100">
        <v>2954065</v>
      </c>
      <c r="J37" s="100">
        <v>-4490966</v>
      </c>
      <c r="K37" s="100">
        <v>3820900</v>
      </c>
      <c r="L37" s="100">
        <v>1873172</v>
      </c>
      <c r="M37" s="100">
        <v>29374813</v>
      </c>
      <c r="N37" s="100">
        <v>3820900</v>
      </c>
      <c r="O37" s="100">
        <v>10813550</v>
      </c>
      <c r="P37" s="100">
        <v>1377578</v>
      </c>
      <c r="Q37" s="100">
        <v>4337461</v>
      </c>
      <c r="R37" s="100">
        <v>10813550</v>
      </c>
      <c r="S37" s="100"/>
      <c r="T37" s="100"/>
      <c r="U37" s="100"/>
      <c r="V37" s="100"/>
      <c r="W37" s="100">
        <v>-4490966</v>
      </c>
      <c r="X37" s="100">
        <v>-2274779</v>
      </c>
      <c r="Y37" s="100">
        <v>-2216187</v>
      </c>
      <c r="Z37" s="137">
        <v>97.42</v>
      </c>
      <c r="AA37" s="102">
        <v>-2274779</v>
      </c>
    </row>
    <row r="38" spans="1:27" ht="13.5">
      <c r="A38" s="269" t="s">
        <v>200</v>
      </c>
      <c r="B38" s="256"/>
      <c r="C38" s="257">
        <v>-2274779</v>
      </c>
      <c r="D38" s="257"/>
      <c r="E38" s="258">
        <v>-17592448</v>
      </c>
      <c r="F38" s="259">
        <v>979025</v>
      </c>
      <c r="G38" s="259">
        <v>5145133</v>
      </c>
      <c r="H38" s="259">
        <v>2954065</v>
      </c>
      <c r="I38" s="259">
        <v>3820900</v>
      </c>
      <c r="J38" s="259">
        <v>3820900</v>
      </c>
      <c r="K38" s="259">
        <v>1873172</v>
      </c>
      <c r="L38" s="259">
        <v>29374813</v>
      </c>
      <c r="M38" s="259">
        <v>10813550</v>
      </c>
      <c r="N38" s="259">
        <v>10813550</v>
      </c>
      <c r="O38" s="259">
        <v>1377578</v>
      </c>
      <c r="P38" s="259">
        <v>4337461</v>
      </c>
      <c r="Q38" s="259">
        <v>10212540</v>
      </c>
      <c r="R38" s="259">
        <v>10212540</v>
      </c>
      <c r="S38" s="259"/>
      <c r="T38" s="259"/>
      <c r="U38" s="259"/>
      <c r="V38" s="259"/>
      <c r="W38" s="259">
        <v>10212540</v>
      </c>
      <c r="X38" s="259">
        <v>23330238</v>
      </c>
      <c r="Y38" s="259">
        <v>-13117698</v>
      </c>
      <c r="Z38" s="260">
        <v>-56.23</v>
      </c>
      <c r="AA38" s="261">
        <v>979025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26857723</v>
      </c>
      <c r="D5" s="200">
        <f t="shared" si="0"/>
        <v>0</v>
      </c>
      <c r="E5" s="106">
        <f t="shared" si="0"/>
        <v>32262000</v>
      </c>
      <c r="F5" s="106">
        <f t="shared" si="0"/>
        <v>43386357</v>
      </c>
      <c r="G5" s="106">
        <f t="shared" si="0"/>
        <v>0</v>
      </c>
      <c r="H5" s="106">
        <f t="shared" si="0"/>
        <v>829585</v>
      </c>
      <c r="I5" s="106">
        <f t="shared" si="0"/>
        <v>4443138</v>
      </c>
      <c r="J5" s="106">
        <f t="shared" si="0"/>
        <v>5272723</v>
      </c>
      <c r="K5" s="106">
        <f t="shared" si="0"/>
        <v>2967263</v>
      </c>
      <c r="L5" s="106">
        <f t="shared" si="0"/>
        <v>1187474</v>
      </c>
      <c r="M5" s="106">
        <f t="shared" si="0"/>
        <v>4185492</v>
      </c>
      <c r="N5" s="106">
        <f t="shared" si="0"/>
        <v>8340229</v>
      </c>
      <c r="O5" s="106">
        <f t="shared" si="0"/>
        <v>0</v>
      </c>
      <c r="P5" s="106">
        <f t="shared" si="0"/>
        <v>3039377</v>
      </c>
      <c r="Q5" s="106">
        <f t="shared" si="0"/>
        <v>2489179</v>
      </c>
      <c r="R5" s="106">
        <f t="shared" si="0"/>
        <v>5528556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19141508</v>
      </c>
      <c r="X5" s="106">
        <f t="shared" si="0"/>
        <v>32539768</v>
      </c>
      <c r="Y5" s="106">
        <f t="shared" si="0"/>
        <v>-13398260</v>
      </c>
      <c r="Z5" s="201">
        <f>+IF(X5&lt;&gt;0,+(Y5/X5)*100,0)</f>
        <v>-41.175032348110165</v>
      </c>
      <c r="AA5" s="199">
        <f>SUM(AA11:AA18)</f>
        <v>43386357</v>
      </c>
    </row>
    <row r="6" spans="1:27" ht="13.5">
      <c r="A6" s="291" t="s">
        <v>204</v>
      </c>
      <c r="B6" s="142"/>
      <c r="C6" s="62">
        <v>26857723</v>
      </c>
      <c r="D6" s="156"/>
      <c r="E6" s="60">
        <v>20312000</v>
      </c>
      <c r="F6" s="60">
        <v>16412000</v>
      </c>
      <c r="G6" s="60"/>
      <c r="H6" s="60">
        <v>470691</v>
      </c>
      <c r="I6" s="60">
        <v>4227138</v>
      </c>
      <c r="J6" s="60">
        <v>4697829</v>
      </c>
      <c r="K6" s="60">
        <v>2967263</v>
      </c>
      <c r="L6" s="60">
        <v>1187474</v>
      </c>
      <c r="M6" s="60">
        <v>2233738</v>
      </c>
      <c r="N6" s="60">
        <v>6388475</v>
      </c>
      <c r="O6" s="60"/>
      <c r="P6" s="60">
        <v>1140020</v>
      </c>
      <c r="Q6" s="60">
        <v>2489179</v>
      </c>
      <c r="R6" s="60">
        <v>3629199</v>
      </c>
      <c r="S6" s="60"/>
      <c r="T6" s="60"/>
      <c r="U6" s="60"/>
      <c r="V6" s="60"/>
      <c r="W6" s="60">
        <v>14715503</v>
      </c>
      <c r="X6" s="60">
        <v>12309000</v>
      </c>
      <c r="Y6" s="60">
        <v>2406503</v>
      </c>
      <c r="Z6" s="140">
        <v>19.55</v>
      </c>
      <c r="AA6" s="155">
        <v>16412000</v>
      </c>
    </row>
    <row r="7" spans="1:27" ht="13.5">
      <c r="A7" s="291" t="s">
        <v>205</v>
      </c>
      <c r="B7" s="142"/>
      <c r="C7" s="62"/>
      <c r="D7" s="156"/>
      <c r="E7" s="60">
        <v>1900000</v>
      </c>
      <c r="F7" s="60"/>
      <c r="G7" s="60"/>
      <c r="H7" s="60">
        <v>358894</v>
      </c>
      <c r="I7" s="60"/>
      <c r="J7" s="60">
        <v>358894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358894</v>
      </c>
      <c r="X7" s="60"/>
      <c r="Y7" s="60">
        <v>358894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2750000</v>
      </c>
      <c r="F10" s="60"/>
      <c r="G10" s="60"/>
      <c r="H10" s="60"/>
      <c r="I10" s="60">
        <v>216000</v>
      </c>
      <c r="J10" s="60">
        <v>216000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216000</v>
      </c>
      <c r="X10" s="60"/>
      <c r="Y10" s="60">
        <v>216000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26857723</v>
      </c>
      <c r="D11" s="294">
        <f t="shared" si="1"/>
        <v>0</v>
      </c>
      <c r="E11" s="295">
        <f t="shared" si="1"/>
        <v>24962000</v>
      </c>
      <c r="F11" s="295">
        <f t="shared" si="1"/>
        <v>16412000</v>
      </c>
      <c r="G11" s="295">
        <f t="shared" si="1"/>
        <v>0</v>
      </c>
      <c r="H11" s="295">
        <f t="shared" si="1"/>
        <v>829585</v>
      </c>
      <c r="I11" s="295">
        <f t="shared" si="1"/>
        <v>4443138</v>
      </c>
      <c r="J11" s="295">
        <f t="shared" si="1"/>
        <v>5272723</v>
      </c>
      <c r="K11" s="295">
        <f t="shared" si="1"/>
        <v>2967263</v>
      </c>
      <c r="L11" s="295">
        <f t="shared" si="1"/>
        <v>1187474</v>
      </c>
      <c r="M11" s="295">
        <f t="shared" si="1"/>
        <v>2233738</v>
      </c>
      <c r="N11" s="295">
        <f t="shared" si="1"/>
        <v>6388475</v>
      </c>
      <c r="O11" s="295">
        <f t="shared" si="1"/>
        <v>0</v>
      </c>
      <c r="P11" s="295">
        <f t="shared" si="1"/>
        <v>1140020</v>
      </c>
      <c r="Q11" s="295">
        <f t="shared" si="1"/>
        <v>2489179</v>
      </c>
      <c r="R11" s="295">
        <f t="shared" si="1"/>
        <v>3629199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15290397</v>
      </c>
      <c r="X11" s="295">
        <f t="shared" si="1"/>
        <v>12309000</v>
      </c>
      <c r="Y11" s="295">
        <f t="shared" si="1"/>
        <v>2981397</v>
      </c>
      <c r="Z11" s="296">
        <f>+IF(X11&lt;&gt;0,+(Y11/X11)*100,0)</f>
        <v>24.221277114306606</v>
      </c>
      <c r="AA11" s="297">
        <f>SUM(AA6:AA10)</f>
        <v>16412000</v>
      </c>
    </row>
    <row r="12" spans="1:27" ht="13.5">
      <c r="A12" s="298" t="s">
        <v>210</v>
      </c>
      <c r="B12" s="136"/>
      <c r="C12" s="62"/>
      <c r="D12" s="156"/>
      <c r="E12" s="60"/>
      <c r="F12" s="60">
        <v>19000000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14250000</v>
      </c>
      <c r="Y12" s="60">
        <v>-14250000</v>
      </c>
      <c r="Z12" s="140">
        <v>-100</v>
      </c>
      <c r="AA12" s="155">
        <v>19000000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7300000</v>
      </c>
      <c r="F15" s="60">
        <v>7974357</v>
      </c>
      <c r="G15" s="60"/>
      <c r="H15" s="60"/>
      <c r="I15" s="60"/>
      <c r="J15" s="60"/>
      <c r="K15" s="60"/>
      <c r="L15" s="60"/>
      <c r="M15" s="60">
        <v>1951754</v>
      </c>
      <c r="N15" s="60">
        <v>1951754</v>
      </c>
      <c r="O15" s="60"/>
      <c r="P15" s="60">
        <v>1899357</v>
      </c>
      <c r="Q15" s="60"/>
      <c r="R15" s="60">
        <v>1899357</v>
      </c>
      <c r="S15" s="60"/>
      <c r="T15" s="60"/>
      <c r="U15" s="60"/>
      <c r="V15" s="60"/>
      <c r="W15" s="60">
        <v>3851111</v>
      </c>
      <c r="X15" s="60">
        <v>5980768</v>
      </c>
      <c r="Y15" s="60">
        <v>-2129657</v>
      </c>
      <c r="Z15" s="140">
        <v>-35.61</v>
      </c>
      <c r="AA15" s="155">
        <v>7974357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26857723</v>
      </c>
      <c r="D36" s="156">
        <f t="shared" si="4"/>
        <v>0</v>
      </c>
      <c r="E36" s="60">
        <f t="shared" si="4"/>
        <v>20312000</v>
      </c>
      <c r="F36" s="60">
        <f t="shared" si="4"/>
        <v>16412000</v>
      </c>
      <c r="G36" s="60">
        <f t="shared" si="4"/>
        <v>0</v>
      </c>
      <c r="H36" s="60">
        <f t="shared" si="4"/>
        <v>470691</v>
      </c>
      <c r="I36" s="60">
        <f t="shared" si="4"/>
        <v>4227138</v>
      </c>
      <c r="J36" s="60">
        <f t="shared" si="4"/>
        <v>4697829</v>
      </c>
      <c r="K36" s="60">
        <f t="shared" si="4"/>
        <v>2967263</v>
      </c>
      <c r="L36" s="60">
        <f t="shared" si="4"/>
        <v>1187474</v>
      </c>
      <c r="M36" s="60">
        <f t="shared" si="4"/>
        <v>2233738</v>
      </c>
      <c r="N36" s="60">
        <f t="shared" si="4"/>
        <v>6388475</v>
      </c>
      <c r="O36" s="60">
        <f t="shared" si="4"/>
        <v>0</v>
      </c>
      <c r="P36" s="60">
        <f t="shared" si="4"/>
        <v>1140020</v>
      </c>
      <c r="Q36" s="60">
        <f t="shared" si="4"/>
        <v>2489179</v>
      </c>
      <c r="R36" s="60">
        <f t="shared" si="4"/>
        <v>3629199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14715503</v>
      </c>
      <c r="X36" s="60">
        <f t="shared" si="4"/>
        <v>12309000</v>
      </c>
      <c r="Y36" s="60">
        <f t="shared" si="4"/>
        <v>2406503</v>
      </c>
      <c r="Z36" s="140">
        <f aca="true" t="shared" si="5" ref="Z36:Z49">+IF(X36&lt;&gt;0,+(Y36/X36)*100,0)</f>
        <v>19.55075960679178</v>
      </c>
      <c r="AA36" s="155">
        <f>AA6+AA21</f>
        <v>16412000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</v>
      </c>
      <c r="F37" s="60">
        <f t="shared" si="4"/>
        <v>0</v>
      </c>
      <c r="G37" s="60">
        <f t="shared" si="4"/>
        <v>0</v>
      </c>
      <c r="H37" s="60">
        <f t="shared" si="4"/>
        <v>358894</v>
      </c>
      <c r="I37" s="60">
        <f t="shared" si="4"/>
        <v>0</v>
      </c>
      <c r="J37" s="60">
        <f t="shared" si="4"/>
        <v>358894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358894</v>
      </c>
      <c r="X37" s="60">
        <f t="shared" si="4"/>
        <v>0</v>
      </c>
      <c r="Y37" s="60">
        <f t="shared" si="4"/>
        <v>358894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2750000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216000</v>
      </c>
      <c r="J40" s="60">
        <f t="shared" si="4"/>
        <v>216000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216000</v>
      </c>
      <c r="X40" s="60">
        <f t="shared" si="4"/>
        <v>0</v>
      </c>
      <c r="Y40" s="60">
        <f t="shared" si="4"/>
        <v>216000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26857723</v>
      </c>
      <c r="D41" s="294">
        <f t="shared" si="6"/>
        <v>0</v>
      </c>
      <c r="E41" s="295">
        <f t="shared" si="6"/>
        <v>24962000</v>
      </c>
      <c r="F41" s="295">
        <f t="shared" si="6"/>
        <v>16412000</v>
      </c>
      <c r="G41" s="295">
        <f t="shared" si="6"/>
        <v>0</v>
      </c>
      <c r="H41" s="295">
        <f t="shared" si="6"/>
        <v>829585</v>
      </c>
      <c r="I41" s="295">
        <f t="shared" si="6"/>
        <v>4443138</v>
      </c>
      <c r="J41" s="295">
        <f t="shared" si="6"/>
        <v>5272723</v>
      </c>
      <c r="K41" s="295">
        <f t="shared" si="6"/>
        <v>2967263</v>
      </c>
      <c r="L41" s="295">
        <f t="shared" si="6"/>
        <v>1187474</v>
      </c>
      <c r="M41" s="295">
        <f t="shared" si="6"/>
        <v>2233738</v>
      </c>
      <c r="N41" s="295">
        <f t="shared" si="6"/>
        <v>6388475</v>
      </c>
      <c r="O41" s="295">
        <f t="shared" si="6"/>
        <v>0</v>
      </c>
      <c r="P41" s="295">
        <f t="shared" si="6"/>
        <v>1140020</v>
      </c>
      <c r="Q41" s="295">
        <f t="shared" si="6"/>
        <v>2489179</v>
      </c>
      <c r="R41" s="295">
        <f t="shared" si="6"/>
        <v>3629199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15290397</v>
      </c>
      <c r="X41" s="295">
        <f t="shared" si="6"/>
        <v>12309000</v>
      </c>
      <c r="Y41" s="295">
        <f t="shared" si="6"/>
        <v>2981397</v>
      </c>
      <c r="Z41" s="296">
        <f t="shared" si="5"/>
        <v>24.221277114306606</v>
      </c>
      <c r="AA41" s="297">
        <f>SUM(AA36:AA40)</f>
        <v>16412000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19000000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14250000</v>
      </c>
      <c r="Y42" s="54">
        <f t="shared" si="7"/>
        <v>-14250000</v>
      </c>
      <c r="Z42" s="184">
        <f t="shared" si="5"/>
        <v>-100</v>
      </c>
      <c r="AA42" s="130">
        <f aca="true" t="shared" si="8" ref="AA42:AA48">AA12+AA27</f>
        <v>19000000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7300000</v>
      </c>
      <c r="F45" s="54">
        <f t="shared" si="7"/>
        <v>7974357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1951754</v>
      </c>
      <c r="N45" s="54">
        <f t="shared" si="7"/>
        <v>1951754</v>
      </c>
      <c r="O45" s="54">
        <f t="shared" si="7"/>
        <v>0</v>
      </c>
      <c r="P45" s="54">
        <f t="shared" si="7"/>
        <v>1899357</v>
      </c>
      <c r="Q45" s="54">
        <f t="shared" si="7"/>
        <v>0</v>
      </c>
      <c r="R45" s="54">
        <f t="shared" si="7"/>
        <v>1899357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3851111</v>
      </c>
      <c r="X45" s="54">
        <f t="shared" si="7"/>
        <v>5980768</v>
      </c>
      <c r="Y45" s="54">
        <f t="shared" si="7"/>
        <v>-2129657</v>
      </c>
      <c r="Z45" s="184">
        <f t="shared" si="5"/>
        <v>-35.60842018951412</v>
      </c>
      <c r="AA45" s="130">
        <f t="shared" si="8"/>
        <v>7974357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26857723</v>
      </c>
      <c r="D49" s="218">
        <f t="shared" si="9"/>
        <v>0</v>
      </c>
      <c r="E49" s="220">
        <f t="shared" si="9"/>
        <v>32262000</v>
      </c>
      <c r="F49" s="220">
        <f t="shared" si="9"/>
        <v>43386357</v>
      </c>
      <c r="G49" s="220">
        <f t="shared" si="9"/>
        <v>0</v>
      </c>
      <c r="H49" s="220">
        <f t="shared" si="9"/>
        <v>829585</v>
      </c>
      <c r="I49" s="220">
        <f t="shared" si="9"/>
        <v>4443138</v>
      </c>
      <c r="J49" s="220">
        <f t="shared" si="9"/>
        <v>5272723</v>
      </c>
      <c r="K49" s="220">
        <f t="shared" si="9"/>
        <v>2967263</v>
      </c>
      <c r="L49" s="220">
        <f t="shared" si="9"/>
        <v>1187474</v>
      </c>
      <c r="M49" s="220">
        <f t="shared" si="9"/>
        <v>4185492</v>
      </c>
      <c r="N49" s="220">
        <f t="shared" si="9"/>
        <v>8340229</v>
      </c>
      <c r="O49" s="220">
        <f t="shared" si="9"/>
        <v>0</v>
      </c>
      <c r="P49" s="220">
        <f t="shared" si="9"/>
        <v>3039377</v>
      </c>
      <c r="Q49" s="220">
        <f t="shared" si="9"/>
        <v>2489179</v>
      </c>
      <c r="R49" s="220">
        <f t="shared" si="9"/>
        <v>5528556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19141508</v>
      </c>
      <c r="X49" s="220">
        <f t="shared" si="9"/>
        <v>32539768</v>
      </c>
      <c r="Y49" s="220">
        <f t="shared" si="9"/>
        <v>-13398260</v>
      </c>
      <c r="Z49" s="221">
        <f t="shared" si="5"/>
        <v>-41.175032348110165</v>
      </c>
      <c r="AA49" s="222">
        <f>SUM(AA41:AA48)</f>
        <v>43386357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28657924</v>
      </c>
      <c r="F68" s="60"/>
      <c r="G68" s="60">
        <v>289862</v>
      </c>
      <c r="H68" s="60">
        <v>513026</v>
      </c>
      <c r="I68" s="60">
        <v>281617</v>
      </c>
      <c r="J68" s="60">
        <v>1084505</v>
      </c>
      <c r="K68" s="60">
        <v>515712</v>
      </c>
      <c r="L68" s="60">
        <v>282400</v>
      </c>
      <c r="M68" s="60">
        <v>685465</v>
      </c>
      <c r="N68" s="60">
        <v>1483577</v>
      </c>
      <c r="O68" s="60">
        <v>595312</v>
      </c>
      <c r="P68" s="60">
        <v>1189114</v>
      </c>
      <c r="Q68" s="60">
        <v>475105</v>
      </c>
      <c r="R68" s="60">
        <v>2259531</v>
      </c>
      <c r="S68" s="60"/>
      <c r="T68" s="60"/>
      <c r="U68" s="60"/>
      <c r="V68" s="60"/>
      <c r="W68" s="60">
        <v>4827613</v>
      </c>
      <c r="X68" s="60"/>
      <c r="Y68" s="60">
        <v>4827613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28657924</v>
      </c>
      <c r="F69" s="220">
        <f t="shared" si="12"/>
        <v>0</v>
      </c>
      <c r="G69" s="220">
        <f t="shared" si="12"/>
        <v>289862</v>
      </c>
      <c r="H69" s="220">
        <f t="shared" si="12"/>
        <v>513026</v>
      </c>
      <c r="I69" s="220">
        <f t="shared" si="12"/>
        <v>281617</v>
      </c>
      <c r="J69" s="220">
        <f t="shared" si="12"/>
        <v>1084505</v>
      </c>
      <c r="K69" s="220">
        <f t="shared" si="12"/>
        <v>515712</v>
      </c>
      <c r="L69" s="220">
        <f t="shared" si="12"/>
        <v>282400</v>
      </c>
      <c r="M69" s="220">
        <f t="shared" si="12"/>
        <v>685465</v>
      </c>
      <c r="N69" s="220">
        <f t="shared" si="12"/>
        <v>1483577</v>
      </c>
      <c r="O69" s="220">
        <f t="shared" si="12"/>
        <v>595312</v>
      </c>
      <c r="P69" s="220">
        <f t="shared" si="12"/>
        <v>1189114</v>
      </c>
      <c r="Q69" s="220">
        <f t="shared" si="12"/>
        <v>475105</v>
      </c>
      <c r="R69" s="220">
        <f t="shared" si="12"/>
        <v>2259531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4827613</v>
      </c>
      <c r="X69" s="220">
        <f t="shared" si="12"/>
        <v>0</v>
      </c>
      <c r="Y69" s="220">
        <f t="shared" si="12"/>
        <v>4827613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26857723</v>
      </c>
      <c r="D5" s="357">
        <f t="shared" si="0"/>
        <v>0</v>
      </c>
      <c r="E5" s="356">
        <f t="shared" si="0"/>
        <v>24962000</v>
      </c>
      <c r="F5" s="358">
        <f t="shared" si="0"/>
        <v>16412000</v>
      </c>
      <c r="G5" s="358">
        <f t="shared" si="0"/>
        <v>0</v>
      </c>
      <c r="H5" s="356">
        <f t="shared" si="0"/>
        <v>829585</v>
      </c>
      <c r="I5" s="356">
        <f t="shared" si="0"/>
        <v>4443138</v>
      </c>
      <c r="J5" s="358">
        <f t="shared" si="0"/>
        <v>5272723</v>
      </c>
      <c r="K5" s="358">
        <f t="shared" si="0"/>
        <v>2967263</v>
      </c>
      <c r="L5" s="356">
        <f t="shared" si="0"/>
        <v>1187474</v>
      </c>
      <c r="M5" s="356">
        <f t="shared" si="0"/>
        <v>2233738</v>
      </c>
      <c r="N5" s="358">
        <f t="shared" si="0"/>
        <v>6388475</v>
      </c>
      <c r="O5" s="358">
        <f t="shared" si="0"/>
        <v>0</v>
      </c>
      <c r="P5" s="356">
        <f t="shared" si="0"/>
        <v>1140020</v>
      </c>
      <c r="Q5" s="356">
        <f t="shared" si="0"/>
        <v>2489179</v>
      </c>
      <c r="R5" s="358">
        <f t="shared" si="0"/>
        <v>3629199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15290397</v>
      </c>
      <c r="X5" s="356">
        <f t="shared" si="0"/>
        <v>12309000</v>
      </c>
      <c r="Y5" s="358">
        <f t="shared" si="0"/>
        <v>2981397</v>
      </c>
      <c r="Z5" s="359">
        <f>+IF(X5&lt;&gt;0,+(Y5/X5)*100,0)</f>
        <v>24.221277114306606</v>
      </c>
      <c r="AA5" s="360">
        <f>+AA6+AA8+AA11+AA13+AA15</f>
        <v>16412000</v>
      </c>
    </row>
    <row r="6" spans="1:27" ht="13.5">
      <c r="A6" s="361" t="s">
        <v>204</v>
      </c>
      <c r="B6" s="142"/>
      <c r="C6" s="60">
        <f>+C7</f>
        <v>26857723</v>
      </c>
      <c r="D6" s="340">
        <f aca="true" t="shared" si="1" ref="D6:AA6">+D7</f>
        <v>0</v>
      </c>
      <c r="E6" s="60">
        <f t="shared" si="1"/>
        <v>20312000</v>
      </c>
      <c r="F6" s="59">
        <f t="shared" si="1"/>
        <v>16412000</v>
      </c>
      <c r="G6" s="59">
        <f t="shared" si="1"/>
        <v>0</v>
      </c>
      <c r="H6" s="60">
        <f t="shared" si="1"/>
        <v>470691</v>
      </c>
      <c r="I6" s="60">
        <f t="shared" si="1"/>
        <v>4227138</v>
      </c>
      <c r="J6" s="59">
        <f t="shared" si="1"/>
        <v>4697829</v>
      </c>
      <c r="K6" s="59">
        <f t="shared" si="1"/>
        <v>2967263</v>
      </c>
      <c r="L6" s="60">
        <f t="shared" si="1"/>
        <v>1187474</v>
      </c>
      <c r="M6" s="60">
        <f t="shared" si="1"/>
        <v>2233738</v>
      </c>
      <c r="N6" s="59">
        <f t="shared" si="1"/>
        <v>6388475</v>
      </c>
      <c r="O6" s="59">
        <f t="shared" si="1"/>
        <v>0</v>
      </c>
      <c r="P6" s="60">
        <f t="shared" si="1"/>
        <v>1140020</v>
      </c>
      <c r="Q6" s="60">
        <f t="shared" si="1"/>
        <v>2489179</v>
      </c>
      <c r="R6" s="59">
        <f t="shared" si="1"/>
        <v>3629199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14715503</v>
      </c>
      <c r="X6" s="60">
        <f t="shared" si="1"/>
        <v>12309000</v>
      </c>
      <c r="Y6" s="59">
        <f t="shared" si="1"/>
        <v>2406503</v>
      </c>
      <c r="Z6" s="61">
        <f>+IF(X6&lt;&gt;0,+(Y6/X6)*100,0)</f>
        <v>19.55075960679178</v>
      </c>
      <c r="AA6" s="62">
        <f t="shared" si="1"/>
        <v>16412000</v>
      </c>
    </row>
    <row r="7" spans="1:27" ht="13.5">
      <c r="A7" s="291" t="s">
        <v>228</v>
      </c>
      <c r="B7" s="142"/>
      <c r="C7" s="60">
        <v>26857723</v>
      </c>
      <c r="D7" s="340"/>
      <c r="E7" s="60">
        <v>20312000</v>
      </c>
      <c r="F7" s="59">
        <v>16412000</v>
      </c>
      <c r="G7" s="59"/>
      <c r="H7" s="60">
        <v>470691</v>
      </c>
      <c r="I7" s="60">
        <v>4227138</v>
      </c>
      <c r="J7" s="59">
        <v>4697829</v>
      </c>
      <c r="K7" s="59">
        <v>2967263</v>
      </c>
      <c r="L7" s="60">
        <v>1187474</v>
      </c>
      <c r="M7" s="60">
        <v>2233738</v>
      </c>
      <c r="N7" s="59">
        <v>6388475</v>
      </c>
      <c r="O7" s="59"/>
      <c r="P7" s="60">
        <v>1140020</v>
      </c>
      <c r="Q7" s="60">
        <v>2489179</v>
      </c>
      <c r="R7" s="59">
        <v>3629199</v>
      </c>
      <c r="S7" s="59"/>
      <c r="T7" s="60"/>
      <c r="U7" s="60"/>
      <c r="V7" s="59"/>
      <c r="W7" s="59">
        <v>14715503</v>
      </c>
      <c r="X7" s="60">
        <v>12309000</v>
      </c>
      <c r="Y7" s="59">
        <v>2406503</v>
      </c>
      <c r="Z7" s="61">
        <v>19.55</v>
      </c>
      <c r="AA7" s="62">
        <v>16412000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0</v>
      </c>
      <c r="G8" s="59">
        <f t="shared" si="2"/>
        <v>0</v>
      </c>
      <c r="H8" s="60">
        <f t="shared" si="2"/>
        <v>358894</v>
      </c>
      <c r="I8" s="60">
        <f t="shared" si="2"/>
        <v>0</v>
      </c>
      <c r="J8" s="59">
        <f t="shared" si="2"/>
        <v>358894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358894</v>
      </c>
      <c r="X8" s="60">
        <f t="shared" si="2"/>
        <v>0</v>
      </c>
      <c r="Y8" s="59">
        <f t="shared" si="2"/>
        <v>358894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/>
      <c r="G9" s="59"/>
      <c r="H9" s="60">
        <v>358894</v>
      </c>
      <c r="I9" s="60"/>
      <c r="J9" s="59">
        <v>358894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358894</v>
      </c>
      <c r="X9" s="60"/>
      <c r="Y9" s="59">
        <v>358894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216000</v>
      </c>
      <c r="J15" s="59">
        <f t="shared" si="5"/>
        <v>216000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216000</v>
      </c>
      <c r="X15" s="60">
        <f t="shared" si="5"/>
        <v>0</v>
      </c>
      <c r="Y15" s="59">
        <f t="shared" si="5"/>
        <v>216000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216000</v>
      </c>
      <c r="J17" s="59">
        <v>216000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216000</v>
      </c>
      <c r="X17" s="60"/>
      <c r="Y17" s="59">
        <v>216000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2750000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19000000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14250000</v>
      </c>
      <c r="Y22" s="345">
        <f t="shared" si="6"/>
        <v>-14250000</v>
      </c>
      <c r="Z22" s="336">
        <f>+IF(X22&lt;&gt;0,+(Y22/X22)*100,0)</f>
        <v>-100</v>
      </c>
      <c r="AA22" s="350">
        <f>SUM(AA23:AA32)</f>
        <v>19000000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2500000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1875000</v>
      </c>
      <c r="Y24" s="59">
        <v>-1875000</v>
      </c>
      <c r="Z24" s="61">
        <v>-100</v>
      </c>
      <c r="AA24" s="62">
        <v>2500000</v>
      </c>
    </row>
    <row r="25" spans="1:27" ht="13.5">
      <c r="A25" s="361" t="s">
        <v>238</v>
      </c>
      <c r="B25" s="142"/>
      <c r="C25" s="60"/>
      <c r="D25" s="340"/>
      <c r="E25" s="60"/>
      <c r="F25" s="59">
        <v>15000000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11250000</v>
      </c>
      <c r="Y25" s="59">
        <v>-11250000</v>
      </c>
      <c r="Z25" s="61">
        <v>-100</v>
      </c>
      <c r="AA25" s="62">
        <v>15000000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375000</v>
      </c>
      <c r="Y28" s="342">
        <v>-375000</v>
      </c>
      <c r="Z28" s="335">
        <v>-100</v>
      </c>
      <c r="AA28" s="273">
        <v>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7300000</v>
      </c>
      <c r="F40" s="345">
        <f t="shared" si="9"/>
        <v>7974357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1951754</v>
      </c>
      <c r="N40" s="345">
        <f t="shared" si="9"/>
        <v>1951754</v>
      </c>
      <c r="O40" s="345">
        <f t="shared" si="9"/>
        <v>0</v>
      </c>
      <c r="P40" s="343">
        <f t="shared" si="9"/>
        <v>1899357</v>
      </c>
      <c r="Q40" s="343">
        <f t="shared" si="9"/>
        <v>0</v>
      </c>
      <c r="R40" s="345">
        <f t="shared" si="9"/>
        <v>1899357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3851111</v>
      </c>
      <c r="X40" s="343">
        <f t="shared" si="9"/>
        <v>5980768</v>
      </c>
      <c r="Y40" s="345">
        <f t="shared" si="9"/>
        <v>-2129657</v>
      </c>
      <c r="Z40" s="336">
        <f>+IF(X40&lt;&gt;0,+(Y40/X40)*100,0)</f>
        <v>-35.60842018951412</v>
      </c>
      <c r="AA40" s="350">
        <f>SUM(AA41:AA49)</f>
        <v>7974357</v>
      </c>
    </row>
    <row r="41" spans="1:27" ht="13.5">
      <c r="A41" s="361" t="s">
        <v>247</v>
      </c>
      <c r="B41" s="142"/>
      <c r="C41" s="362"/>
      <c r="D41" s="363"/>
      <c r="E41" s="362">
        <v>4890000</v>
      </c>
      <c r="F41" s="364">
        <v>1899357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1899357</v>
      </c>
      <c r="Q41" s="362"/>
      <c r="R41" s="364">
        <v>1899357</v>
      </c>
      <c r="S41" s="364"/>
      <c r="T41" s="362"/>
      <c r="U41" s="362"/>
      <c r="V41" s="364"/>
      <c r="W41" s="364">
        <v>1899357</v>
      </c>
      <c r="X41" s="362">
        <v>1424518</v>
      </c>
      <c r="Y41" s="364">
        <v>474839</v>
      </c>
      <c r="Z41" s="365">
        <v>33.33</v>
      </c>
      <c r="AA41" s="366">
        <v>1899357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500000</v>
      </c>
      <c r="F44" s="53">
        <v>6075000</v>
      </c>
      <c r="G44" s="53"/>
      <c r="H44" s="54"/>
      <c r="I44" s="54"/>
      <c r="J44" s="53"/>
      <c r="K44" s="53"/>
      <c r="L44" s="54"/>
      <c r="M44" s="54">
        <v>1951754</v>
      </c>
      <c r="N44" s="53">
        <v>1951754</v>
      </c>
      <c r="O44" s="53"/>
      <c r="P44" s="54"/>
      <c r="Q44" s="54"/>
      <c r="R44" s="53"/>
      <c r="S44" s="53"/>
      <c r="T44" s="54"/>
      <c r="U44" s="54"/>
      <c r="V44" s="53"/>
      <c r="W44" s="53">
        <v>1951754</v>
      </c>
      <c r="X44" s="54">
        <v>4556250</v>
      </c>
      <c r="Y44" s="53">
        <v>-2604496</v>
      </c>
      <c r="Z44" s="94">
        <v>-57.16</v>
      </c>
      <c r="AA44" s="95">
        <v>6075000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1410000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26857723</v>
      </c>
      <c r="D60" s="346">
        <f t="shared" si="14"/>
        <v>0</v>
      </c>
      <c r="E60" s="219">
        <f t="shared" si="14"/>
        <v>32262000</v>
      </c>
      <c r="F60" s="264">
        <f t="shared" si="14"/>
        <v>43386357</v>
      </c>
      <c r="G60" s="264">
        <f t="shared" si="14"/>
        <v>0</v>
      </c>
      <c r="H60" s="219">
        <f t="shared" si="14"/>
        <v>829585</v>
      </c>
      <c r="I60" s="219">
        <f t="shared" si="14"/>
        <v>4443138</v>
      </c>
      <c r="J60" s="264">
        <f t="shared" si="14"/>
        <v>5272723</v>
      </c>
      <c r="K60" s="264">
        <f t="shared" si="14"/>
        <v>2967263</v>
      </c>
      <c r="L60" s="219">
        <f t="shared" si="14"/>
        <v>1187474</v>
      </c>
      <c r="M60" s="219">
        <f t="shared" si="14"/>
        <v>4185492</v>
      </c>
      <c r="N60" s="264">
        <f t="shared" si="14"/>
        <v>8340229</v>
      </c>
      <c r="O60" s="264">
        <f t="shared" si="14"/>
        <v>0</v>
      </c>
      <c r="P60" s="219">
        <f t="shared" si="14"/>
        <v>3039377</v>
      </c>
      <c r="Q60" s="219">
        <f t="shared" si="14"/>
        <v>2489179</v>
      </c>
      <c r="R60" s="264">
        <f t="shared" si="14"/>
        <v>5528556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19141508</v>
      </c>
      <c r="X60" s="219">
        <f t="shared" si="14"/>
        <v>32539768</v>
      </c>
      <c r="Y60" s="264">
        <f t="shared" si="14"/>
        <v>-13398260</v>
      </c>
      <c r="Z60" s="337">
        <f>+IF(X60&lt;&gt;0,+(Y60/X60)*100,0)</f>
        <v>-41.175032348110165</v>
      </c>
      <c r="AA60" s="232">
        <f>+AA57+AA54+AA51+AA40+AA37+AA34+AA22+AA5</f>
        <v>43386357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2014-05-13T07:36:09Z</dcterms:created>
  <dcterms:modified xsi:type="dcterms:W3CDTF">2014-05-13T07:36:13Z</dcterms:modified>
  <cp:category/>
  <cp:version/>
  <cp:contentType/>
  <cp:contentStatus/>
</cp:coreProperties>
</file>