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<sst xmlns="http://schemas.openxmlformats.org/spreadsheetml/2006/main" count="855" uniqueCount="302">
  <si>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Richmond(KZN227)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</si>
  <si>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</si>
  <si>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</si>
  <si>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</si>
  <si>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</si>
  <si>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</si>
  <si>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</si>
  <si>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</si>
  <si>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</si>
  <si>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</si>
  <si>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</si>
  <si>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</si>
  <si>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</si>
  <si>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</si>
  <si>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</si>
  <si>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</si>
  <si>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</si>
  <si>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</si>
  <si>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</si>
  <si>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</si>
  <si>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</si>
  <si>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</si>
  <si>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</si>
  <si>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</si>
  <si>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</si>
  <si>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</si>
  <si>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</si>
  <si>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</si>
  <si>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</si>
  <si>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</si>
  <si>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</si>
  <si>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</si>
  <si>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</si>
  <si>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</si>
  <si>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</si>
  <si>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</si>
  <si>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</si>
  <si>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</si>
  <si>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</si>
  <si>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</si>
  <si>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</si>
  <si>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</si>
  <si>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</si>
  <si>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</si>
  <si>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</si>
  <si>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</si>
  <si>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</si>
  <si>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</si>
  <si>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</si>
  <si>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</si>
  <si>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</si>
  <si>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</si>
  <si>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</si>
  <si>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</si>
  <si>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</si>
  <si>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</si>
  <si>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</si>
  <si>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</si>
  <si>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</si>
  <si>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</si>
  <si>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</si>
  <si>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</si>
  <si>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</si>
  <si>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</si>
  <si>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</si>
  <si>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</si>
  <si>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</si>
  <si>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</si>
  <si>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</si>
  <si>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</si>
  <si>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Richmond(KZN227)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</si>
  <si>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</si>
  <si>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</si>
  <si>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</si>
  <si>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</si>
  <si>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</si>
  <si>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</si>
  <si>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</si>
  <si>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</si>
  <si>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</si>
  <si>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</si>
  <si>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</si>
  <si>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</si>
  <si>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</si>
  <si>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</si>
  <si>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</si>
  <si>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</si>
  <si>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</si>
  <si>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</si>
  <si>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</si>
  <si>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</si>
  <si>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</si>
  <si>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</si>
  <si>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</si>
  <si>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</si>
  <si>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</si>
  <si>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</si>
  <si>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</si>
  <si>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</si>
  <si>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</si>
  <si>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Richmond(KZN227)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</si>
  <si>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</si>
  <si>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</si>
  <si>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</si>
  <si>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</si>
  <si>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</si>
  <si>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</si>
  <si>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</si>
  <si>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</si>
  <si>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</si>
  <si>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</si>
  <si>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</si>
  <si>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</si>
  <si>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</si>
  <si>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</si>
  <si>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</si>
  <si>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</si>
  <si>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</si>
  <si>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</si>
  <si>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</si>
  <si>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</si>
  <si>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</si>
  <si>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</si>
  <si>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</si>
  <si>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</si>
  <si>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</si>
  <si>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</si>
  <si>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</si>
  <si>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</si>
  <si>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Richmond(KZN227)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</si>
  <si>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</si>
  <si>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</si>
  <si>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</si>
  <si>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</si>
  <si>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</si>
  <si>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</si>
  <si>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</si>
  <si>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</si>
  <si>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</si>
  <si>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</si>
  <si>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Richmond(KZN227)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</si>
  <si>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</si>
  <si>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</si>
  <si>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</si>
  <si>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</si>
  <si>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</si>
  <si>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</si>
  <si>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</si>
  <si>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</si>
  <si>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</si>
  <si>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</si>
  <si>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</si>
  <si>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</si>
  <si>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</si>
  <si>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</si>
  <si>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</si>
  <si>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</si>
  <si>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</si>
  <si>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</si>
  <si>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</si>
  <si>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</si>
  <si>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</si>
  <si>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</si>
  <si>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</si>
  <si>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</si>
  <si>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</si>
  <si>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</si>
  <si>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</si>
  <si>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</si>
  <si>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</si>
  <si>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</si>
  <si>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</si>
  <si>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</si>
  <si>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</si>
  <si>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Richmond(KZN227)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</si>
  <si>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</si>
  <si>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</si>
  <si>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</si>
  <si>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</si>
  <si>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</si>
  <si>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</si>
  <si>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</si>
  <si>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</si>
  <si>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</si>
  <si>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</si>
  <si>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</si>
  <si>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</si>
  <si>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</si>
  <si>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</si>
  <si>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</si>
  <si>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</si>
  <si>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</si>
  <si>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</si>
  <si>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</si>
  <si>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</si>
  <si>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</si>
  <si>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</si>
  <si>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</si>
  <si>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</si>
  <si>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</si>
  <si>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</si>
  <si>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Richmond(KZN227)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</si>
  <si>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</si>
  <si>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</si>
  <si>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</si>
  <si>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</si>
  <si>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</si>
  <si>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</si>
  <si>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</si>
  <si>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</si>
  <si>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</si>
  <si>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</si>
  <si>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</si>
  <si>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</si>
  <si>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</si>
  <si>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</si>
  <si>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</si>
  <si>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</si>
  <si>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</si>
  <si>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</si>
  <si>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</si>
  <si>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</si>
  <si>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</si>
  <si>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</si>
  <si>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</si>
  <si>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</si>
  <si>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Richmond(KZN227)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</si>
  <si>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</si>
  <si>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</si>
  <si>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</si>
  <si>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</si>
  <si>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</si>
  <si>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</si>
  <si>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</si>
  <si>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</si>
  <si>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</si>
  <si>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</si>
  <si>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</si>
  <si>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</si>
  <si>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</si>
  <si>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</si>
  <si>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</si>
  <si>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</si>
  <si>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</si>
  <si>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</si>
  <si>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</si>
  <si>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</si>
  <si>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</si>
  <si>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</si>
  <si>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</si>
  <si>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</si>
  <si>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</si>
  <si>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</si>
  <si>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</si>
  <si>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</si>
  <si>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</si>
  <si>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</si>
  <si>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</si>
  <si>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</si>
  <si>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</si>
  <si>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</si>
  <si>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</si>
  <si>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Richmond(KZN227)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</si>
  <si>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</si>
  <si>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</si>
  <si>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Richmond(KZN227)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</si>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</sst>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9354948</v>
      </c>
      <c r="C5" s="19">
        <v>0</v>
      </c>
      <c r="D5" s="59">
        <v>8600000</v>
      </c>
      <c r="E5" s="60">
        <v>9680000</v>
      </c>
      <c r="F5" s="60">
        <v>40251</v>
      </c>
      <c r="G5" s="60">
        <v>5671289</v>
      </c>
      <c r="H5" s="60">
        <v>462607</v>
      </c>
      <c r="I5" s="60">
        <v>6174147</v>
      </c>
      <c r="J5" s="60">
        <v>449301</v>
      </c>
      <c r="K5" s="60">
        <v>469562</v>
      </c>
      <c r="L5" s="60">
        <v>463524</v>
      </c>
      <c r="M5" s="60">
        <v>1382387</v>
      </c>
      <c r="N5" s="60">
        <v>467551</v>
      </c>
      <c r="O5" s="60">
        <v>491470</v>
      </c>
      <c r="P5" s="60">
        <v>568494</v>
      </c>
      <c r="Q5" s="60">
        <v>1527515</v>
      </c>
      <c r="R5" s="60">
        <v>0</v>
      </c>
      <c r="S5" s="60">
        <v>0</v>
      </c>
      <c r="T5" s="60">
        <v>0</v>
      </c>
      <c r="U5" s="60">
        <v>0</v>
      </c>
      <c r="V5" s="60">
        <v>9084049</v>
      </c>
      <c r="W5" s="60">
        <v>7260000</v>
      </c>
      <c r="X5" s="60">
        <v>1824049</v>
      </c>
      <c r="Y5" s="61">
        <v>25.12</v>
      </c>
      <c r="Z5" s="62">
        <v>9680000</v>
      </c>
    </row>
    <row r="6" spans="1:26" ht="13.5">
      <c r="A6" s="58" t="s">
        <v>32</v>
      </c>
      <c r="B6" s="19">
        <v>299603</v>
      </c>
      <c r="C6" s="19">
        <v>0</v>
      </c>
      <c r="D6" s="59">
        <v>488820</v>
      </c>
      <c r="E6" s="60">
        <v>418820</v>
      </c>
      <c r="F6" s="60">
        <v>39710</v>
      </c>
      <c r="G6" s="60">
        <v>36015</v>
      </c>
      <c r="H6" s="60">
        <v>36015</v>
      </c>
      <c r="I6" s="60">
        <v>111740</v>
      </c>
      <c r="J6" s="60">
        <v>31144</v>
      </c>
      <c r="K6" s="60">
        <v>30138</v>
      </c>
      <c r="L6" s="60">
        <v>31593</v>
      </c>
      <c r="M6" s="60">
        <v>92875</v>
      </c>
      <c r="N6" s="60">
        <v>33596</v>
      </c>
      <c r="O6" s="60">
        <v>33596</v>
      </c>
      <c r="P6" s="60">
        <v>33664</v>
      </c>
      <c r="Q6" s="60">
        <v>100856</v>
      </c>
      <c r="R6" s="60">
        <v>0</v>
      </c>
      <c r="S6" s="60">
        <v>0</v>
      </c>
      <c r="T6" s="60">
        <v>0</v>
      </c>
      <c r="U6" s="60">
        <v>0</v>
      </c>
      <c r="V6" s="60">
        <v>305471</v>
      </c>
      <c r="W6" s="60">
        <v>314115</v>
      </c>
      <c r="X6" s="60">
        <v>-8644</v>
      </c>
      <c r="Y6" s="61">
        <v>-2.75</v>
      </c>
      <c r="Z6" s="62">
        <v>418820</v>
      </c>
    </row>
    <row r="7" spans="1:26" ht="13.5">
      <c r="A7" s="58" t="s">
        <v>33</v>
      </c>
      <c r="B7" s="19">
        <v>1695342</v>
      </c>
      <c r="C7" s="19">
        <v>0</v>
      </c>
      <c r="D7" s="59">
        <v>1700000</v>
      </c>
      <c r="E7" s="60">
        <v>1850000</v>
      </c>
      <c r="F7" s="60">
        <v>176665</v>
      </c>
      <c r="G7" s="60">
        <v>173343</v>
      </c>
      <c r="H7" s="60">
        <v>133084</v>
      </c>
      <c r="I7" s="60">
        <v>483092</v>
      </c>
      <c r="J7" s="60">
        <v>150708</v>
      </c>
      <c r="K7" s="60">
        <v>63756</v>
      </c>
      <c r="L7" s="60">
        <v>141628</v>
      </c>
      <c r="M7" s="60">
        <v>356092</v>
      </c>
      <c r="N7" s="60">
        <v>316329</v>
      </c>
      <c r="O7" s="60">
        <v>148490</v>
      </c>
      <c r="P7" s="60">
        <v>205504</v>
      </c>
      <c r="Q7" s="60">
        <v>670323</v>
      </c>
      <c r="R7" s="60">
        <v>0</v>
      </c>
      <c r="S7" s="60">
        <v>0</v>
      </c>
      <c r="T7" s="60">
        <v>0</v>
      </c>
      <c r="U7" s="60">
        <v>0</v>
      </c>
      <c r="V7" s="60">
        <v>1509507</v>
      </c>
      <c r="W7" s="60">
        <v>1387500</v>
      </c>
      <c r="X7" s="60">
        <v>122007</v>
      </c>
      <c r="Y7" s="61">
        <v>8.79</v>
      </c>
      <c r="Z7" s="62">
        <v>1850000</v>
      </c>
    </row>
    <row r="8" spans="1:26" ht="13.5">
      <c r="A8" s="58" t="s">
        <v>34</v>
      </c>
      <c r="B8" s="19">
        <v>37977383</v>
      </c>
      <c r="C8" s="19">
        <v>0</v>
      </c>
      <c r="D8" s="59">
        <v>39047250</v>
      </c>
      <c r="E8" s="60">
        <v>72009477</v>
      </c>
      <c r="F8" s="60">
        <v>7740387</v>
      </c>
      <c r="G8" s="60">
        <v>878744</v>
      </c>
      <c r="H8" s="60">
        <v>1250109</v>
      </c>
      <c r="I8" s="60">
        <v>9869240</v>
      </c>
      <c r="J8" s="60">
        <v>418728</v>
      </c>
      <c r="K8" s="60">
        <v>11488395</v>
      </c>
      <c r="L8" s="60">
        <v>167682</v>
      </c>
      <c r="M8" s="60">
        <v>12074805</v>
      </c>
      <c r="N8" s="60">
        <v>135378</v>
      </c>
      <c r="O8" s="60">
        <v>3440049</v>
      </c>
      <c r="P8" s="60">
        <v>15698361</v>
      </c>
      <c r="Q8" s="60">
        <v>19273788</v>
      </c>
      <c r="R8" s="60">
        <v>0</v>
      </c>
      <c r="S8" s="60">
        <v>0</v>
      </c>
      <c r="T8" s="60">
        <v>0</v>
      </c>
      <c r="U8" s="60">
        <v>0</v>
      </c>
      <c r="V8" s="60">
        <v>41217833</v>
      </c>
      <c r="W8" s="60">
        <v>54007108</v>
      </c>
      <c r="X8" s="60">
        <v>-12789275</v>
      </c>
      <c r="Y8" s="61">
        <v>-23.68</v>
      </c>
      <c r="Z8" s="62">
        <v>72009477</v>
      </c>
    </row>
    <row r="9" spans="1:26" ht="13.5">
      <c r="A9" s="58" t="s">
        <v>35</v>
      </c>
      <c r="B9" s="19">
        <v>2648819</v>
      </c>
      <c r="C9" s="19">
        <v>0</v>
      </c>
      <c r="D9" s="59">
        <v>2502438</v>
      </c>
      <c r="E9" s="60">
        <v>7792395</v>
      </c>
      <c r="F9" s="60">
        <v>164652</v>
      </c>
      <c r="G9" s="60">
        <v>319004</v>
      </c>
      <c r="H9" s="60">
        <v>557105</v>
      </c>
      <c r="I9" s="60">
        <v>1040761</v>
      </c>
      <c r="J9" s="60">
        <v>839606</v>
      </c>
      <c r="K9" s="60">
        <v>729417</v>
      </c>
      <c r="L9" s="60">
        <v>290031</v>
      </c>
      <c r="M9" s="60">
        <v>1859054</v>
      </c>
      <c r="N9" s="60">
        <v>1178456</v>
      </c>
      <c r="O9" s="60">
        <v>-688593</v>
      </c>
      <c r="P9" s="60">
        <v>1147577</v>
      </c>
      <c r="Q9" s="60">
        <v>1637440</v>
      </c>
      <c r="R9" s="60">
        <v>0</v>
      </c>
      <c r="S9" s="60">
        <v>0</v>
      </c>
      <c r="T9" s="60">
        <v>0</v>
      </c>
      <c r="U9" s="60">
        <v>0</v>
      </c>
      <c r="V9" s="60">
        <v>4537255</v>
      </c>
      <c r="W9" s="60">
        <v>5844296</v>
      </c>
      <c r="X9" s="60">
        <v>-1307041</v>
      </c>
      <c r="Y9" s="61">
        <v>-22.36</v>
      </c>
      <c r="Z9" s="62">
        <v>7792395</v>
      </c>
    </row>
    <row r="10" spans="1:26" ht="25.5">
      <c r="A10" s="63" t="s">
        <v>277</v>
      </c>
      <c r="B10" s="64">
        <f>SUM(B5:B9)</f>
        <v>51976095</v>
      </c>
      <c r="C10" s="64">
        <f>SUM(C5:C9)</f>
        <v>0</v>
      </c>
      <c r="D10" s="65">
        <f aca="true" t="shared" si="0" ref="D10:Z10">SUM(D5:D9)</f>
        <v>52338508</v>
      </c>
      <c r="E10" s="66">
        <f t="shared" si="0"/>
        <v>91750692</v>
      </c>
      <c r="F10" s="66">
        <f t="shared" si="0"/>
        <v>8161665</v>
      </c>
      <c r="G10" s="66">
        <f t="shared" si="0"/>
        <v>7078395</v>
      </c>
      <c r="H10" s="66">
        <f t="shared" si="0"/>
        <v>2438920</v>
      </c>
      <c r="I10" s="66">
        <f t="shared" si="0"/>
        <v>17678980</v>
      </c>
      <c r="J10" s="66">
        <f t="shared" si="0"/>
        <v>1889487</v>
      </c>
      <c r="K10" s="66">
        <f t="shared" si="0"/>
        <v>12781268</v>
      </c>
      <c r="L10" s="66">
        <f t="shared" si="0"/>
        <v>1094458</v>
      </c>
      <c r="M10" s="66">
        <f t="shared" si="0"/>
        <v>15765213</v>
      </c>
      <c r="N10" s="66">
        <f t="shared" si="0"/>
        <v>2131310</v>
      </c>
      <c r="O10" s="66">
        <f t="shared" si="0"/>
        <v>3425012</v>
      </c>
      <c r="P10" s="66">
        <f t="shared" si="0"/>
        <v>17653600</v>
      </c>
      <c r="Q10" s="66">
        <f t="shared" si="0"/>
        <v>23209922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56654115</v>
      </c>
      <c r="W10" s="66">
        <f t="shared" si="0"/>
        <v>68813019</v>
      </c>
      <c r="X10" s="66">
        <f t="shared" si="0"/>
        <v>-12158904</v>
      </c>
      <c r="Y10" s="67">
        <f>+IF(W10&lt;&gt;0,(X10/W10)*100,0)</f>
        <v>-17.669481991481874</v>
      </c>
      <c r="Z10" s="68">
        <f t="shared" si="0"/>
        <v>91750692</v>
      </c>
    </row>
    <row r="11" spans="1:26" ht="13.5">
      <c r="A11" s="58" t="s">
        <v>37</v>
      </c>
      <c r="B11" s="19">
        <v>24016063</v>
      </c>
      <c r="C11" s="19">
        <v>0</v>
      </c>
      <c r="D11" s="59">
        <v>27178028</v>
      </c>
      <c r="E11" s="60">
        <v>27115226</v>
      </c>
      <c r="F11" s="60">
        <v>1735629</v>
      </c>
      <c r="G11" s="60">
        <v>1810792</v>
      </c>
      <c r="H11" s="60">
        <v>2117957</v>
      </c>
      <c r="I11" s="60">
        <v>5664378</v>
      </c>
      <c r="J11" s="60">
        <v>1951110</v>
      </c>
      <c r="K11" s="60">
        <v>3071484</v>
      </c>
      <c r="L11" s="60">
        <v>2009467</v>
      </c>
      <c r="M11" s="60">
        <v>7032061</v>
      </c>
      <c r="N11" s="60">
        <v>2001174</v>
      </c>
      <c r="O11" s="60">
        <v>2075065</v>
      </c>
      <c r="P11" s="60">
        <v>1988830</v>
      </c>
      <c r="Q11" s="60">
        <v>6065069</v>
      </c>
      <c r="R11" s="60">
        <v>0</v>
      </c>
      <c r="S11" s="60">
        <v>0</v>
      </c>
      <c r="T11" s="60">
        <v>0</v>
      </c>
      <c r="U11" s="60">
        <v>0</v>
      </c>
      <c r="V11" s="60">
        <v>18761508</v>
      </c>
      <c r="W11" s="60">
        <v>20336420</v>
      </c>
      <c r="X11" s="60">
        <v>-1574912</v>
      </c>
      <c r="Y11" s="61">
        <v>-7.74</v>
      </c>
      <c r="Z11" s="62">
        <v>27115226</v>
      </c>
    </row>
    <row r="12" spans="1:26" ht="13.5">
      <c r="A12" s="58" t="s">
        <v>38</v>
      </c>
      <c r="B12" s="19">
        <v>3477164</v>
      </c>
      <c r="C12" s="19">
        <v>0</v>
      </c>
      <c r="D12" s="59">
        <v>3908226</v>
      </c>
      <c r="E12" s="60">
        <v>3943489</v>
      </c>
      <c r="F12" s="60">
        <v>289763</v>
      </c>
      <c r="G12" s="60">
        <v>289763</v>
      </c>
      <c r="H12" s="60">
        <v>289763</v>
      </c>
      <c r="I12" s="60">
        <v>869289</v>
      </c>
      <c r="J12" s="60">
        <v>289764</v>
      </c>
      <c r="K12" s="60">
        <v>289764</v>
      </c>
      <c r="L12" s="60">
        <v>289764</v>
      </c>
      <c r="M12" s="60">
        <v>869292</v>
      </c>
      <c r="N12" s="60">
        <v>289764</v>
      </c>
      <c r="O12" s="60">
        <v>289764</v>
      </c>
      <c r="P12" s="60">
        <v>494823</v>
      </c>
      <c r="Q12" s="60">
        <v>1074351</v>
      </c>
      <c r="R12" s="60">
        <v>0</v>
      </c>
      <c r="S12" s="60">
        <v>0</v>
      </c>
      <c r="T12" s="60">
        <v>0</v>
      </c>
      <c r="U12" s="60">
        <v>0</v>
      </c>
      <c r="V12" s="60">
        <v>2812932</v>
      </c>
      <c r="W12" s="60">
        <v>2957617</v>
      </c>
      <c r="X12" s="60">
        <v>-144685</v>
      </c>
      <c r="Y12" s="61">
        <v>-4.89</v>
      </c>
      <c r="Z12" s="62">
        <v>3943489</v>
      </c>
    </row>
    <row r="13" spans="1:26" ht="13.5">
      <c r="A13" s="58" t="s">
        <v>278</v>
      </c>
      <c r="B13" s="19">
        <v>4306411</v>
      </c>
      <c r="C13" s="19">
        <v>0</v>
      </c>
      <c r="D13" s="59">
        <v>5583778</v>
      </c>
      <c r="E13" s="60">
        <v>5632278</v>
      </c>
      <c r="F13" s="60">
        <v>0</v>
      </c>
      <c r="G13" s="60">
        <v>0</v>
      </c>
      <c r="H13" s="60">
        <v>1150284</v>
      </c>
      <c r="I13" s="60">
        <v>1150284</v>
      </c>
      <c r="J13" s="60">
        <v>383428</v>
      </c>
      <c r="K13" s="60">
        <v>383429</v>
      </c>
      <c r="L13" s="60">
        <v>383429</v>
      </c>
      <c r="M13" s="60">
        <v>1150286</v>
      </c>
      <c r="N13" s="60">
        <v>383429</v>
      </c>
      <c r="O13" s="60">
        <v>383429</v>
      </c>
      <c r="P13" s="60">
        <v>383429</v>
      </c>
      <c r="Q13" s="60">
        <v>1150287</v>
      </c>
      <c r="R13" s="60">
        <v>0</v>
      </c>
      <c r="S13" s="60">
        <v>0</v>
      </c>
      <c r="T13" s="60">
        <v>0</v>
      </c>
      <c r="U13" s="60">
        <v>0</v>
      </c>
      <c r="V13" s="60">
        <v>3450857</v>
      </c>
      <c r="W13" s="60">
        <v>4224209</v>
      </c>
      <c r="X13" s="60">
        <v>-773352</v>
      </c>
      <c r="Y13" s="61">
        <v>-18.31</v>
      </c>
      <c r="Z13" s="62">
        <v>5632278</v>
      </c>
    </row>
    <row r="14" spans="1:26" ht="13.5">
      <c r="A14" s="58" t="s">
        <v>40</v>
      </c>
      <c r="B14" s="19">
        <v>18424</v>
      </c>
      <c r="C14" s="19">
        <v>0</v>
      </c>
      <c r="D14" s="59">
        <v>1300</v>
      </c>
      <c r="E14" s="60">
        <v>80300</v>
      </c>
      <c r="F14" s="60">
        <v>5757</v>
      </c>
      <c r="G14" s="60">
        <v>114</v>
      </c>
      <c r="H14" s="60">
        <v>10110</v>
      </c>
      <c r="I14" s="60">
        <v>15981</v>
      </c>
      <c r="J14" s="60">
        <v>5953</v>
      </c>
      <c r="K14" s="60">
        <v>5441</v>
      </c>
      <c r="L14" s="60">
        <v>8718</v>
      </c>
      <c r="M14" s="60">
        <v>20112</v>
      </c>
      <c r="N14" s="60">
        <v>4999</v>
      </c>
      <c r="O14" s="60">
        <v>6887</v>
      </c>
      <c r="P14" s="60">
        <v>7071</v>
      </c>
      <c r="Q14" s="60">
        <v>18957</v>
      </c>
      <c r="R14" s="60">
        <v>0</v>
      </c>
      <c r="S14" s="60">
        <v>0</v>
      </c>
      <c r="T14" s="60">
        <v>0</v>
      </c>
      <c r="U14" s="60">
        <v>0</v>
      </c>
      <c r="V14" s="60">
        <v>55050</v>
      </c>
      <c r="W14" s="60">
        <v>60225</v>
      </c>
      <c r="X14" s="60">
        <v>-5175</v>
      </c>
      <c r="Y14" s="61">
        <v>-8.59</v>
      </c>
      <c r="Z14" s="62">
        <v>80300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18514</v>
      </c>
      <c r="C16" s="19">
        <v>0</v>
      </c>
      <c r="D16" s="59">
        <v>510000</v>
      </c>
      <c r="E16" s="60">
        <v>10000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7500</v>
      </c>
      <c r="X16" s="60">
        <v>-7500</v>
      </c>
      <c r="Y16" s="61">
        <v>-100</v>
      </c>
      <c r="Z16" s="62">
        <v>10000</v>
      </c>
    </row>
    <row r="17" spans="1:26" ht="13.5">
      <c r="A17" s="58" t="s">
        <v>43</v>
      </c>
      <c r="B17" s="19">
        <v>24982217</v>
      </c>
      <c r="C17" s="19">
        <v>0</v>
      </c>
      <c r="D17" s="59">
        <v>20393093</v>
      </c>
      <c r="E17" s="60">
        <v>32223452</v>
      </c>
      <c r="F17" s="60">
        <v>1271093</v>
      </c>
      <c r="G17" s="60">
        <v>1451736</v>
      </c>
      <c r="H17" s="60">
        <v>1599957</v>
      </c>
      <c r="I17" s="60">
        <v>4322786</v>
      </c>
      <c r="J17" s="60">
        <v>1946318</v>
      </c>
      <c r="K17" s="60">
        <v>1433159</v>
      </c>
      <c r="L17" s="60">
        <v>1726907</v>
      </c>
      <c r="M17" s="60">
        <v>5106384</v>
      </c>
      <c r="N17" s="60">
        <v>3312797</v>
      </c>
      <c r="O17" s="60">
        <v>1252735</v>
      </c>
      <c r="P17" s="60">
        <v>2280117</v>
      </c>
      <c r="Q17" s="60">
        <v>6845649</v>
      </c>
      <c r="R17" s="60">
        <v>0</v>
      </c>
      <c r="S17" s="60">
        <v>0</v>
      </c>
      <c r="T17" s="60">
        <v>0</v>
      </c>
      <c r="U17" s="60">
        <v>0</v>
      </c>
      <c r="V17" s="60">
        <v>16274819</v>
      </c>
      <c r="W17" s="60">
        <v>24167589</v>
      </c>
      <c r="X17" s="60">
        <v>-7892770</v>
      </c>
      <c r="Y17" s="61">
        <v>-32.66</v>
      </c>
      <c r="Z17" s="62">
        <v>32223452</v>
      </c>
    </row>
    <row r="18" spans="1:26" ht="13.5">
      <c r="A18" s="70" t="s">
        <v>44</v>
      </c>
      <c r="B18" s="71">
        <f>SUM(B11:B17)</f>
        <v>56818793</v>
      </c>
      <c r="C18" s="71">
        <f>SUM(C11:C17)</f>
        <v>0</v>
      </c>
      <c r="D18" s="72">
        <f aca="true" t="shared" si="1" ref="D18:Z18">SUM(D11:D17)</f>
        <v>57574425</v>
      </c>
      <c r="E18" s="73">
        <f t="shared" si="1"/>
        <v>69004745</v>
      </c>
      <c r="F18" s="73">
        <f t="shared" si="1"/>
        <v>3302242</v>
      </c>
      <c r="G18" s="73">
        <f t="shared" si="1"/>
        <v>3552405</v>
      </c>
      <c r="H18" s="73">
        <f t="shared" si="1"/>
        <v>5168071</v>
      </c>
      <c r="I18" s="73">
        <f t="shared" si="1"/>
        <v>12022718</v>
      </c>
      <c r="J18" s="73">
        <f t="shared" si="1"/>
        <v>4576573</v>
      </c>
      <c r="K18" s="73">
        <f t="shared" si="1"/>
        <v>5183277</v>
      </c>
      <c r="L18" s="73">
        <f t="shared" si="1"/>
        <v>4418285</v>
      </c>
      <c r="M18" s="73">
        <f t="shared" si="1"/>
        <v>14178135</v>
      </c>
      <c r="N18" s="73">
        <f t="shared" si="1"/>
        <v>5992163</v>
      </c>
      <c r="O18" s="73">
        <f t="shared" si="1"/>
        <v>4007880</v>
      </c>
      <c r="P18" s="73">
        <f t="shared" si="1"/>
        <v>5154270</v>
      </c>
      <c r="Q18" s="73">
        <f t="shared" si="1"/>
        <v>15154313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41355166</v>
      </c>
      <c r="W18" s="73">
        <f t="shared" si="1"/>
        <v>51753560</v>
      </c>
      <c r="X18" s="73">
        <f t="shared" si="1"/>
        <v>-10398394</v>
      </c>
      <c r="Y18" s="67">
        <f>+IF(W18&lt;&gt;0,(X18/W18)*100,0)</f>
        <v>-20.0921327924108</v>
      </c>
      <c r="Z18" s="74">
        <f t="shared" si="1"/>
        <v>69004745</v>
      </c>
    </row>
    <row r="19" spans="1:26" ht="13.5">
      <c r="A19" s="70" t="s">
        <v>45</v>
      </c>
      <c r="B19" s="75">
        <f>+B10-B18</f>
        <v>-4842698</v>
      </c>
      <c r="C19" s="75">
        <f>+C10-C18</f>
        <v>0</v>
      </c>
      <c r="D19" s="76">
        <f aca="true" t="shared" si="2" ref="D19:Z19">+D10-D18</f>
        <v>-5235917</v>
      </c>
      <c r="E19" s="77">
        <f t="shared" si="2"/>
        <v>22745947</v>
      </c>
      <c r="F19" s="77">
        <f t="shared" si="2"/>
        <v>4859423</v>
      </c>
      <c r="G19" s="77">
        <f t="shared" si="2"/>
        <v>3525990</v>
      </c>
      <c r="H19" s="77">
        <f t="shared" si="2"/>
        <v>-2729151</v>
      </c>
      <c r="I19" s="77">
        <f t="shared" si="2"/>
        <v>5656262</v>
      </c>
      <c r="J19" s="77">
        <f t="shared" si="2"/>
        <v>-2687086</v>
      </c>
      <c r="K19" s="77">
        <f t="shared" si="2"/>
        <v>7597991</v>
      </c>
      <c r="L19" s="77">
        <f t="shared" si="2"/>
        <v>-3323827</v>
      </c>
      <c r="M19" s="77">
        <f t="shared" si="2"/>
        <v>1587078</v>
      </c>
      <c r="N19" s="77">
        <f t="shared" si="2"/>
        <v>-3860853</v>
      </c>
      <c r="O19" s="77">
        <f t="shared" si="2"/>
        <v>-582868</v>
      </c>
      <c r="P19" s="77">
        <f t="shared" si="2"/>
        <v>12499330</v>
      </c>
      <c r="Q19" s="77">
        <f t="shared" si="2"/>
        <v>8055609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15298949</v>
      </c>
      <c r="W19" s="77">
        <f>IF(E10=E18,0,W10-W18)</f>
        <v>17059459</v>
      </c>
      <c r="X19" s="77">
        <f t="shared" si="2"/>
        <v>-1760510</v>
      </c>
      <c r="Y19" s="78">
        <f>+IF(W19&lt;&gt;0,(X19/W19)*100,0)</f>
        <v>-10.31984660240398</v>
      </c>
      <c r="Z19" s="79">
        <f t="shared" si="2"/>
        <v>22745947</v>
      </c>
    </row>
    <row r="20" spans="1:26" ht="13.5">
      <c r="A20" s="58" t="s">
        <v>46</v>
      </c>
      <c r="B20" s="19">
        <v>19175074</v>
      </c>
      <c r="C20" s="19">
        <v>0</v>
      </c>
      <c r="D20" s="59">
        <v>15812750</v>
      </c>
      <c r="E20" s="60">
        <v>0</v>
      </c>
      <c r="F20" s="60">
        <v>0</v>
      </c>
      <c r="G20" s="60">
        <v>0</v>
      </c>
      <c r="H20" s="60">
        <v>3331208</v>
      </c>
      <c r="I20" s="60">
        <v>3331208</v>
      </c>
      <c r="J20" s="60">
        <v>583810</v>
      </c>
      <c r="K20" s="60">
        <v>2126223</v>
      </c>
      <c r="L20" s="60">
        <v>1991933</v>
      </c>
      <c r="M20" s="60">
        <v>4701966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8033174</v>
      </c>
      <c r="W20" s="60">
        <v>0</v>
      </c>
      <c r="X20" s="60">
        <v>8033174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14332376</v>
      </c>
      <c r="C22" s="86">
        <f>SUM(C19:C21)</f>
        <v>0</v>
      </c>
      <c r="D22" s="87">
        <f aca="true" t="shared" si="3" ref="D22:Z22">SUM(D19:D21)</f>
        <v>10576833</v>
      </c>
      <c r="E22" s="88">
        <f t="shared" si="3"/>
        <v>22745947</v>
      </c>
      <c r="F22" s="88">
        <f t="shared" si="3"/>
        <v>4859423</v>
      </c>
      <c r="G22" s="88">
        <f t="shared" si="3"/>
        <v>3525990</v>
      </c>
      <c r="H22" s="88">
        <f t="shared" si="3"/>
        <v>602057</v>
      </c>
      <c r="I22" s="88">
        <f t="shared" si="3"/>
        <v>8987470</v>
      </c>
      <c r="J22" s="88">
        <f t="shared" si="3"/>
        <v>-2103276</v>
      </c>
      <c r="K22" s="88">
        <f t="shared" si="3"/>
        <v>9724214</v>
      </c>
      <c r="L22" s="88">
        <f t="shared" si="3"/>
        <v>-1331894</v>
      </c>
      <c r="M22" s="88">
        <f t="shared" si="3"/>
        <v>6289044</v>
      </c>
      <c r="N22" s="88">
        <f t="shared" si="3"/>
        <v>-3860853</v>
      </c>
      <c r="O22" s="88">
        <f t="shared" si="3"/>
        <v>-582868</v>
      </c>
      <c r="P22" s="88">
        <f t="shared" si="3"/>
        <v>12499330</v>
      </c>
      <c r="Q22" s="88">
        <f t="shared" si="3"/>
        <v>8055609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23332123</v>
      </c>
      <c r="W22" s="88">
        <f t="shared" si="3"/>
        <v>17059459</v>
      </c>
      <c r="X22" s="88">
        <f t="shared" si="3"/>
        <v>6272664</v>
      </c>
      <c r="Y22" s="89">
        <f>+IF(W22&lt;&gt;0,(X22/W22)*100,0)</f>
        <v>36.76941924125495</v>
      </c>
      <c r="Z22" s="90">
        <f t="shared" si="3"/>
        <v>22745947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14332376</v>
      </c>
      <c r="C24" s="75">
        <f>SUM(C22:C23)</f>
        <v>0</v>
      </c>
      <c r="D24" s="76">
        <f aca="true" t="shared" si="4" ref="D24:Z24">SUM(D22:D23)</f>
        <v>10576833</v>
      </c>
      <c r="E24" s="77">
        <f t="shared" si="4"/>
        <v>22745947</v>
      </c>
      <c r="F24" s="77">
        <f t="shared" si="4"/>
        <v>4859423</v>
      </c>
      <c r="G24" s="77">
        <f t="shared" si="4"/>
        <v>3525990</v>
      </c>
      <c r="H24" s="77">
        <f t="shared" si="4"/>
        <v>602057</v>
      </c>
      <c r="I24" s="77">
        <f t="shared" si="4"/>
        <v>8987470</v>
      </c>
      <c r="J24" s="77">
        <f t="shared" si="4"/>
        <v>-2103276</v>
      </c>
      <c r="K24" s="77">
        <f t="shared" si="4"/>
        <v>9724214</v>
      </c>
      <c r="L24" s="77">
        <f t="shared" si="4"/>
        <v>-1331894</v>
      </c>
      <c r="M24" s="77">
        <f t="shared" si="4"/>
        <v>6289044</v>
      </c>
      <c r="N24" s="77">
        <f t="shared" si="4"/>
        <v>-3860853</v>
      </c>
      <c r="O24" s="77">
        <f t="shared" si="4"/>
        <v>-582868</v>
      </c>
      <c r="P24" s="77">
        <f t="shared" si="4"/>
        <v>12499330</v>
      </c>
      <c r="Q24" s="77">
        <f t="shared" si="4"/>
        <v>8055609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23332123</v>
      </c>
      <c r="W24" s="77">
        <f t="shared" si="4"/>
        <v>17059459</v>
      </c>
      <c r="X24" s="77">
        <f t="shared" si="4"/>
        <v>6272664</v>
      </c>
      <c r="Y24" s="78">
        <f>+IF(W24&lt;&gt;0,(X24/W24)*100,0)</f>
        <v>36.76941924125495</v>
      </c>
      <c r="Z24" s="79">
        <f t="shared" si="4"/>
        <v>22745947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21207384</v>
      </c>
      <c r="C27" s="22">
        <v>0</v>
      </c>
      <c r="D27" s="99">
        <v>19315250</v>
      </c>
      <c r="E27" s="100">
        <v>34641385</v>
      </c>
      <c r="F27" s="100">
        <v>297006</v>
      </c>
      <c r="G27" s="100">
        <v>657759</v>
      </c>
      <c r="H27" s="100">
        <v>2257053</v>
      </c>
      <c r="I27" s="100">
        <v>3211818</v>
      </c>
      <c r="J27" s="100">
        <v>721295</v>
      </c>
      <c r="K27" s="100">
        <v>1860488</v>
      </c>
      <c r="L27" s="100">
        <v>1989613</v>
      </c>
      <c r="M27" s="100">
        <v>4571396</v>
      </c>
      <c r="N27" s="100">
        <v>343073</v>
      </c>
      <c r="O27" s="100">
        <v>1221942</v>
      </c>
      <c r="P27" s="100">
        <v>2232489</v>
      </c>
      <c r="Q27" s="100">
        <v>3797504</v>
      </c>
      <c r="R27" s="100">
        <v>0</v>
      </c>
      <c r="S27" s="100">
        <v>0</v>
      </c>
      <c r="T27" s="100">
        <v>0</v>
      </c>
      <c r="U27" s="100">
        <v>0</v>
      </c>
      <c r="V27" s="100">
        <v>11580718</v>
      </c>
      <c r="W27" s="100">
        <v>25981039</v>
      </c>
      <c r="X27" s="100">
        <v>-14400321</v>
      </c>
      <c r="Y27" s="101">
        <v>-55.43</v>
      </c>
      <c r="Z27" s="102">
        <v>34641385</v>
      </c>
    </row>
    <row r="28" spans="1:26" ht="13.5">
      <c r="A28" s="103" t="s">
        <v>46</v>
      </c>
      <c r="B28" s="19">
        <v>19175074</v>
      </c>
      <c r="C28" s="19">
        <v>0</v>
      </c>
      <c r="D28" s="59">
        <v>15814000</v>
      </c>
      <c r="E28" s="60">
        <v>31111363</v>
      </c>
      <c r="F28" s="60">
        <v>258831</v>
      </c>
      <c r="G28" s="60">
        <v>650575</v>
      </c>
      <c r="H28" s="60">
        <v>2229410</v>
      </c>
      <c r="I28" s="60">
        <v>3138816</v>
      </c>
      <c r="J28" s="60">
        <v>514018</v>
      </c>
      <c r="K28" s="60">
        <v>1822460</v>
      </c>
      <c r="L28" s="60">
        <v>1918902</v>
      </c>
      <c r="M28" s="60">
        <v>4255380</v>
      </c>
      <c r="N28" s="60">
        <v>0</v>
      </c>
      <c r="O28" s="60">
        <v>1221942</v>
      </c>
      <c r="P28" s="60">
        <v>1222551</v>
      </c>
      <c r="Q28" s="60">
        <v>2444493</v>
      </c>
      <c r="R28" s="60">
        <v>0</v>
      </c>
      <c r="S28" s="60">
        <v>0</v>
      </c>
      <c r="T28" s="60">
        <v>0</v>
      </c>
      <c r="U28" s="60">
        <v>0</v>
      </c>
      <c r="V28" s="60">
        <v>9838689</v>
      </c>
      <c r="W28" s="60">
        <v>23333522</v>
      </c>
      <c r="X28" s="60">
        <v>-13494833</v>
      </c>
      <c r="Y28" s="61">
        <v>-57.83</v>
      </c>
      <c r="Z28" s="62">
        <v>31111363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27522</v>
      </c>
      <c r="F29" s="60">
        <v>0</v>
      </c>
      <c r="G29" s="60">
        <v>0</v>
      </c>
      <c r="H29" s="60">
        <v>0</v>
      </c>
      <c r="I29" s="60">
        <v>0</v>
      </c>
      <c r="J29" s="60">
        <v>26393</v>
      </c>
      <c r="K29" s="60">
        <v>0</v>
      </c>
      <c r="L29" s="60">
        <v>0</v>
      </c>
      <c r="M29" s="60">
        <v>26393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26393</v>
      </c>
      <c r="W29" s="60">
        <v>20642</v>
      </c>
      <c r="X29" s="60">
        <v>5751</v>
      </c>
      <c r="Y29" s="61">
        <v>27.86</v>
      </c>
      <c r="Z29" s="62">
        <v>27522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2032310</v>
      </c>
      <c r="C31" s="19">
        <v>0</v>
      </c>
      <c r="D31" s="59">
        <v>3501250</v>
      </c>
      <c r="E31" s="60">
        <v>3502500</v>
      </c>
      <c r="F31" s="60">
        <v>38175</v>
      </c>
      <c r="G31" s="60">
        <v>7184</v>
      </c>
      <c r="H31" s="60">
        <v>27643</v>
      </c>
      <c r="I31" s="60">
        <v>73002</v>
      </c>
      <c r="J31" s="60">
        <v>180884</v>
      </c>
      <c r="K31" s="60">
        <v>38028</v>
      </c>
      <c r="L31" s="60">
        <v>70711</v>
      </c>
      <c r="M31" s="60">
        <v>289623</v>
      </c>
      <c r="N31" s="60">
        <v>343073</v>
      </c>
      <c r="O31" s="60">
        <v>0</v>
      </c>
      <c r="P31" s="60">
        <v>1009938</v>
      </c>
      <c r="Q31" s="60">
        <v>1353011</v>
      </c>
      <c r="R31" s="60">
        <v>0</v>
      </c>
      <c r="S31" s="60">
        <v>0</v>
      </c>
      <c r="T31" s="60">
        <v>0</v>
      </c>
      <c r="U31" s="60">
        <v>0</v>
      </c>
      <c r="V31" s="60">
        <v>1715636</v>
      </c>
      <c r="W31" s="60">
        <v>2626875</v>
      </c>
      <c r="X31" s="60">
        <v>-911239</v>
      </c>
      <c r="Y31" s="61">
        <v>-34.69</v>
      </c>
      <c r="Z31" s="62">
        <v>3502500</v>
      </c>
    </row>
    <row r="32" spans="1:26" ht="13.5">
      <c r="A32" s="70" t="s">
        <v>54</v>
      </c>
      <c r="B32" s="22">
        <f>SUM(B28:B31)</f>
        <v>21207384</v>
      </c>
      <c r="C32" s="22">
        <f>SUM(C28:C31)</f>
        <v>0</v>
      </c>
      <c r="D32" s="99">
        <f aca="true" t="shared" si="5" ref="D32:Z32">SUM(D28:D31)</f>
        <v>19315250</v>
      </c>
      <c r="E32" s="100">
        <f t="shared" si="5"/>
        <v>34641385</v>
      </c>
      <c r="F32" s="100">
        <f t="shared" si="5"/>
        <v>297006</v>
      </c>
      <c r="G32" s="100">
        <f t="shared" si="5"/>
        <v>657759</v>
      </c>
      <c r="H32" s="100">
        <f t="shared" si="5"/>
        <v>2257053</v>
      </c>
      <c r="I32" s="100">
        <f t="shared" si="5"/>
        <v>3211818</v>
      </c>
      <c r="J32" s="100">
        <f t="shared" si="5"/>
        <v>721295</v>
      </c>
      <c r="K32" s="100">
        <f t="shared" si="5"/>
        <v>1860488</v>
      </c>
      <c r="L32" s="100">
        <f t="shared" si="5"/>
        <v>1989613</v>
      </c>
      <c r="M32" s="100">
        <f t="shared" si="5"/>
        <v>4571396</v>
      </c>
      <c r="N32" s="100">
        <f t="shared" si="5"/>
        <v>343073</v>
      </c>
      <c r="O32" s="100">
        <f t="shared" si="5"/>
        <v>1221942</v>
      </c>
      <c r="P32" s="100">
        <f t="shared" si="5"/>
        <v>2232489</v>
      </c>
      <c r="Q32" s="100">
        <f t="shared" si="5"/>
        <v>3797504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11580718</v>
      </c>
      <c r="W32" s="100">
        <f t="shared" si="5"/>
        <v>25981039</v>
      </c>
      <c r="X32" s="100">
        <f t="shared" si="5"/>
        <v>-14400321</v>
      </c>
      <c r="Y32" s="101">
        <f>+IF(W32&lt;&gt;0,(X32/W32)*100,0)</f>
        <v>-55.426270673778674</v>
      </c>
      <c r="Z32" s="102">
        <f t="shared" si="5"/>
        <v>34641385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49116555</v>
      </c>
      <c r="C35" s="19">
        <v>0</v>
      </c>
      <c r="D35" s="59">
        <v>33536000</v>
      </c>
      <c r="E35" s="60">
        <v>53391000</v>
      </c>
      <c r="F35" s="60">
        <v>62362051</v>
      </c>
      <c r="G35" s="60">
        <v>65514465</v>
      </c>
      <c r="H35" s="60">
        <v>64880746</v>
      </c>
      <c r="I35" s="60">
        <v>64880746</v>
      </c>
      <c r="J35" s="60">
        <v>58212155</v>
      </c>
      <c r="K35" s="60">
        <v>69256149</v>
      </c>
      <c r="L35" s="60">
        <v>70973094</v>
      </c>
      <c r="M35" s="60">
        <v>70973094</v>
      </c>
      <c r="N35" s="60">
        <v>65198528</v>
      </c>
      <c r="O35" s="60">
        <v>65198528</v>
      </c>
      <c r="P35" s="60">
        <v>67909422</v>
      </c>
      <c r="Q35" s="60">
        <v>67909422</v>
      </c>
      <c r="R35" s="60">
        <v>0</v>
      </c>
      <c r="S35" s="60">
        <v>0</v>
      </c>
      <c r="T35" s="60">
        <v>0</v>
      </c>
      <c r="U35" s="60">
        <v>0</v>
      </c>
      <c r="V35" s="60">
        <v>67909422</v>
      </c>
      <c r="W35" s="60">
        <v>40043250</v>
      </c>
      <c r="X35" s="60">
        <v>27866172</v>
      </c>
      <c r="Y35" s="61">
        <v>69.59</v>
      </c>
      <c r="Z35" s="62">
        <v>53391000</v>
      </c>
    </row>
    <row r="36" spans="1:26" ht="13.5">
      <c r="A36" s="58" t="s">
        <v>57</v>
      </c>
      <c r="B36" s="19">
        <v>107015550</v>
      </c>
      <c r="C36" s="19">
        <v>0</v>
      </c>
      <c r="D36" s="59">
        <v>136455000</v>
      </c>
      <c r="E36" s="60">
        <v>117321000</v>
      </c>
      <c r="F36" s="60">
        <v>10818221</v>
      </c>
      <c r="G36" s="60">
        <v>71100333</v>
      </c>
      <c r="H36" s="60">
        <v>74312151</v>
      </c>
      <c r="I36" s="60">
        <v>74312151</v>
      </c>
      <c r="J36" s="60">
        <v>74312151</v>
      </c>
      <c r="K36" s="60">
        <v>74312151</v>
      </c>
      <c r="L36" s="60">
        <v>74312151</v>
      </c>
      <c r="M36" s="60">
        <v>74312151</v>
      </c>
      <c r="N36" s="60">
        <v>112471800</v>
      </c>
      <c r="O36" s="60">
        <v>112471800</v>
      </c>
      <c r="P36" s="60">
        <v>113297482</v>
      </c>
      <c r="Q36" s="60">
        <v>113297482</v>
      </c>
      <c r="R36" s="60">
        <v>0</v>
      </c>
      <c r="S36" s="60">
        <v>0</v>
      </c>
      <c r="T36" s="60">
        <v>0</v>
      </c>
      <c r="U36" s="60">
        <v>0</v>
      </c>
      <c r="V36" s="60">
        <v>113297482</v>
      </c>
      <c r="W36" s="60">
        <v>87990750</v>
      </c>
      <c r="X36" s="60">
        <v>25306732</v>
      </c>
      <c r="Y36" s="61">
        <v>28.76</v>
      </c>
      <c r="Z36" s="62">
        <v>117321000</v>
      </c>
    </row>
    <row r="37" spans="1:26" ht="13.5">
      <c r="A37" s="58" t="s">
        <v>58</v>
      </c>
      <c r="B37" s="19">
        <v>28322886</v>
      </c>
      <c r="C37" s="19">
        <v>0</v>
      </c>
      <c r="D37" s="59">
        <v>1310000</v>
      </c>
      <c r="E37" s="60">
        <v>42387000</v>
      </c>
      <c r="F37" s="60">
        <v>12393175</v>
      </c>
      <c r="G37" s="60">
        <v>11069741</v>
      </c>
      <c r="H37" s="60">
        <v>13041797</v>
      </c>
      <c r="I37" s="60">
        <v>13041797</v>
      </c>
      <c r="J37" s="60">
        <v>9890033</v>
      </c>
      <c r="K37" s="60">
        <v>8400420</v>
      </c>
      <c r="L37" s="60">
        <v>12002798</v>
      </c>
      <c r="M37" s="60">
        <v>12002798</v>
      </c>
      <c r="N37" s="60">
        <v>34065440</v>
      </c>
      <c r="O37" s="60">
        <v>34065440</v>
      </c>
      <c r="P37" s="60">
        <v>41029299</v>
      </c>
      <c r="Q37" s="60">
        <v>41029299</v>
      </c>
      <c r="R37" s="60">
        <v>0</v>
      </c>
      <c r="S37" s="60">
        <v>0</v>
      </c>
      <c r="T37" s="60">
        <v>0</v>
      </c>
      <c r="U37" s="60">
        <v>0</v>
      </c>
      <c r="V37" s="60">
        <v>41029299</v>
      </c>
      <c r="W37" s="60">
        <v>31790250</v>
      </c>
      <c r="X37" s="60">
        <v>9239049</v>
      </c>
      <c r="Y37" s="61">
        <v>29.06</v>
      </c>
      <c r="Z37" s="62">
        <v>42387000</v>
      </c>
    </row>
    <row r="38" spans="1:26" ht="13.5">
      <c r="A38" s="58" t="s">
        <v>59</v>
      </c>
      <c r="B38" s="19">
        <v>9809387</v>
      </c>
      <c r="C38" s="19">
        <v>0</v>
      </c>
      <c r="D38" s="59">
        <v>10207000</v>
      </c>
      <c r="E38" s="60">
        <v>10069000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10321340</v>
      </c>
      <c r="O38" s="60">
        <v>10321340</v>
      </c>
      <c r="P38" s="60">
        <v>10674051</v>
      </c>
      <c r="Q38" s="60">
        <v>10674051</v>
      </c>
      <c r="R38" s="60">
        <v>0</v>
      </c>
      <c r="S38" s="60">
        <v>0</v>
      </c>
      <c r="T38" s="60">
        <v>0</v>
      </c>
      <c r="U38" s="60">
        <v>0</v>
      </c>
      <c r="V38" s="60">
        <v>10674051</v>
      </c>
      <c r="W38" s="60">
        <v>7551750</v>
      </c>
      <c r="X38" s="60">
        <v>3122301</v>
      </c>
      <c r="Y38" s="61">
        <v>41.35</v>
      </c>
      <c r="Z38" s="62">
        <v>10069000</v>
      </c>
    </row>
    <row r="39" spans="1:26" ht="13.5">
      <c r="A39" s="58" t="s">
        <v>60</v>
      </c>
      <c r="B39" s="19">
        <v>117999832</v>
      </c>
      <c r="C39" s="19">
        <v>0</v>
      </c>
      <c r="D39" s="59">
        <v>158474000</v>
      </c>
      <c r="E39" s="60">
        <v>118256000</v>
      </c>
      <c r="F39" s="60">
        <v>60787097</v>
      </c>
      <c r="G39" s="60">
        <v>125545057</v>
      </c>
      <c r="H39" s="60">
        <v>126151100</v>
      </c>
      <c r="I39" s="60">
        <v>126151100</v>
      </c>
      <c r="J39" s="60">
        <v>122634273</v>
      </c>
      <c r="K39" s="60">
        <v>135167880</v>
      </c>
      <c r="L39" s="60">
        <v>133282447</v>
      </c>
      <c r="M39" s="60">
        <v>133282447</v>
      </c>
      <c r="N39" s="60">
        <v>133283548</v>
      </c>
      <c r="O39" s="60">
        <v>133283548</v>
      </c>
      <c r="P39" s="60">
        <v>129503554</v>
      </c>
      <c r="Q39" s="60">
        <v>129503554</v>
      </c>
      <c r="R39" s="60">
        <v>0</v>
      </c>
      <c r="S39" s="60">
        <v>0</v>
      </c>
      <c r="T39" s="60">
        <v>0</v>
      </c>
      <c r="U39" s="60">
        <v>0</v>
      </c>
      <c r="V39" s="60">
        <v>129503554</v>
      </c>
      <c r="W39" s="60">
        <v>88692000</v>
      </c>
      <c r="X39" s="60">
        <v>40811554</v>
      </c>
      <c r="Y39" s="61">
        <v>46.01</v>
      </c>
      <c r="Z39" s="62">
        <v>118256000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27030838</v>
      </c>
      <c r="C42" s="19">
        <v>0</v>
      </c>
      <c r="D42" s="59">
        <v>14430002</v>
      </c>
      <c r="E42" s="60">
        <v>20277000</v>
      </c>
      <c r="F42" s="60">
        <v>2113238</v>
      </c>
      <c r="G42" s="60">
        <v>-422888</v>
      </c>
      <c r="H42" s="60">
        <v>-1158209</v>
      </c>
      <c r="I42" s="60">
        <v>532141</v>
      </c>
      <c r="J42" s="60">
        <v>2078521</v>
      </c>
      <c r="K42" s="60">
        <v>23697548</v>
      </c>
      <c r="L42" s="60">
        <v>-21263772</v>
      </c>
      <c r="M42" s="60">
        <v>4512297</v>
      </c>
      <c r="N42" s="60">
        <v>-242403</v>
      </c>
      <c r="O42" s="60">
        <v>725808</v>
      </c>
      <c r="P42" s="60">
        <v>1291435</v>
      </c>
      <c r="Q42" s="60">
        <v>1774840</v>
      </c>
      <c r="R42" s="60">
        <v>0</v>
      </c>
      <c r="S42" s="60">
        <v>0</v>
      </c>
      <c r="T42" s="60">
        <v>0</v>
      </c>
      <c r="U42" s="60">
        <v>0</v>
      </c>
      <c r="V42" s="60">
        <v>6819278</v>
      </c>
      <c r="W42" s="60">
        <v>28158000</v>
      </c>
      <c r="X42" s="60">
        <v>-21338722</v>
      </c>
      <c r="Y42" s="61">
        <v>-75.78</v>
      </c>
      <c r="Z42" s="62">
        <v>20277000</v>
      </c>
    </row>
    <row r="43" spans="1:26" ht="13.5">
      <c r="A43" s="58" t="s">
        <v>63</v>
      </c>
      <c r="B43" s="19">
        <v>-21207384</v>
      </c>
      <c r="C43" s="19">
        <v>0</v>
      </c>
      <c r="D43" s="59">
        <v>-19315000</v>
      </c>
      <c r="E43" s="60">
        <v>-22332000</v>
      </c>
      <c r="F43" s="60">
        <v>2202995</v>
      </c>
      <c r="G43" s="60">
        <v>-657758</v>
      </c>
      <c r="H43" s="60">
        <v>-2257054</v>
      </c>
      <c r="I43" s="60">
        <v>-711817</v>
      </c>
      <c r="J43" s="60">
        <v>-721295</v>
      </c>
      <c r="K43" s="60">
        <v>-1241832</v>
      </c>
      <c r="L43" s="60">
        <v>-1989613</v>
      </c>
      <c r="M43" s="60">
        <v>-3952740</v>
      </c>
      <c r="N43" s="60">
        <v>-344564</v>
      </c>
      <c r="O43" s="60">
        <v>-1221943</v>
      </c>
      <c r="P43" s="60">
        <v>-2223490</v>
      </c>
      <c r="Q43" s="60">
        <v>-3789997</v>
      </c>
      <c r="R43" s="60">
        <v>0</v>
      </c>
      <c r="S43" s="60">
        <v>0</v>
      </c>
      <c r="T43" s="60">
        <v>0</v>
      </c>
      <c r="U43" s="60">
        <v>0</v>
      </c>
      <c r="V43" s="60">
        <v>-8454554</v>
      </c>
      <c r="W43" s="60">
        <v>-13784000</v>
      </c>
      <c r="X43" s="60">
        <v>5329446</v>
      </c>
      <c r="Y43" s="61">
        <v>-38.66</v>
      </c>
      <c r="Z43" s="62">
        <v>-22332000</v>
      </c>
    </row>
    <row r="44" spans="1:26" ht="13.5">
      <c r="A44" s="58" t="s">
        <v>64</v>
      </c>
      <c r="B44" s="19">
        <v>-140362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43404637</v>
      </c>
      <c r="C45" s="22">
        <v>0</v>
      </c>
      <c r="D45" s="99">
        <v>25298002</v>
      </c>
      <c r="E45" s="100">
        <v>41376000</v>
      </c>
      <c r="F45" s="100">
        <v>5151937</v>
      </c>
      <c r="G45" s="100">
        <v>4071291</v>
      </c>
      <c r="H45" s="100">
        <v>656028</v>
      </c>
      <c r="I45" s="100">
        <v>656028</v>
      </c>
      <c r="J45" s="100">
        <v>2013254</v>
      </c>
      <c r="K45" s="100">
        <v>24468970</v>
      </c>
      <c r="L45" s="100">
        <v>1215585</v>
      </c>
      <c r="M45" s="100">
        <v>1215585</v>
      </c>
      <c r="N45" s="100">
        <v>628618</v>
      </c>
      <c r="O45" s="100">
        <v>132483</v>
      </c>
      <c r="P45" s="100">
        <v>-799572</v>
      </c>
      <c r="Q45" s="100">
        <v>-799572</v>
      </c>
      <c r="R45" s="100">
        <v>0</v>
      </c>
      <c r="S45" s="100">
        <v>0</v>
      </c>
      <c r="T45" s="100">
        <v>0</v>
      </c>
      <c r="U45" s="100">
        <v>0</v>
      </c>
      <c r="V45" s="100">
        <v>-799572</v>
      </c>
      <c r="W45" s="100">
        <v>57805000</v>
      </c>
      <c r="X45" s="100">
        <v>-58604572</v>
      </c>
      <c r="Y45" s="101">
        <v>-101.38</v>
      </c>
      <c r="Z45" s="102">
        <v>41376000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270442</v>
      </c>
      <c r="C49" s="52">
        <v>0</v>
      </c>
      <c r="D49" s="129">
        <v>331628</v>
      </c>
      <c r="E49" s="54">
        <v>258729</v>
      </c>
      <c r="F49" s="54">
        <v>0</v>
      </c>
      <c r="G49" s="54">
        <v>0</v>
      </c>
      <c r="H49" s="54">
        <v>0</v>
      </c>
      <c r="I49" s="54">
        <v>214353</v>
      </c>
      <c r="J49" s="54">
        <v>0</v>
      </c>
      <c r="K49" s="54">
        <v>0</v>
      </c>
      <c r="L49" s="54">
        <v>0</v>
      </c>
      <c r="M49" s="54">
        <v>732467</v>
      </c>
      <c r="N49" s="54">
        <v>0</v>
      </c>
      <c r="O49" s="54">
        <v>0</v>
      </c>
      <c r="P49" s="54">
        <v>0</v>
      </c>
      <c r="Q49" s="54">
        <v>193111</v>
      </c>
      <c r="R49" s="54">
        <v>0</v>
      </c>
      <c r="S49" s="54">
        <v>0</v>
      </c>
      <c r="T49" s="54">
        <v>0</v>
      </c>
      <c r="U49" s="54">
        <v>0</v>
      </c>
      <c r="V49" s="54">
        <v>5894184</v>
      </c>
      <c r="W49" s="54">
        <v>0</v>
      </c>
      <c r="X49" s="54">
        <v>7894914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97.22753468319566</v>
      </c>
      <c r="C58" s="5">
        <f>IF(C67=0,0,+(C76/C67)*100)</f>
        <v>0</v>
      </c>
      <c r="D58" s="6">
        <f aca="true" t="shared" si="6" ref="D58:Z58">IF(D67=0,0,+(D76/D67)*100)</f>
        <v>73.66133120219203</v>
      </c>
      <c r="E58" s="7">
        <f t="shared" si="6"/>
        <v>78.96664956387892</v>
      </c>
      <c r="F58" s="7">
        <f t="shared" si="6"/>
        <v>433.8552621328971</v>
      </c>
      <c r="G58" s="7">
        <f t="shared" si="6"/>
        <v>11.8068750319169</v>
      </c>
      <c r="H58" s="7">
        <f t="shared" si="6"/>
        <v>75.60285567149093</v>
      </c>
      <c r="I58" s="7">
        <f t="shared" si="6"/>
        <v>20.12011992631982</v>
      </c>
      <c r="J58" s="7">
        <f t="shared" si="6"/>
        <v>114.20489347721983</v>
      </c>
      <c r="K58" s="7">
        <f t="shared" si="6"/>
        <v>812.1938751025024</v>
      </c>
      <c r="L58" s="7">
        <f t="shared" si="6"/>
        <v>115.89594381292767</v>
      </c>
      <c r="M58" s="7">
        <f t="shared" si="6"/>
        <v>354.8687232637593</v>
      </c>
      <c r="N58" s="7">
        <f t="shared" si="6"/>
        <v>113.6695418546025</v>
      </c>
      <c r="O58" s="7">
        <f t="shared" si="6"/>
        <v>128.2666220824148</v>
      </c>
      <c r="P58" s="7">
        <f t="shared" si="6"/>
        <v>68.83479498952724</v>
      </c>
      <c r="Q58" s="7">
        <f t="shared" si="6"/>
        <v>101.78466810259133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84.91977166042165</v>
      </c>
      <c r="W58" s="7">
        <f t="shared" si="6"/>
        <v>97.38053702753548</v>
      </c>
      <c r="X58" s="7">
        <f t="shared" si="6"/>
        <v>0</v>
      </c>
      <c r="Y58" s="7">
        <f t="shared" si="6"/>
        <v>0</v>
      </c>
      <c r="Z58" s="8">
        <f t="shared" si="6"/>
        <v>78.96664956387892</v>
      </c>
    </row>
    <row r="59" spans="1:26" ht="13.5">
      <c r="A59" s="37" t="s">
        <v>31</v>
      </c>
      <c r="B59" s="9">
        <f aca="true" t="shared" si="7" ref="B59:Z66">IF(B68=0,0,+(B77/B68)*100)</f>
        <v>101.10401774626754</v>
      </c>
      <c r="C59" s="9">
        <f t="shared" si="7"/>
        <v>0</v>
      </c>
      <c r="D59" s="2">
        <f t="shared" si="7"/>
        <v>71.80482926829268</v>
      </c>
      <c r="E59" s="10">
        <f t="shared" si="7"/>
        <v>80.00326086956522</v>
      </c>
      <c r="F59" s="10">
        <f t="shared" si="7"/>
        <v>0</v>
      </c>
      <c r="G59" s="10">
        <f t="shared" si="7"/>
        <v>11.2363738715741</v>
      </c>
      <c r="H59" s="10">
        <f t="shared" si="7"/>
        <v>77.0975887814433</v>
      </c>
      <c r="I59" s="10">
        <f t="shared" si="7"/>
        <v>19.03607891533553</v>
      </c>
      <c r="J59" s="10">
        <f t="shared" si="7"/>
        <v>119.09541679483236</v>
      </c>
      <c r="K59" s="10">
        <f t="shared" si="7"/>
        <v>879.8547941013244</v>
      </c>
      <c r="L59" s="10">
        <f t="shared" si="7"/>
        <v>117.35742277683721</v>
      </c>
      <c r="M59" s="10">
        <f t="shared" si="7"/>
        <v>381.5190229213036</v>
      </c>
      <c r="N59" s="10">
        <f t="shared" si="7"/>
        <v>118.38876980111428</v>
      </c>
      <c r="O59" s="10">
        <f t="shared" si="7"/>
        <v>132.2823406407328</v>
      </c>
      <c r="P59" s="10">
        <f t="shared" si="7"/>
        <v>69.29760831727482</v>
      </c>
      <c r="Q59" s="10">
        <f t="shared" si="7"/>
        <v>104.51244031891716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85.38238875842681</v>
      </c>
      <c r="W59" s="10">
        <f t="shared" si="7"/>
        <v>99.10579710144928</v>
      </c>
      <c r="X59" s="10">
        <f t="shared" si="7"/>
        <v>0</v>
      </c>
      <c r="Y59" s="10">
        <f t="shared" si="7"/>
        <v>0</v>
      </c>
      <c r="Z59" s="11">
        <f t="shared" si="7"/>
        <v>80.00326086956522</v>
      </c>
    </row>
    <row r="60" spans="1:26" ht="13.5">
      <c r="A60" s="38" t="s">
        <v>32</v>
      </c>
      <c r="B60" s="12">
        <f t="shared" si="7"/>
        <v>34.13617353631305</v>
      </c>
      <c r="C60" s="12">
        <f t="shared" si="7"/>
        <v>0</v>
      </c>
      <c r="D60" s="3">
        <f t="shared" si="7"/>
        <v>100.65054621333005</v>
      </c>
      <c r="E60" s="13">
        <f t="shared" si="7"/>
        <v>79.98662910080702</v>
      </c>
      <c r="F60" s="13">
        <f t="shared" si="7"/>
        <v>69.2822966507177</v>
      </c>
      <c r="G60" s="13">
        <f t="shared" si="7"/>
        <v>104.81466055810078</v>
      </c>
      <c r="H60" s="13">
        <f t="shared" si="7"/>
        <v>82.94599472442037</v>
      </c>
      <c r="I60" s="13">
        <f t="shared" si="7"/>
        <v>85.13871487381421</v>
      </c>
      <c r="J60" s="13">
        <f t="shared" si="7"/>
        <v>92.36450038530695</v>
      </c>
      <c r="K60" s="13">
        <f t="shared" si="7"/>
        <v>132.5734952551596</v>
      </c>
      <c r="L60" s="13">
        <f t="shared" si="7"/>
        <v>137.11581679485963</v>
      </c>
      <c r="M60" s="13">
        <f t="shared" si="7"/>
        <v>120.63526244952894</v>
      </c>
      <c r="N60" s="13">
        <f t="shared" si="7"/>
        <v>90.86498392665794</v>
      </c>
      <c r="O60" s="13">
        <f t="shared" si="7"/>
        <v>117.35027979521371</v>
      </c>
      <c r="P60" s="13">
        <f t="shared" si="7"/>
        <v>83.47492870722434</v>
      </c>
      <c r="Q60" s="13">
        <f t="shared" si="7"/>
        <v>97.22079003728088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99.92012335049807</v>
      </c>
      <c r="W60" s="13">
        <f t="shared" si="7"/>
        <v>88.8209732104484</v>
      </c>
      <c r="X60" s="13">
        <f t="shared" si="7"/>
        <v>0</v>
      </c>
      <c r="Y60" s="13">
        <f t="shared" si="7"/>
        <v>0</v>
      </c>
      <c r="Z60" s="14">
        <f t="shared" si="7"/>
        <v>79.98662910080702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34.13617353631305</v>
      </c>
      <c r="C64" s="12">
        <f t="shared" si="7"/>
        <v>0</v>
      </c>
      <c r="D64" s="3">
        <f t="shared" si="7"/>
        <v>100.65054621333005</v>
      </c>
      <c r="E64" s="13">
        <f t="shared" si="7"/>
        <v>79.98662910080702</v>
      </c>
      <c r="F64" s="13">
        <f t="shared" si="7"/>
        <v>69.2822966507177</v>
      </c>
      <c r="G64" s="13">
        <f t="shared" si="7"/>
        <v>104.81466055810078</v>
      </c>
      <c r="H64" s="13">
        <f t="shared" si="7"/>
        <v>82.94599472442037</v>
      </c>
      <c r="I64" s="13">
        <f t="shared" si="7"/>
        <v>85.13871487381421</v>
      </c>
      <c r="J64" s="13">
        <f t="shared" si="7"/>
        <v>92.36450038530695</v>
      </c>
      <c r="K64" s="13">
        <f t="shared" si="7"/>
        <v>132.5734952551596</v>
      </c>
      <c r="L64" s="13">
        <f t="shared" si="7"/>
        <v>137.11581679485963</v>
      </c>
      <c r="M64" s="13">
        <f t="shared" si="7"/>
        <v>120.63526244952894</v>
      </c>
      <c r="N64" s="13">
        <f t="shared" si="7"/>
        <v>90.86498392665794</v>
      </c>
      <c r="O64" s="13">
        <f t="shared" si="7"/>
        <v>117.35027979521371</v>
      </c>
      <c r="P64" s="13">
        <f t="shared" si="7"/>
        <v>83.47492870722434</v>
      </c>
      <c r="Q64" s="13">
        <f t="shared" si="7"/>
        <v>97.22079003728088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99.92012335049807</v>
      </c>
      <c r="W64" s="13">
        <f t="shared" si="7"/>
        <v>88.8209732104484</v>
      </c>
      <c r="X64" s="13">
        <f t="shared" si="7"/>
        <v>0</v>
      </c>
      <c r="Y64" s="13">
        <f t="shared" si="7"/>
        <v>0</v>
      </c>
      <c r="Z64" s="14">
        <f t="shared" si="7"/>
        <v>79.98662910080702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102.59333143345684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8994053</v>
      </c>
      <c r="C67" s="24"/>
      <c r="D67" s="25">
        <v>8759000</v>
      </c>
      <c r="E67" s="26">
        <v>9745000</v>
      </c>
      <c r="F67" s="26">
        <v>51348</v>
      </c>
      <c r="G67" s="26">
        <v>5678810</v>
      </c>
      <c r="H67" s="26">
        <v>467981</v>
      </c>
      <c r="I67" s="26">
        <v>6198139</v>
      </c>
      <c r="J67" s="26">
        <v>448965</v>
      </c>
      <c r="K67" s="26">
        <v>479257</v>
      </c>
      <c r="L67" s="26">
        <v>465018</v>
      </c>
      <c r="M67" s="26">
        <v>1393240</v>
      </c>
      <c r="N67" s="26">
        <v>470462</v>
      </c>
      <c r="O67" s="26">
        <v>484476</v>
      </c>
      <c r="P67" s="26">
        <v>559069</v>
      </c>
      <c r="Q67" s="26">
        <v>1514007</v>
      </c>
      <c r="R67" s="26"/>
      <c r="S67" s="26"/>
      <c r="T67" s="26"/>
      <c r="U67" s="26"/>
      <c r="V67" s="26">
        <v>9105386</v>
      </c>
      <c r="W67" s="26">
        <v>7308750</v>
      </c>
      <c r="X67" s="26"/>
      <c r="Y67" s="25"/>
      <c r="Z67" s="27">
        <v>9745000</v>
      </c>
    </row>
    <row r="68" spans="1:26" ht="13.5" hidden="1">
      <c r="A68" s="37" t="s">
        <v>31</v>
      </c>
      <c r="B68" s="19">
        <v>8548051</v>
      </c>
      <c r="C68" s="19"/>
      <c r="D68" s="20">
        <v>8200000</v>
      </c>
      <c r="E68" s="21">
        <v>9200000</v>
      </c>
      <c r="F68" s="21"/>
      <c r="G68" s="21">
        <v>5631185</v>
      </c>
      <c r="H68" s="21">
        <v>420161</v>
      </c>
      <c r="I68" s="21">
        <v>6051346</v>
      </c>
      <c r="J68" s="21">
        <v>406375</v>
      </c>
      <c r="K68" s="21">
        <v>437861</v>
      </c>
      <c r="L68" s="21">
        <v>422315</v>
      </c>
      <c r="M68" s="21">
        <v>1266551</v>
      </c>
      <c r="N68" s="21">
        <v>425923</v>
      </c>
      <c r="O68" s="21">
        <v>439965</v>
      </c>
      <c r="P68" s="21">
        <v>514784</v>
      </c>
      <c r="Q68" s="21">
        <v>1380672</v>
      </c>
      <c r="R68" s="21"/>
      <c r="S68" s="21"/>
      <c r="T68" s="21"/>
      <c r="U68" s="21"/>
      <c r="V68" s="21">
        <v>8698569</v>
      </c>
      <c r="W68" s="21">
        <v>6900000</v>
      </c>
      <c r="X68" s="21"/>
      <c r="Y68" s="20"/>
      <c r="Z68" s="23">
        <v>9200000</v>
      </c>
    </row>
    <row r="69" spans="1:26" ht="13.5" hidden="1">
      <c r="A69" s="38" t="s">
        <v>32</v>
      </c>
      <c r="B69" s="19">
        <v>299603</v>
      </c>
      <c r="C69" s="19"/>
      <c r="D69" s="20">
        <v>488820</v>
      </c>
      <c r="E69" s="21">
        <v>418820</v>
      </c>
      <c r="F69" s="21">
        <v>39710</v>
      </c>
      <c r="G69" s="21">
        <v>36015</v>
      </c>
      <c r="H69" s="21">
        <v>36015</v>
      </c>
      <c r="I69" s="21">
        <v>111740</v>
      </c>
      <c r="J69" s="21">
        <v>31144</v>
      </c>
      <c r="K69" s="21">
        <v>30138</v>
      </c>
      <c r="L69" s="21">
        <v>31593</v>
      </c>
      <c r="M69" s="21">
        <v>92875</v>
      </c>
      <c r="N69" s="21">
        <v>33596</v>
      </c>
      <c r="O69" s="21">
        <v>33596</v>
      </c>
      <c r="P69" s="21">
        <v>33664</v>
      </c>
      <c r="Q69" s="21">
        <v>100856</v>
      </c>
      <c r="R69" s="21"/>
      <c r="S69" s="21"/>
      <c r="T69" s="21"/>
      <c r="U69" s="21"/>
      <c r="V69" s="21">
        <v>305471</v>
      </c>
      <c r="W69" s="21">
        <v>314115</v>
      </c>
      <c r="X69" s="21"/>
      <c r="Y69" s="20"/>
      <c r="Z69" s="23">
        <v>418820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299603</v>
      </c>
      <c r="C73" s="19"/>
      <c r="D73" s="20">
        <v>488820</v>
      </c>
      <c r="E73" s="21">
        <v>418820</v>
      </c>
      <c r="F73" s="21">
        <v>39710</v>
      </c>
      <c r="G73" s="21">
        <v>36015</v>
      </c>
      <c r="H73" s="21">
        <v>36015</v>
      </c>
      <c r="I73" s="21">
        <v>111740</v>
      </c>
      <c r="J73" s="21">
        <v>31144</v>
      </c>
      <c r="K73" s="21">
        <v>30138</v>
      </c>
      <c r="L73" s="21">
        <v>31593</v>
      </c>
      <c r="M73" s="21">
        <v>92875</v>
      </c>
      <c r="N73" s="21">
        <v>33596</v>
      </c>
      <c r="O73" s="21">
        <v>33596</v>
      </c>
      <c r="P73" s="21">
        <v>33664</v>
      </c>
      <c r="Q73" s="21">
        <v>100856</v>
      </c>
      <c r="R73" s="21"/>
      <c r="S73" s="21"/>
      <c r="T73" s="21"/>
      <c r="U73" s="21"/>
      <c r="V73" s="21">
        <v>305471</v>
      </c>
      <c r="W73" s="21">
        <v>314115</v>
      </c>
      <c r="X73" s="21"/>
      <c r="Y73" s="20"/>
      <c r="Z73" s="23">
        <v>418820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146399</v>
      </c>
      <c r="C75" s="28"/>
      <c r="D75" s="29">
        <v>70180</v>
      </c>
      <c r="E75" s="30">
        <v>126180</v>
      </c>
      <c r="F75" s="30">
        <v>11638</v>
      </c>
      <c r="G75" s="30">
        <v>11610</v>
      </c>
      <c r="H75" s="30">
        <v>11805</v>
      </c>
      <c r="I75" s="30">
        <v>35053</v>
      </c>
      <c r="J75" s="30">
        <v>11446</v>
      </c>
      <c r="K75" s="30">
        <v>11258</v>
      </c>
      <c r="L75" s="30">
        <v>11110</v>
      </c>
      <c r="M75" s="30">
        <v>33814</v>
      </c>
      <c r="N75" s="30">
        <v>10943</v>
      </c>
      <c r="O75" s="30">
        <v>10915</v>
      </c>
      <c r="P75" s="30">
        <v>10621</v>
      </c>
      <c r="Q75" s="30">
        <v>32479</v>
      </c>
      <c r="R75" s="30"/>
      <c r="S75" s="30"/>
      <c r="T75" s="30"/>
      <c r="U75" s="30"/>
      <c r="V75" s="30">
        <v>101346</v>
      </c>
      <c r="W75" s="30">
        <v>94635</v>
      </c>
      <c r="X75" s="30"/>
      <c r="Y75" s="29"/>
      <c r="Z75" s="31">
        <v>126180</v>
      </c>
    </row>
    <row r="76" spans="1:26" ht="13.5" hidden="1">
      <c r="A76" s="42" t="s">
        <v>286</v>
      </c>
      <c r="B76" s="32">
        <v>8744696</v>
      </c>
      <c r="C76" s="32"/>
      <c r="D76" s="33">
        <v>6451996</v>
      </c>
      <c r="E76" s="34">
        <v>7695300</v>
      </c>
      <c r="F76" s="34">
        <v>222776</v>
      </c>
      <c r="G76" s="34">
        <v>670490</v>
      </c>
      <c r="H76" s="34">
        <v>353807</v>
      </c>
      <c r="I76" s="34">
        <v>1247073</v>
      </c>
      <c r="J76" s="34">
        <v>512740</v>
      </c>
      <c r="K76" s="34">
        <v>3892496</v>
      </c>
      <c r="L76" s="34">
        <v>538937</v>
      </c>
      <c r="M76" s="34">
        <v>4944173</v>
      </c>
      <c r="N76" s="34">
        <v>534772</v>
      </c>
      <c r="O76" s="34">
        <v>621421</v>
      </c>
      <c r="P76" s="34">
        <v>384834</v>
      </c>
      <c r="Q76" s="34">
        <v>1541027</v>
      </c>
      <c r="R76" s="34"/>
      <c r="S76" s="34"/>
      <c r="T76" s="34"/>
      <c r="U76" s="34"/>
      <c r="V76" s="34">
        <v>7732273</v>
      </c>
      <c r="W76" s="34">
        <v>7117300</v>
      </c>
      <c r="X76" s="34"/>
      <c r="Y76" s="33"/>
      <c r="Z76" s="35">
        <v>7695300</v>
      </c>
    </row>
    <row r="77" spans="1:26" ht="13.5" hidden="1">
      <c r="A77" s="37" t="s">
        <v>31</v>
      </c>
      <c r="B77" s="19">
        <v>8642423</v>
      </c>
      <c r="C77" s="19"/>
      <c r="D77" s="20">
        <v>5887996</v>
      </c>
      <c r="E77" s="21">
        <v>7360300</v>
      </c>
      <c r="F77" s="21">
        <v>195264</v>
      </c>
      <c r="G77" s="21">
        <v>632741</v>
      </c>
      <c r="H77" s="21">
        <v>323934</v>
      </c>
      <c r="I77" s="21">
        <v>1151939</v>
      </c>
      <c r="J77" s="21">
        <v>483974</v>
      </c>
      <c r="K77" s="21">
        <v>3852541</v>
      </c>
      <c r="L77" s="21">
        <v>495618</v>
      </c>
      <c r="M77" s="21">
        <v>4832133</v>
      </c>
      <c r="N77" s="21">
        <v>504245</v>
      </c>
      <c r="O77" s="21">
        <v>581996</v>
      </c>
      <c r="P77" s="21">
        <v>356733</v>
      </c>
      <c r="Q77" s="21">
        <v>1442974</v>
      </c>
      <c r="R77" s="21"/>
      <c r="S77" s="21"/>
      <c r="T77" s="21"/>
      <c r="U77" s="21"/>
      <c r="V77" s="21">
        <v>7427046</v>
      </c>
      <c r="W77" s="21">
        <v>6838300</v>
      </c>
      <c r="X77" s="21"/>
      <c r="Y77" s="20"/>
      <c r="Z77" s="23">
        <v>7360300</v>
      </c>
    </row>
    <row r="78" spans="1:26" ht="13.5" hidden="1">
      <c r="A78" s="38" t="s">
        <v>32</v>
      </c>
      <c r="B78" s="19">
        <v>102273</v>
      </c>
      <c r="C78" s="19"/>
      <c r="D78" s="20">
        <v>492000</v>
      </c>
      <c r="E78" s="21">
        <v>335000</v>
      </c>
      <c r="F78" s="21">
        <v>27512</v>
      </c>
      <c r="G78" s="21">
        <v>37749</v>
      </c>
      <c r="H78" s="21">
        <v>29873</v>
      </c>
      <c r="I78" s="21">
        <v>95134</v>
      </c>
      <c r="J78" s="21">
        <v>28766</v>
      </c>
      <c r="K78" s="21">
        <v>39955</v>
      </c>
      <c r="L78" s="21">
        <v>43319</v>
      </c>
      <c r="M78" s="21">
        <v>112040</v>
      </c>
      <c r="N78" s="21">
        <v>30527</v>
      </c>
      <c r="O78" s="21">
        <v>39425</v>
      </c>
      <c r="P78" s="21">
        <v>28101</v>
      </c>
      <c r="Q78" s="21">
        <v>98053</v>
      </c>
      <c r="R78" s="21"/>
      <c r="S78" s="21"/>
      <c r="T78" s="21"/>
      <c r="U78" s="21"/>
      <c r="V78" s="21">
        <v>305227</v>
      </c>
      <c r="W78" s="21">
        <v>279000</v>
      </c>
      <c r="X78" s="21"/>
      <c r="Y78" s="20"/>
      <c r="Z78" s="23">
        <v>335000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102273</v>
      </c>
      <c r="C82" s="19"/>
      <c r="D82" s="20">
        <v>492000</v>
      </c>
      <c r="E82" s="21">
        <v>335000</v>
      </c>
      <c r="F82" s="21">
        <v>27512</v>
      </c>
      <c r="G82" s="21">
        <v>37749</v>
      </c>
      <c r="H82" s="21">
        <v>29873</v>
      </c>
      <c r="I82" s="21">
        <v>95134</v>
      </c>
      <c r="J82" s="21">
        <v>28766</v>
      </c>
      <c r="K82" s="21">
        <v>39955</v>
      </c>
      <c r="L82" s="21">
        <v>43319</v>
      </c>
      <c r="M82" s="21">
        <v>112040</v>
      </c>
      <c r="N82" s="21">
        <v>30527</v>
      </c>
      <c r="O82" s="21">
        <v>39425</v>
      </c>
      <c r="P82" s="21">
        <v>28101</v>
      </c>
      <c r="Q82" s="21">
        <v>98053</v>
      </c>
      <c r="R82" s="21"/>
      <c r="S82" s="21"/>
      <c r="T82" s="21"/>
      <c r="U82" s="21"/>
      <c r="V82" s="21">
        <v>305227</v>
      </c>
      <c r="W82" s="21">
        <v>279000</v>
      </c>
      <c r="X82" s="21"/>
      <c r="Y82" s="20"/>
      <c r="Z82" s="23">
        <v>335000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72000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6741000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6741000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6741000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6741000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42824228</v>
      </c>
      <c r="D5" s="153">
        <f>SUM(D6:D8)</f>
        <v>0</v>
      </c>
      <c r="E5" s="154">
        <f t="shared" si="0"/>
        <v>45652180</v>
      </c>
      <c r="F5" s="100">
        <f t="shared" si="0"/>
        <v>46998280</v>
      </c>
      <c r="G5" s="100">
        <f t="shared" si="0"/>
        <v>7963581</v>
      </c>
      <c r="H5" s="100">
        <f t="shared" si="0"/>
        <v>6232204</v>
      </c>
      <c r="I5" s="100">
        <f t="shared" si="0"/>
        <v>970682</v>
      </c>
      <c r="J5" s="100">
        <f t="shared" si="0"/>
        <v>15166467</v>
      </c>
      <c r="K5" s="100">
        <f t="shared" si="0"/>
        <v>715006</v>
      </c>
      <c r="L5" s="100">
        <f t="shared" si="0"/>
        <v>11605468</v>
      </c>
      <c r="M5" s="100">
        <f t="shared" si="0"/>
        <v>789846</v>
      </c>
      <c r="N5" s="100">
        <f t="shared" si="0"/>
        <v>13110320</v>
      </c>
      <c r="O5" s="100">
        <f t="shared" si="0"/>
        <v>856956</v>
      </c>
      <c r="P5" s="100">
        <f t="shared" si="0"/>
        <v>822468</v>
      </c>
      <c r="Q5" s="100">
        <f t="shared" si="0"/>
        <v>14971261</v>
      </c>
      <c r="R5" s="100">
        <f t="shared" si="0"/>
        <v>16650685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44927472</v>
      </c>
      <c r="X5" s="100">
        <f t="shared" si="0"/>
        <v>35248710</v>
      </c>
      <c r="Y5" s="100">
        <f t="shared" si="0"/>
        <v>9678762</v>
      </c>
      <c r="Z5" s="137">
        <f>+IF(X5&lt;&gt;0,+(Y5/X5)*100,0)</f>
        <v>27.45848571479637</v>
      </c>
      <c r="AA5" s="153">
        <f>SUM(AA6:AA8)</f>
        <v>46998280</v>
      </c>
    </row>
    <row r="6" spans="1:27" ht="13.5">
      <c r="A6" s="138" t="s">
        <v>75</v>
      </c>
      <c r="B6" s="136"/>
      <c r="C6" s="155">
        <v>1744000</v>
      </c>
      <c r="D6" s="155"/>
      <c r="E6" s="156">
        <v>2197000</v>
      </c>
      <c r="F6" s="60">
        <v>2197000</v>
      </c>
      <c r="G6" s="60"/>
      <c r="H6" s="60"/>
      <c r="I6" s="60"/>
      <c r="J6" s="60"/>
      <c r="K6" s="60"/>
      <c r="L6" s="60">
        <v>725010</v>
      </c>
      <c r="M6" s="60"/>
      <c r="N6" s="60">
        <v>725010</v>
      </c>
      <c r="O6" s="60"/>
      <c r="P6" s="60"/>
      <c r="Q6" s="60">
        <v>1471990</v>
      </c>
      <c r="R6" s="60">
        <v>1471990</v>
      </c>
      <c r="S6" s="60"/>
      <c r="T6" s="60"/>
      <c r="U6" s="60"/>
      <c r="V6" s="60"/>
      <c r="W6" s="60">
        <v>2197000</v>
      </c>
      <c r="X6" s="60">
        <v>1647750</v>
      </c>
      <c r="Y6" s="60">
        <v>549250</v>
      </c>
      <c r="Z6" s="140">
        <v>33.33</v>
      </c>
      <c r="AA6" s="155">
        <v>2197000</v>
      </c>
    </row>
    <row r="7" spans="1:27" ht="13.5">
      <c r="A7" s="138" t="s">
        <v>76</v>
      </c>
      <c r="B7" s="136"/>
      <c r="C7" s="157">
        <v>41010002</v>
      </c>
      <c r="D7" s="157"/>
      <c r="E7" s="158">
        <v>42515180</v>
      </c>
      <c r="F7" s="159">
        <v>43861280</v>
      </c>
      <c r="G7" s="159">
        <v>7963381</v>
      </c>
      <c r="H7" s="159">
        <v>6027845</v>
      </c>
      <c r="I7" s="159">
        <v>964300</v>
      </c>
      <c r="J7" s="159">
        <v>14955526</v>
      </c>
      <c r="K7" s="159">
        <v>656053</v>
      </c>
      <c r="L7" s="159">
        <v>10863528</v>
      </c>
      <c r="M7" s="159">
        <v>779705</v>
      </c>
      <c r="N7" s="159">
        <v>12299286</v>
      </c>
      <c r="O7" s="159">
        <v>853428</v>
      </c>
      <c r="P7" s="159">
        <v>822145</v>
      </c>
      <c r="Q7" s="159">
        <v>13479657</v>
      </c>
      <c r="R7" s="159">
        <v>15155230</v>
      </c>
      <c r="S7" s="159"/>
      <c r="T7" s="159"/>
      <c r="U7" s="159"/>
      <c r="V7" s="159"/>
      <c r="W7" s="159">
        <v>42410042</v>
      </c>
      <c r="X7" s="159">
        <v>32895960</v>
      </c>
      <c r="Y7" s="159">
        <v>9514082</v>
      </c>
      <c r="Z7" s="141">
        <v>28.92</v>
      </c>
      <c r="AA7" s="157">
        <v>43861280</v>
      </c>
    </row>
    <row r="8" spans="1:27" ht="13.5">
      <c r="A8" s="138" t="s">
        <v>77</v>
      </c>
      <c r="B8" s="136"/>
      <c r="C8" s="155">
        <v>70226</v>
      </c>
      <c r="D8" s="155"/>
      <c r="E8" s="156">
        <v>940000</v>
      </c>
      <c r="F8" s="60">
        <v>940000</v>
      </c>
      <c r="G8" s="60">
        <v>200</v>
      </c>
      <c r="H8" s="60">
        <v>204359</v>
      </c>
      <c r="I8" s="60">
        <v>6382</v>
      </c>
      <c r="J8" s="60">
        <v>210941</v>
      </c>
      <c r="K8" s="60">
        <v>58953</v>
      </c>
      <c r="L8" s="60">
        <v>16930</v>
      </c>
      <c r="M8" s="60">
        <v>10141</v>
      </c>
      <c r="N8" s="60">
        <v>86024</v>
      </c>
      <c r="O8" s="60">
        <v>3528</v>
      </c>
      <c r="P8" s="60">
        <v>323</v>
      </c>
      <c r="Q8" s="60">
        <v>19614</v>
      </c>
      <c r="R8" s="60">
        <v>23465</v>
      </c>
      <c r="S8" s="60"/>
      <c r="T8" s="60"/>
      <c r="U8" s="60"/>
      <c r="V8" s="60"/>
      <c r="W8" s="60">
        <v>320430</v>
      </c>
      <c r="X8" s="60">
        <v>705000</v>
      </c>
      <c r="Y8" s="60">
        <v>-384570</v>
      </c>
      <c r="Z8" s="140">
        <v>-54.55</v>
      </c>
      <c r="AA8" s="155">
        <v>940000</v>
      </c>
    </row>
    <row r="9" spans="1:27" ht="13.5">
      <c r="A9" s="135" t="s">
        <v>78</v>
      </c>
      <c r="B9" s="136"/>
      <c r="C9" s="153">
        <f aca="true" t="shared" si="1" ref="C9:Y9">SUM(C10:C14)</f>
        <v>7638733</v>
      </c>
      <c r="D9" s="153">
        <f>SUM(D10:D14)</f>
        <v>0</v>
      </c>
      <c r="E9" s="154">
        <f t="shared" si="1"/>
        <v>3146258</v>
      </c>
      <c r="F9" s="100">
        <f t="shared" si="1"/>
        <v>9698626</v>
      </c>
      <c r="G9" s="100">
        <f t="shared" si="1"/>
        <v>111173</v>
      </c>
      <c r="H9" s="100">
        <f t="shared" si="1"/>
        <v>775047</v>
      </c>
      <c r="I9" s="100">
        <f t="shared" si="1"/>
        <v>993771</v>
      </c>
      <c r="J9" s="100">
        <f t="shared" si="1"/>
        <v>1879991</v>
      </c>
      <c r="K9" s="100">
        <f t="shared" si="1"/>
        <v>552130</v>
      </c>
      <c r="L9" s="100">
        <f t="shared" si="1"/>
        <v>369390</v>
      </c>
      <c r="M9" s="100">
        <f t="shared" si="1"/>
        <v>336501</v>
      </c>
      <c r="N9" s="100">
        <f t="shared" si="1"/>
        <v>1258021</v>
      </c>
      <c r="O9" s="100">
        <f t="shared" si="1"/>
        <v>1131632</v>
      </c>
      <c r="P9" s="100">
        <f t="shared" si="1"/>
        <v>612256</v>
      </c>
      <c r="Q9" s="100">
        <f t="shared" si="1"/>
        <v>1274403</v>
      </c>
      <c r="R9" s="100">
        <f t="shared" si="1"/>
        <v>3018291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6156303</v>
      </c>
      <c r="X9" s="100">
        <f t="shared" si="1"/>
        <v>7273969</v>
      </c>
      <c r="Y9" s="100">
        <f t="shared" si="1"/>
        <v>-1117666</v>
      </c>
      <c r="Z9" s="137">
        <f>+IF(X9&lt;&gt;0,+(Y9/X9)*100,0)</f>
        <v>-15.36528406981113</v>
      </c>
      <c r="AA9" s="153">
        <f>SUM(AA10:AA14)</f>
        <v>9698626</v>
      </c>
    </row>
    <row r="10" spans="1:27" ht="13.5">
      <c r="A10" s="138" t="s">
        <v>79</v>
      </c>
      <c r="B10" s="136"/>
      <c r="C10" s="155">
        <v>1635178</v>
      </c>
      <c r="D10" s="155"/>
      <c r="E10" s="156">
        <v>2146258</v>
      </c>
      <c r="F10" s="60">
        <v>2201751</v>
      </c>
      <c r="G10" s="60">
        <v>69026</v>
      </c>
      <c r="H10" s="60">
        <v>73036</v>
      </c>
      <c r="I10" s="60">
        <v>729268</v>
      </c>
      <c r="J10" s="60">
        <v>871330</v>
      </c>
      <c r="K10" s="60">
        <v>77613</v>
      </c>
      <c r="L10" s="60">
        <v>85261</v>
      </c>
      <c r="M10" s="60">
        <v>316753</v>
      </c>
      <c r="N10" s="60">
        <v>479627</v>
      </c>
      <c r="O10" s="60">
        <v>83035</v>
      </c>
      <c r="P10" s="60">
        <v>93780</v>
      </c>
      <c r="Q10" s="60">
        <v>278606</v>
      </c>
      <c r="R10" s="60">
        <v>455421</v>
      </c>
      <c r="S10" s="60"/>
      <c r="T10" s="60"/>
      <c r="U10" s="60"/>
      <c r="V10" s="60"/>
      <c r="W10" s="60">
        <v>1806378</v>
      </c>
      <c r="X10" s="60">
        <v>1651313</v>
      </c>
      <c r="Y10" s="60">
        <v>155065</v>
      </c>
      <c r="Z10" s="140">
        <v>9.39</v>
      </c>
      <c r="AA10" s="155">
        <v>2201751</v>
      </c>
    </row>
    <row r="11" spans="1:27" ht="13.5">
      <c r="A11" s="138" t="s">
        <v>80</v>
      </c>
      <c r="B11" s="136"/>
      <c r="C11" s="155">
        <v>398225</v>
      </c>
      <c r="D11" s="155"/>
      <c r="E11" s="156">
        <v>408000</v>
      </c>
      <c r="F11" s="60">
        <v>5709235</v>
      </c>
      <c r="G11" s="60">
        <v>403</v>
      </c>
      <c r="H11" s="60">
        <v>135320</v>
      </c>
      <c r="I11" s="60">
        <v>244666</v>
      </c>
      <c r="J11" s="60">
        <v>380389</v>
      </c>
      <c r="K11" s="60">
        <v>97447</v>
      </c>
      <c r="L11" s="60">
        <v>268804</v>
      </c>
      <c r="M11" s="60">
        <v>-7119</v>
      </c>
      <c r="N11" s="60">
        <v>359132</v>
      </c>
      <c r="O11" s="60">
        <v>989054</v>
      </c>
      <c r="P11" s="60"/>
      <c r="Q11" s="60">
        <v>952766</v>
      </c>
      <c r="R11" s="60">
        <v>1941820</v>
      </c>
      <c r="S11" s="60"/>
      <c r="T11" s="60"/>
      <c r="U11" s="60"/>
      <c r="V11" s="60"/>
      <c r="W11" s="60">
        <v>2681341</v>
      </c>
      <c r="X11" s="60">
        <v>4281926</v>
      </c>
      <c r="Y11" s="60">
        <v>-1600585</v>
      </c>
      <c r="Z11" s="140">
        <v>-37.38</v>
      </c>
      <c r="AA11" s="155">
        <v>5709235</v>
      </c>
    </row>
    <row r="12" spans="1:27" ht="13.5">
      <c r="A12" s="138" t="s">
        <v>81</v>
      </c>
      <c r="B12" s="136"/>
      <c r="C12" s="155">
        <v>586119</v>
      </c>
      <c r="D12" s="155"/>
      <c r="E12" s="156">
        <v>592000</v>
      </c>
      <c r="F12" s="60">
        <v>427100</v>
      </c>
      <c r="G12" s="60">
        <v>41744</v>
      </c>
      <c r="H12" s="60">
        <v>26714</v>
      </c>
      <c r="I12" s="60">
        <v>19837</v>
      </c>
      <c r="J12" s="60">
        <v>88295</v>
      </c>
      <c r="K12" s="60">
        <v>32632</v>
      </c>
      <c r="L12" s="60">
        <v>15325</v>
      </c>
      <c r="M12" s="60">
        <v>26867</v>
      </c>
      <c r="N12" s="60">
        <v>74824</v>
      </c>
      <c r="O12" s="60">
        <v>59543</v>
      </c>
      <c r="P12" s="60">
        <v>42351</v>
      </c>
      <c r="Q12" s="60">
        <v>43031</v>
      </c>
      <c r="R12" s="60">
        <v>144925</v>
      </c>
      <c r="S12" s="60"/>
      <c r="T12" s="60"/>
      <c r="U12" s="60"/>
      <c r="V12" s="60"/>
      <c r="W12" s="60">
        <v>308044</v>
      </c>
      <c r="X12" s="60">
        <v>320325</v>
      </c>
      <c r="Y12" s="60">
        <v>-12281</v>
      </c>
      <c r="Z12" s="140">
        <v>-3.83</v>
      </c>
      <c r="AA12" s="155">
        <v>427100</v>
      </c>
    </row>
    <row r="13" spans="1:27" ht="13.5">
      <c r="A13" s="138" t="s">
        <v>82</v>
      </c>
      <c r="B13" s="136"/>
      <c r="C13" s="155">
        <v>5019211</v>
      </c>
      <c r="D13" s="155"/>
      <c r="E13" s="156"/>
      <c r="F13" s="60">
        <v>1360540</v>
      </c>
      <c r="G13" s="60"/>
      <c r="H13" s="60">
        <v>539977</v>
      </c>
      <c r="I13" s="60"/>
      <c r="J13" s="60">
        <v>539977</v>
      </c>
      <c r="K13" s="60">
        <v>344438</v>
      </c>
      <c r="L13" s="60"/>
      <c r="M13" s="60"/>
      <c r="N13" s="60">
        <v>344438</v>
      </c>
      <c r="O13" s="60"/>
      <c r="P13" s="60">
        <v>476125</v>
      </c>
      <c r="Q13" s="60"/>
      <c r="R13" s="60">
        <v>476125</v>
      </c>
      <c r="S13" s="60"/>
      <c r="T13" s="60"/>
      <c r="U13" s="60"/>
      <c r="V13" s="60"/>
      <c r="W13" s="60">
        <v>1360540</v>
      </c>
      <c r="X13" s="60">
        <v>1020405</v>
      </c>
      <c r="Y13" s="60">
        <v>340135</v>
      </c>
      <c r="Z13" s="140">
        <v>33.33</v>
      </c>
      <c r="AA13" s="155">
        <v>1360540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20315622</v>
      </c>
      <c r="D15" s="153">
        <f>SUM(D16:D18)</f>
        <v>0</v>
      </c>
      <c r="E15" s="154">
        <f t="shared" si="2"/>
        <v>18088000</v>
      </c>
      <c r="F15" s="100">
        <f t="shared" si="2"/>
        <v>33842966</v>
      </c>
      <c r="G15" s="100">
        <f t="shared" si="2"/>
        <v>43006</v>
      </c>
      <c r="H15" s="100">
        <f t="shared" si="2"/>
        <v>29900</v>
      </c>
      <c r="I15" s="100">
        <f t="shared" si="2"/>
        <v>3765412</v>
      </c>
      <c r="J15" s="100">
        <f t="shared" si="2"/>
        <v>3838318</v>
      </c>
      <c r="K15" s="100">
        <f t="shared" si="2"/>
        <v>1170001</v>
      </c>
      <c r="L15" s="100">
        <f t="shared" si="2"/>
        <v>2734170</v>
      </c>
      <c r="M15" s="100">
        <f t="shared" si="2"/>
        <v>1924887</v>
      </c>
      <c r="N15" s="100">
        <f t="shared" si="2"/>
        <v>5829058</v>
      </c>
      <c r="O15" s="100">
        <f t="shared" si="2"/>
        <v>100487</v>
      </c>
      <c r="P15" s="100">
        <f t="shared" si="2"/>
        <v>1952469</v>
      </c>
      <c r="Q15" s="100">
        <f t="shared" si="2"/>
        <v>785098</v>
      </c>
      <c r="R15" s="100">
        <f t="shared" si="2"/>
        <v>2838054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12505430</v>
      </c>
      <c r="X15" s="100">
        <f t="shared" si="2"/>
        <v>25382225</v>
      </c>
      <c r="Y15" s="100">
        <f t="shared" si="2"/>
        <v>-12876795</v>
      </c>
      <c r="Z15" s="137">
        <f>+IF(X15&lt;&gt;0,+(Y15/X15)*100,0)</f>
        <v>-50.73154540234357</v>
      </c>
      <c r="AA15" s="153">
        <f>SUM(AA16:AA18)</f>
        <v>33842966</v>
      </c>
    </row>
    <row r="16" spans="1:27" ht="13.5">
      <c r="A16" s="138" t="s">
        <v>85</v>
      </c>
      <c r="B16" s="136"/>
      <c r="C16" s="155">
        <v>19868259</v>
      </c>
      <c r="D16" s="155"/>
      <c r="E16" s="156">
        <v>17688000</v>
      </c>
      <c r="F16" s="60">
        <v>33372966</v>
      </c>
      <c r="G16" s="60">
        <v>1100</v>
      </c>
      <c r="H16" s="60">
        <v>600</v>
      </c>
      <c r="I16" s="60">
        <v>3738983</v>
      </c>
      <c r="J16" s="60">
        <v>3740683</v>
      </c>
      <c r="K16" s="60">
        <v>1101999</v>
      </c>
      <c r="L16" s="60">
        <v>2694406</v>
      </c>
      <c r="M16" s="60">
        <v>1898607</v>
      </c>
      <c r="N16" s="60">
        <v>5695012</v>
      </c>
      <c r="O16" s="60">
        <v>57872</v>
      </c>
      <c r="P16" s="60">
        <v>1901048</v>
      </c>
      <c r="Q16" s="60">
        <v>728363</v>
      </c>
      <c r="R16" s="60">
        <v>2687283</v>
      </c>
      <c r="S16" s="60"/>
      <c r="T16" s="60"/>
      <c r="U16" s="60"/>
      <c r="V16" s="60"/>
      <c r="W16" s="60">
        <v>12122978</v>
      </c>
      <c r="X16" s="60">
        <v>25029725</v>
      </c>
      <c r="Y16" s="60">
        <v>-12906747</v>
      </c>
      <c r="Z16" s="140">
        <v>-51.57</v>
      </c>
      <c r="AA16" s="155">
        <v>33372966</v>
      </c>
    </row>
    <row r="17" spans="1:27" ht="13.5">
      <c r="A17" s="138" t="s">
        <v>86</v>
      </c>
      <c r="B17" s="136"/>
      <c r="C17" s="155">
        <v>447363</v>
      </c>
      <c r="D17" s="155"/>
      <c r="E17" s="156">
        <v>400000</v>
      </c>
      <c r="F17" s="60">
        <v>470000</v>
      </c>
      <c r="G17" s="60">
        <v>41906</v>
      </c>
      <c r="H17" s="60">
        <v>29300</v>
      </c>
      <c r="I17" s="60">
        <v>26429</v>
      </c>
      <c r="J17" s="60">
        <v>97635</v>
      </c>
      <c r="K17" s="60">
        <v>68002</v>
      </c>
      <c r="L17" s="60">
        <v>39764</v>
      </c>
      <c r="M17" s="60">
        <v>26280</v>
      </c>
      <c r="N17" s="60">
        <v>134046</v>
      </c>
      <c r="O17" s="60">
        <v>42615</v>
      </c>
      <c r="P17" s="60">
        <v>51421</v>
      </c>
      <c r="Q17" s="60">
        <v>56735</v>
      </c>
      <c r="R17" s="60">
        <v>150771</v>
      </c>
      <c r="S17" s="60"/>
      <c r="T17" s="60"/>
      <c r="U17" s="60"/>
      <c r="V17" s="60"/>
      <c r="W17" s="60">
        <v>382452</v>
      </c>
      <c r="X17" s="60">
        <v>352500</v>
      </c>
      <c r="Y17" s="60">
        <v>29952</v>
      </c>
      <c r="Z17" s="140">
        <v>8.5</v>
      </c>
      <c r="AA17" s="155">
        <v>470000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372586</v>
      </c>
      <c r="D19" s="153">
        <f>SUM(D20:D23)</f>
        <v>0</v>
      </c>
      <c r="E19" s="154">
        <f t="shared" si="3"/>
        <v>1264820</v>
      </c>
      <c r="F19" s="100">
        <f t="shared" si="3"/>
        <v>1210820</v>
      </c>
      <c r="G19" s="100">
        <f t="shared" si="3"/>
        <v>43905</v>
      </c>
      <c r="H19" s="100">
        <f t="shared" si="3"/>
        <v>41244</v>
      </c>
      <c r="I19" s="100">
        <f t="shared" si="3"/>
        <v>40263</v>
      </c>
      <c r="J19" s="100">
        <f t="shared" si="3"/>
        <v>125412</v>
      </c>
      <c r="K19" s="100">
        <f t="shared" si="3"/>
        <v>36160</v>
      </c>
      <c r="L19" s="100">
        <f t="shared" si="3"/>
        <v>198463</v>
      </c>
      <c r="M19" s="100">
        <f t="shared" si="3"/>
        <v>35157</v>
      </c>
      <c r="N19" s="100">
        <f t="shared" si="3"/>
        <v>269780</v>
      </c>
      <c r="O19" s="100">
        <f t="shared" si="3"/>
        <v>42235</v>
      </c>
      <c r="P19" s="100">
        <f t="shared" si="3"/>
        <v>37819</v>
      </c>
      <c r="Q19" s="100">
        <f t="shared" si="3"/>
        <v>622838</v>
      </c>
      <c r="R19" s="100">
        <f t="shared" si="3"/>
        <v>702892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1098084</v>
      </c>
      <c r="X19" s="100">
        <f t="shared" si="3"/>
        <v>908115</v>
      </c>
      <c r="Y19" s="100">
        <f t="shared" si="3"/>
        <v>189969</v>
      </c>
      <c r="Z19" s="137">
        <f>+IF(X19&lt;&gt;0,+(Y19/X19)*100,0)</f>
        <v>20.919046596521365</v>
      </c>
      <c r="AA19" s="153">
        <f>SUM(AA20:AA23)</f>
        <v>1210820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372586</v>
      </c>
      <c r="D23" s="155"/>
      <c r="E23" s="156">
        <v>1264820</v>
      </c>
      <c r="F23" s="60">
        <v>1210820</v>
      </c>
      <c r="G23" s="60">
        <v>43905</v>
      </c>
      <c r="H23" s="60">
        <v>41244</v>
      </c>
      <c r="I23" s="60">
        <v>40263</v>
      </c>
      <c r="J23" s="60">
        <v>125412</v>
      </c>
      <c r="K23" s="60">
        <v>36160</v>
      </c>
      <c r="L23" s="60">
        <v>198463</v>
      </c>
      <c r="M23" s="60">
        <v>35157</v>
      </c>
      <c r="N23" s="60">
        <v>269780</v>
      </c>
      <c r="O23" s="60">
        <v>42235</v>
      </c>
      <c r="P23" s="60">
        <v>37819</v>
      </c>
      <c r="Q23" s="60">
        <v>622838</v>
      </c>
      <c r="R23" s="60">
        <v>702892</v>
      </c>
      <c r="S23" s="60"/>
      <c r="T23" s="60"/>
      <c r="U23" s="60"/>
      <c r="V23" s="60"/>
      <c r="W23" s="60">
        <v>1098084</v>
      </c>
      <c r="X23" s="60">
        <v>908115</v>
      </c>
      <c r="Y23" s="60">
        <v>189969</v>
      </c>
      <c r="Z23" s="140">
        <v>20.92</v>
      </c>
      <c r="AA23" s="155">
        <v>1210820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71151169</v>
      </c>
      <c r="D25" s="168">
        <f>+D5+D9+D15+D19+D24</f>
        <v>0</v>
      </c>
      <c r="E25" s="169">
        <f t="shared" si="4"/>
        <v>68151258</v>
      </c>
      <c r="F25" s="73">
        <f t="shared" si="4"/>
        <v>91750692</v>
      </c>
      <c r="G25" s="73">
        <f t="shared" si="4"/>
        <v>8161665</v>
      </c>
      <c r="H25" s="73">
        <f t="shared" si="4"/>
        <v>7078395</v>
      </c>
      <c r="I25" s="73">
        <f t="shared" si="4"/>
        <v>5770128</v>
      </c>
      <c r="J25" s="73">
        <f t="shared" si="4"/>
        <v>21010188</v>
      </c>
      <c r="K25" s="73">
        <f t="shared" si="4"/>
        <v>2473297</v>
      </c>
      <c r="L25" s="73">
        <f t="shared" si="4"/>
        <v>14907491</v>
      </c>
      <c r="M25" s="73">
        <f t="shared" si="4"/>
        <v>3086391</v>
      </c>
      <c r="N25" s="73">
        <f t="shared" si="4"/>
        <v>20467179</v>
      </c>
      <c r="O25" s="73">
        <f t="shared" si="4"/>
        <v>2131310</v>
      </c>
      <c r="P25" s="73">
        <f t="shared" si="4"/>
        <v>3425012</v>
      </c>
      <c r="Q25" s="73">
        <f t="shared" si="4"/>
        <v>17653600</v>
      </c>
      <c r="R25" s="73">
        <f t="shared" si="4"/>
        <v>23209922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64687289</v>
      </c>
      <c r="X25" s="73">
        <f t="shared" si="4"/>
        <v>68813019</v>
      </c>
      <c r="Y25" s="73">
        <f t="shared" si="4"/>
        <v>-4125730</v>
      </c>
      <c r="Z25" s="170">
        <f>+IF(X25&lt;&gt;0,+(Y25/X25)*100,0)</f>
        <v>-5.995566042524598</v>
      </c>
      <c r="AA25" s="168">
        <f>+AA5+AA9+AA15+AA19+AA24</f>
        <v>91750692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21709061</v>
      </c>
      <c r="D28" s="153">
        <f>SUM(D29:D31)</f>
        <v>0</v>
      </c>
      <c r="E28" s="154">
        <f t="shared" si="5"/>
        <v>22609251</v>
      </c>
      <c r="F28" s="100">
        <f t="shared" si="5"/>
        <v>24177540</v>
      </c>
      <c r="G28" s="100">
        <f t="shared" si="5"/>
        <v>1088329</v>
      </c>
      <c r="H28" s="100">
        <f t="shared" si="5"/>
        <v>1573476</v>
      </c>
      <c r="I28" s="100">
        <f t="shared" si="5"/>
        <v>1781972</v>
      </c>
      <c r="J28" s="100">
        <f t="shared" si="5"/>
        <v>4443777</v>
      </c>
      <c r="K28" s="100">
        <f t="shared" si="5"/>
        <v>2156511</v>
      </c>
      <c r="L28" s="100">
        <f t="shared" si="5"/>
        <v>1744570</v>
      </c>
      <c r="M28" s="100">
        <f t="shared" si="5"/>
        <v>2119761</v>
      </c>
      <c r="N28" s="100">
        <f t="shared" si="5"/>
        <v>6020842</v>
      </c>
      <c r="O28" s="100">
        <f t="shared" si="5"/>
        <v>1432469</v>
      </c>
      <c r="P28" s="100">
        <f t="shared" si="5"/>
        <v>1413615</v>
      </c>
      <c r="Q28" s="100">
        <f t="shared" si="5"/>
        <v>1792774</v>
      </c>
      <c r="R28" s="100">
        <f t="shared" si="5"/>
        <v>4638858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15103477</v>
      </c>
      <c r="X28" s="100">
        <f t="shared" si="5"/>
        <v>18133155</v>
      </c>
      <c r="Y28" s="100">
        <f t="shared" si="5"/>
        <v>-3029678</v>
      </c>
      <c r="Z28" s="137">
        <f>+IF(X28&lt;&gt;0,+(Y28/X28)*100,0)</f>
        <v>-16.707947403526855</v>
      </c>
      <c r="AA28" s="153">
        <f>SUM(AA29:AA31)</f>
        <v>24177540</v>
      </c>
    </row>
    <row r="29" spans="1:27" ht="13.5">
      <c r="A29" s="138" t="s">
        <v>75</v>
      </c>
      <c r="B29" s="136"/>
      <c r="C29" s="155">
        <v>6413672</v>
      </c>
      <c r="D29" s="155"/>
      <c r="E29" s="156">
        <v>8155611</v>
      </c>
      <c r="F29" s="60">
        <v>8288095</v>
      </c>
      <c r="G29" s="60">
        <v>444669</v>
      </c>
      <c r="H29" s="60">
        <v>553700</v>
      </c>
      <c r="I29" s="60">
        <v>562419</v>
      </c>
      <c r="J29" s="60">
        <v>1560788</v>
      </c>
      <c r="K29" s="60">
        <v>915544</v>
      </c>
      <c r="L29" s="60">
        <v>638270</v>
      </c>
      <c r="M29" s="60">
        <v>541084</v>
      </c>
      <c r="N29" s="60">
        <v>2094898</v>
      </c>
      <c r="O29" s="60">
        <v>616434</v>
      </c>
      <c r="P29" s="60">
        <v>549627</v>
      </c>
      <c r="Q29" s="60">
        <v>752962</v>
      </c>
      <c r="R29" s="60">
        <v>1919023</v>
      </c>
      <c r="S29" s="60"/>
      <c r="T29" s="60"/>
      <c r="U29" s="60"/>
      <c r="V29" s="60"/>
      <c r="W29" s="60">
        <v>5574709</v>
      </c>
      <c r="X29" s="60">
        <v>6216071</v>
      </c>
      <c r="Y29" s="60">
        <v>-641362</v>
      </c>
      <c r="Z29" s="140">
        <v>-10.32</v>
      </c>
      <c r="AA29" s="155">
        <v>8288095</v>
      </c>
    </row>
    <row r="30" spans="1:27" ht="13.5">
      <c r="A30" s="138" t="s">
        <v>76</v>
      </c>
      <c r="B30" s="136"/>
      <c r="C30" s="157">
        <v>10625712</v>
      </c>
      <c r="D30" s="157"/>
      <c r="E30" s="158">
        <v>7831340</v>
      </c>
      <c r="F30" s="159">
        <v>9420145</v>
      </c>
      <c r="G30" s="159">
        <v>332374</v>
      </c>
      <c r="H30" s="159">
        <v>479116</v>
      </c>
      <c r="I30" s="159">
        <v>818875</v>
      </c>
      <c r="J30" s="159">
        <v>1630365</v>
      </c>
      <c r="K30" s="159">
        <v>812672</v>
      </c>
      <c r="L30" s="159">
        <v>574399</v>
      </c>
      <c r="M30" s="159">
        <v>1212109</v>
      </c>
      <c r="N30" s="159">
        <v>2599180</v>
      </c>
      <c r="O30" s="159">
        <v>573492</v>
      </c>
      <c r="P30" s="159">
        <v>528865</v>
      </c>
      <c r="Q30" s="159">
        <v>642731</v>
      </c>
      <c r="R30" s="159">
        <v>1745088</v>
      </c>
      <c r="S30" s="159"/>
      <c r="T30" s="159"/>
      <c r="U30" s="159"/>
      <c r="V30" s="159"/>
      <c r="W30" s="159">
        <v>5974633</v>
      </c>
      <c r="X30" s="159">
        <v>7065109</v>
      </c>
      <c r="Y30" s="159">
        <v>-1090476</v>
      </c>
      <c r="Z30" s="141">
        <v>-15.43</v>
      </c>
      <c r="AA30" s="157">
        <v>9420145</v>
      </c>
    </row>
    <row r="31" spans="1:27" ht="13.5">
      <c r="A31" s="138" t="s">
        <v>77</v>
      </c>
      <c r="B31" s="136"/>
      <c r="C31" s="155">
        <v>4669677</v>
      </c>
      <c r="D31" s="155"/>
      <c r="E31" s="156">
        <v>6622300</v>
      </c>
      <c r="F31" s="60">
        <v>6469300</v>
      </c>
      <c r="G31" s="60">
        <v>311286</v>
      </c>
      <c r="H31" s="60">
        <v>540660</v>
      </c>
      <c r="I31" s="60">
        <v>400678</v>
      </c>
      <c r="J31" s="60">
        <v>1252624</v>
      </c>
      <c r="K31" s="60">
        <v>428295</v>
      </c>
      <c r="L31" s="60">
        <v>531901</v>
      </c>
      <c r="M31" s="60">
        <v>366568</v>
      </c>
      <c r="N31" s="60">
        <v>1326764</v>
      </c>
      <c r="O31" s="60">
        <v>242543</v>
      </c>
      <c r="P31" s="60">
        <v>335123</v>
      </c>
      <c r="Q31" s="60">
        <v>397081</v>
      </c>
      <c r="R31" s="60">
        <v>974747</v>
      </c>
      <c r="S31" s="60"/>
      <c r="T31" s="60"/>
      <c r="U31" s="60"/>
      <c r="V31" s="60"/>
      <c r="W31" s="60">
        <v>3554135</v>
      </c>
      <c r="X31" s="60">
        <v>4851975</v>
      </c>
      <c r="Y31" s="60">
        <v>-1297840</v>
      </c>
      <c r="Z31" s="140">
        <v>-26.75</v>
      </c>
      <c r="AA31" s="155">
        <v>6469300</v>
      </c>
    </row>
    <row r="32" spans="1:27" ht="13.5">
      <c r="A32" s="135" t="s">
        <v>78</v>
      </c>
      <c r="B32" s="136"/>
      <c r="C32" s="153">
        <f aca="true" t="shared" si="6" ref="C32:Y32">SUM(C33:C37)</f>
        <v>21755085</v>
      </c>
      <c r="D32" s="153">
        <f>SUM(D33:D37)</f>
        <v>0</v>
      </c>
      <c r="E32" s="154">
        <f t="shared" si="6"/>
        <v>15255626</v>
      </c>
      <c r="F32" s="100">
        <f t="shared" si="6"/>
        <v>21872379</v>
      </c>
      <c r="G32" s="100">
        <f t="shared" si="6"/>
        <v>1421154</v>
      </c>
      <c r="H32" s="100">
        <f t="shared" si="6"/>
        <v>1014876</v>
      </c>
      <c r="I32" s="100">
        <f t="shared" si="6"/>
        <v>1770909</v>
      </c>
      <c r="J32" s="100">
        <f t="shared" si="6"/>
        <v>4206939</v>
      </c>
      <c r="K32" s="100">
        <f t="shared" si="6"/>
        <v>1080059</v>
      </c>
      <c r="L32" s="100">
        <f t="shared" si="6"/>
        <v>1485709</v>
      </c>
      <c r="M32" s="100">
        <f t="shared" si="6"/>
        <v>1070190</v>
      </c>
      <c r="N32" s="100">
        <f t="shared" si="6"/>
        <v>3635958</v>
      </c>
      <c r="O32" s="100">
        <f t="shared" si="6"/>
        <v>3042373</v>
      </c>
      <c r="P32" s="100">
        <f t="shared" si="6"/>
        <v>1504204</v>
      </c>
      <c r="Q32" s="100">
        <f t="shared" si="6"/>
        <v>1180920</v>
      </c>
      <c r="R32" s="100">
        <f t="shared" si="6"/>
        <v>5727497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13570394</v>
      </c>
      <c r="X32" s="100">
        <f t="shared" si="6"/>
        <v>16404285</v>
      </c>
      <c r="Y32" s="100">
        <f t="shared" si="6"/>
        <v>-2833891</v>
      </c>
      <c r="Z32" s="137">
        <f>+IF(X32&lt;&gt;0,+(Y32/X32)*100,0)</f>
        <v>-17.27530946944655</v>
      </c>
      <c r="AA32" s="153">
        <f>SUM(AA33:AA37)</f>
        <v>21872379</v>
      </c>
    </row>
    <row r="33" spans="1:27" ht="13.5">
      <c r="A33" s="138" t="s">
        <v>79</v>
      </c>
      <c r="B33" s="136"/>
      <c r="C33" s="155">
        <v>9274900</v>
      </c>
      <c r="D33" s="155"/>
      <c r="E33" s="156">
        <v>9548751</v>
      </c>
      <c r="F33" s="60">
        <v>9759574</v>
      </c>
      <c r="G33" s="60">
        <v>506834</v>
      </c>
      <c r="H33" s="60">
        <v>577865</v>
      </c>
      <c r="I33" s="60">
        <v>939013</v>
      </c>
      <c r="J33" s="60">
        <v>2023712</v>
      </c>
      <c r="K33" s="60">
        <v>618977</v>
      </c>
      <c r="L33" s="60">
        <v>750351</v>
      </c>
      <c r="M33" s="60">
        <v>613289</v>
      </c>
      <c r="N33" s="60">
        <v>1982617</v>
      </c>
      <c r="O33" s="60">
        <v>932017</v>
      </c>
      <c r="P33" s="60">
        <v>578361</v>
      </c>
      <c r="Q33" s="60">
        <v>619759</v>
      </c>
      <c r="R33" s="60">
        <v>2130137</v>
      </c>
      <c r="S33" s="60"/>
      <c r="T33" s="60"/>
      <c r="U33" s="60"/>
      <c r="V33" s="60"/>
      <c r="W33" s="60">
        <v>6136466</v>
      </c>
      <c r="X33" s="60">
        <v>7319681</v>
      </c>
      <c r="Y33" s="60">
        <v>-1183215</v>
      </c>
      <c r="Z33" s="140">
        <v>-16.16</v>
      </c>
      <c r="AA33" s="155">
        <v>9759574</v>
      </c>
    </row>
    <row r="34" spans="1:27" ht="13.5">
      <c r="A34" s="138" t="s">
        <v>80</v>
      </c>
      <c r="B34" s="136"/>
      <c r="C34" s="155">
        <v>3380918</v>
      </c>
      <c r="D34" s="155"/>
      <c r="E34" s="156">
        <v>1396230</v>
      </c>
      <c r="F34" s="60">
        <v>6128380</v>
      </c>
      <c r="G34" s="60">
        <v>81357</v>
      </c>
      <c r="H34" s="60">
        <v>83967</v>
      </c>
      <c r="I34" s="60">
        <v>107793</v>
      </c>
      <c r="J34" s="60">
        <v>273117</v>
      </c>
      <c r="K34" s="60">
        <v>100514</v>
      </c>
      <c r="L34" s="60">
        <v>176754</v>
      </c>
      <c r="M34" s="60">
        <v>87508</v>
      </c>
      <c r="N34" s="60">
        <v>364776</v>
      </c>
      <c r="O34" s="60">
        <v>1789630</v>
      </c>
      <c r="P34" s="60">
        <v>106020</v>
      </c>
      <c r="Q34" s="60">
        <v>222523</v>
      </c>
      <c r="R34" s="60">
        <v>2118173</v>
      </c>
      <c r="S34" s="60"/>
      <c r="T34" s="60"/>
      <c r="U34" s="60"/>
      <c r="V34" s="60"/>
      <c r="W34" s="60">
        <v>2756066</v>
      </c>
      <c r="X34" s="60">
        <v>4596285</v>
      </c>
      <c r="Y34" s="60">
        <v>-1840219</v>
      </c>
      <c r="Z34" s="140">
        <v>-40.04</v>
      </c>
      <c r="AA34" s="155">
        <v>6128380</v>
      </c>
    </row>
    <row r="35" spans="1:27" ht="13.5">
      <c r="A35" s="138" t="s">
        <v>81</v>
      </c>
      <c r="B35" s="136"/>
      <c r="C35" s="155">
        <v>4080056</v>
      </c>
      <c r="D35" s="155"/>
      <c r="E35" s="156">
        <v>4310645</v>
      </c>
      <c r="F35" s="60">
        <v>4623885</v>
      </c>
      <c r="G35" s="60">
        <v>292985</v>
      </c>
      <c r="H35" s="60">
        <v>353044</v>
      </c>
      <c r="I35" s="60">
        <v>379666</v>
      </c>
      <c r="J35" s="60">
        <v>1025695</v>
      </c>
      <c r="K35" s="60">
        <v>360568</v>
      </c>
      <c r="L35" s="60">
        <v>558604</v>
      </c>
      <c r="M35" s="60">
        <v>369393</v>
      </c>
      <c r="N35" s="60">
        <v>1288565</v>
      </c>
      <c r="O35" s="60">
        <v>320726</v>
      </c>
      <c r="P35" s="60">
        <v>343698</v>
      </c>
      <c r="Q35" s="60">
        <v>338638</v>
      </c>
      <c r="R35" s="60">
        <v>1003062</v>
      </c>
      <c r="S35" s="60"/>
      <c r="T35" s="60"/>
      <c r="U35" s="60"/>
      <c r="V35" s="60"/>
      <c r="W35" s="60">
        <v>3317322</v>
      </c>
      <c r="X35" s="60">
        <v>3467914</v>
      </c>
      <c r="Y35" s="60">
        <v>-150592</v>
      </c>
      <c r="Z35" s="140">
        <v>-4.34</v>
      </c>
      <c r="AA35" s="155">
        <v>4623885</v>
      </c>
    </row>
    <row r="36" spans="1:27" ht="13.5">
      <c r="A36" s="138" t="s">
        <v>82</v>
      </c>
      <c r="B36" s="136"/>
      <c r="C36" s="155">
        <v>5019211</v>
      </c>
      <c r="D36" s="155"/>
      <c r="E36" s="156"/>
      <c r="F36" s="60">
        <v>1360540</v>
      </c>
      <c r="G36" s="60">
        <v>539978</v>
      </c>
      <c r="H36" s="60"/>
      <c r="I36" s="60">
        <v>344437</v>
      </c>
      <c r="J36" s="60">
        <v>884415</v>
      </c>
      <c r="K36" s="60"/>
      <c r="L36" s="60"/>
      <c r="M36" s="60"/>
      <c r="N36" s="60"/>
      <c r="O36" s="60"/>
      <c r="P36" s="60">
        <v>476125</v>
      </c>
      <c r="Q36" s="60"/>
      <c r="R36" s="60">
        <v>476125</v>
      </c>
      <c r="S36" s="60"/>
      <c r="T36" s="60"/>
      <c r="U36" s="60"/>
      <c r="V36" s="60"/>
      <c r="W36" s="60">
        <v>1360540</v>
      </c>
      <c r="X36" s="60">
        <v>1020405</v>
      </c>
      <c r="Y36" s="60">
        <v>340135</v>
      </c>
      <c r="Z36" s="140">
        <v>33.33</v>
      </c>
      <c r="AA36" s="155">
        <v>1360540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11140537</v>
      </c>
      <c r="D38" s="153">
        <f>SUM(D39:D41)</f>
        <v>0</v>
      </c>
      <c r="E38" s="154">
        <f t="shared" si="7"/>
        <v>16620355</v>
      </c>
      <c r="F38" s="100">
        <f t="shared" si="7"/>
        <v>19940543</v>
      </c>
      <c r="G38" s="100">
        <f t="shared" si="7"/>
        <v>627336</v>
      </c>
      <c r="H38" s="100">
        <f t="shared" si="7"/>
        <v>781391</v>
      </c>
      <c r="I38" s="100">
        <f t="shared" si="7"/>
        <v>1322634</v>
      </c>
      <c r="J38" s="100">
        <f t="shared" si="7"/>
        <v>2731361</v>
      </c>
      <c r="K38" s="100">
        <f t="shared" si="7"/>
        <v>1127193</v>
      </c>
      <c r="L38" s="100">
        <f t="shared" si="7"/>
        <v>1619353</v>
      </c>
      <c r="M38" s="100">
        <f t="shared" si="7"/>
        <v>1036771</v>
      </c>
      <c r="N38" s="100">
        <f t="shared" si="7"/>
        <v>3783317</v>
      </c>
      <c r="O38" s="100">
        <f t="shared" si="7"/>
        <v>1161333</v>
      </c>
      <c r="P38" s="100">
        <f t="shared" si="7"/>
        <v>810586</v>
      </c>
      <c r="Q38" s="100">
        <f t="shared" si="7"/>
        <v>1995014</v>
      </c>
      <c r="R38" s="100">
        <f t="shared" si="7"/>
        <v>3966933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10481611</v>
      </c>
      <c r="X38" s="100">
        <f t="shared" si="7"/>
        <v>14955408</v>
      </c>
      <c r="Y38" s="100">
        <f t="shared" si="7"/>
        <v>-4473797</v>
      </c>
      <c r="Z38" s="137">
        <f>+IF(X38&lt;&gt;0,+(Y38/X38)*100,0)</f>
        <v>-29.9142423931196</v>
      </c>
      <c r="AA38" s="153">
        <f>SUM(AA39:AA41)</f>
        <v>19940543</v>
      </c>
    </row>
    <row r="39" spans="1:27" ht="13.5">
      <c r="A39" s="138" t="s">
        <v>85</v>
      </c>
      <c r="B39" s="136"/>
      <c r="C39" s="155">
        <v>5149234</v>
      </c>
      <c r="D39" s="155"/>
      <c r="E39" s="156">
        <v>7757610</v>
      </c>
      <c r="F39" s="60">
        <v>10977158</v>
      </c>
      <c r="G39" s="60">
        <v>321545</v>
      </c>
      <c r="H39" s="60">
        <v>351562</v>
      </c>
      <c r="I39" s="60">
        <v>566239</v>
      </c>
      <c r="J39" s="60">
        <v>1239346</v>
      </c>
      <c r="K39" s="60">
        <v>472785</v>
      </c>
      <c r="L39" s="60">
        <v>723902</v>
      </c>
      <c r="M39" s="60">
        <v>577628</v>
      </c>
      <c r="N39" s="60">
        <v>1774315</v>
      </c>
      <c r="O39" s="60">
        <v>536326</v>
      </c>
      <c r="P39" s="60">
        <v>451998</v>
      </c>
      <c r="Q39" s="60">
        <v>1159375</v>
      </c>
      <c r="R39" s="60">
        <v>2147699</v>
      </c>
      <c r="S39" s="60"/>
      <c r="T39" s="60"/>
      <c r="U39" s="60"/>
      <c r="V39" s="60"/>
      <c r="W39" s="60">
        <v>5161360</v>
      </c>
      <c r="X39" s="60">
        <v>8232869</v>
      </c>
      <c r="Y39" s="60">
        <v>-3071509</v>
      </c>
      <c r="Z39" s="140">
        <v>-37.31</v>
      </c>
      <c r="AA39" s="155">
        <v>10977158</v>
      </c>
    </row>
    <row r="40" spans="1:27" ht="13.5">
      <c r="A40" s="138" t="s">
        <v>86</v>
      </c>
      <c r="B40" s="136"/>
      <c r="C40" s="155">
        <v>5991303</v>
      </c>
      <c r="D40" s="155"/>
      <c r="E40" s="156">
        <v>8862745</v>
      </c>
      <c r="F40" s="60">
        <v>8963385</v>
      </c>
      <c r="G40" s="60">
        <v>305791</v>
      </c>
      <c r="H40" s="60">
        <v>429829</v>
      </c>
      <c r="I40" s="60">
        <v>756395</v>
      </c>
      <c r="J40" s="60">
        <v>1492015</v>
      </c>
      <c r="K40" s="60">
        <v>654408</v>
      </c>
      <c r="L40" s="60">
        <v>895451</v>
      </c>
      <c r="M40" s="60">
        <v>459143</v>
      </c>
      <c r="N40" s="60">
        <v>2009002</v>
      </c>
      <c r="O40" s="60">
        <v>625007</v>
      </c>
      <c r="P40" s="60">
        <v>358588</v>
      </c>
      <c r="Q40" s="60">
        <v>835639</v>
      </c>
      <c r="R40" s="60">
        <v>1819234</v>
      </c>
      <c r="S40" s="60"/>
      <c r="T40" s="60"/>
      <c r="U40" s="60"/>
      <c r="V40" s="60"/>
      <c r="W40" s="60">
        <v>5320251</v>
      </c>
      <c r="X40" s="60">
        <v>6722539</v>
      </c>
      <c r="Y40" s="60">
        <v>-1402288</v>
      </c>
      <c r="Z40" s="140">
        <v>-20.86</v>
      </c>
      <c r="AA40" s="155">
        <v>8963385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2214110</v>
      </c>
      <c r="D42" s="153">
        <f>SUM(D43:D46)</f>
        <v>0</v>
      </c>
      <c r="E42" s="154">
        <f t="shared" si="8"/>
        <v>3089193</v>
      </c>
      <c r="F42" s="100">
        <f t="shared" si="8"/>
        <v>3014283</v>
      </c>
      <c r="G42" s="100">
        <f t="shared" si="8"/>
        <v>165423</v>
      </c>
      <c r="H42" s="100">
        <f t="shared" si="8"/>
        <v>182662</v>
      </c>
      <c r="I42" s="100">
        <f t="shared" si="8"/>
        <v>292556</v>
      </c>
      <c r="J42" s="100">
        <f t="shared" si="8"/>
        <v>640641</v>
      </c>
      <c r="K42" s="100">
        <f t="shared" si="8"/>
        <v>212810</v>
      </c>
      <c r="L42" s="100">
        <f t="shared" si="8"/>
        <v>333645</v>
      </c>
      <c r="M42" s="100">
        <f t="shared" si="8"/>
        <v>191563</v>
      </c>
      <c r="N42" s="100">
        <f t="shared" si="8"/>
        <v>738018</v>
      </c>
      <c r="O42" s="100">
        <f t="shared" si="8"/>
        <v>355988</v>
      </c>
      <c r="P42" s="100">
        <f t="shared" si="8"/>
        <v>279475</v>
      </c>
      <c r="Q42" s="100">
        <f t="shared" si="8"/>
        <v>185562</v>
      </c>
      <c r="R42" s="100">
        <f t="shared" si="8"/>
        <v>821025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2199684</v>
      </c>
      <c r="X42" s="100">
        <f t="shared" si="8"/>
        <v>2260712</v>
      </c>
      <c r="Y42" s="100">
        <f t="shared" si="8"/>
        <v>-61028</v>
      </c>
      <c r="Z42" s="137">
        <f>+IF(X42&lt;&gt;0,+(Y42/X42)*100,0)</f>
        <v>-2.6995035192452645</v>
      </c>
      <c r="AA42" s="153">
        <f>SUM(AA43:AA46)</f>
        <v>3014283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2214110</v>
      </c>
      <c r="D46" s="155"/>
      <c r="E46" s="156">
        <v>3089193</v>
      </c>
      <c r="F46" s="60">
        <v>3014283</v>
      </c>
      <c r="G46" s="60">
        <v>165423</v>
      </c>
      <c r="H46" s="60">
        <v>182662</v>
      </c>
      <c r="I46" s="60">
        <v>292556</v>
      </c>
      <c r="J46" s="60">
        <v>640641</v>
      </c>
      <c r="K46" s="60">
        <v>212810</v>
      </c>
      <c r="L46" s="60">
        <v>333645</v>
      </c>
      <c r="M46" s="60">
        <v>191563</v>
      </c>
      <c r="N46" s="60">
        <v>738018</v>
      </c>
      <c r="O46" s="60">
        <v>355988</v>
      </c>
      <c r="P46" s="60">
        <v>279475</v>
      </c>
      <c r="Q46" s="60">
        <v>185562</v>
      </c>
      <c r="R46" s="60">
        <v>821025</v>
      </c>
      <c r="S46" s="60"/>
      <c r="T46" s="60"/>
      <c r="U46" s="60"/>
      <c r="V46" s="60"/>
      <c r="W46" s="60">
        <v>2199684</v>
      </c>
      <c r="X46" s="60">
        <v>2260712</v>
      </c>
      <c r="Y46" s="60">
        <v>-61028</v>
      </c>
      <c r="Z46" s="140">
        <v>-2.7</v>
      </c>
      <c r="AA46" s="155">
        <v>3014283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56818793</v>
      </c>
      <c r="D48" s="168">
        <f>+D28+D32+D38+D42+D47</f>
        <v>0</v>
      </c>
      <c r="E48" s="169">
        <f t="shared" si="9"/>
        <v>57574425</v>
      </c>
      <c r="F48" s="73">
        <f t="shared" si="9"/>
        <v>69004745</v>
      </c>
      <c r="G48" s="73">
        <f t="shared" si="9"/>
        <v>3302242</v>
      </c>
      <c r="H48" s="73">
        <f t="shared" si="9"/>
        <v>3552405</v>
      </c>
      <c r="I48" s="73">
        <f t="shared" si="9"/>
        <v>5168071</v>
      </c>
      <c r="J48" s="73">
        <f t="shared" si="9"/>
        <v>12022718</v>
      </c>
      <c r="K48" s="73">
        <f t="shared" si="9"/>
        <v>4576573</v>
      </c>
      <c r="L48" s="73">
        <f t="shared" si="9"/>
        <v>5183277</v>
      </c>
      <c r="M48" s="73">
        <f t="shared" si="9"/>
        <v>4418285</v>
      </c>
      <c r="N48" s="73">
        <f t="shared" si="9"/>
        <v>14178135</v>
      </c>
      <c r="O48" s="73">
        <f t="shared" si="9"/>
        <v>5992163</v>
      </c>
      <c r="P48" s="73">
        <f t="shared" si="9"/>
        <v>4007880</v>
      </c>
      <c r="Q48" s="73">
        <f t="shared" si="9"/>
        <v>5154270</v>
      </c>
      <c r="R48" s="73">
        <f t="shared" si="9"/>
        <v>15154313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41355166</v>
      </c>
      <c r="X48" s="73">
        <f t="shared" si="9"/>
        <v>51753560</v>
      </c>
      <c r="Y48" s="73">
        <f t="shared" si="9"/>
        <v>-10398394</v>
      </c>
      <c r="Z48" s="170">
        <f>+IF(X48&lt;&gt;0,+(Y48/X48)*100,0)</f>
        <v>-20.0921327924108</v>
      </c>
      <c r="AA48" s="168">
        <f>+AA28+AA32+AA38+AA42+AA47</f>
        <v>69004745</v>
      </c>
    </row>
    <row r="49" spans="1:27" ht="13.5">
      <c r="A49" s="148" t="s">
        <v>49</v>
      </c>
      <c r="B49" s="149"/>
      <c r="C49" s="171">
        <f aca="true" t="shared" si="10" ref="C49:Y49">+C25-C48</f>
        <v>14332376</v>
      </c>
      <c r="D49" s="171">
        <f>+D25-D48</f>
        <v>0</v>
      </c>
      <c r="E49" s="172">
        <f t="shared" si="10"/>
        <v>10576833</v>
      </c>
      <c r="F49" s="173">
        <f t="shared" si="10"/>
        <v>22745947</v>
      </c>
      <c r="G49" s="173">
        <f t="shared" si="10"/>
        <v>4859423</v>
      </c>
      <c r="H49" s="173">
        <f t="shared" si="10"/>
        <v>3525990</v>
      </c>
      <c r="I49" s="173">
        <f t="shared" si="10"/>
        <v>602057</v>
      </c>
      <c r="J49" s="173">
        <f t="shared" si="10"/>
        <v>8987470</v>
      </c>
      <c r="K49" s="173">
        <f t="shared" si="10"/>
        <v>-2103276</v>
      </c>
      <c r="L49" s="173">
        <f t="shared" si="10"/>
        <v>9724214</v>
      </c>
      <c r="M49" s="173">
        <f t="shared" si="10"/>
        <v>-1331894</v>
      </c>
      <c r="N49" s="173">
        <f t="shared" si="10"/>
        <v>6289044</v>
      </c>
      <c r="O49" s="173">
        <f t="shared" si="10"/>
        <v>-3860853</v>
      </c>
      <c r="P49" s="173">
        <f t="shared" si="10"/>
        <v>-582868</v>
      </c>
      <c r="Q49" s="173">
        <f t="shared" si="10"/>
        <v>12499330</v>
      </c>
      <c r="R49" s="173">
        <f t="shared" si="10"/>
        <v>8055609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23332123</v>
      </c>
      <c r="X49" s="173">
        <f>IF(F25=F48,0,X25-X48)</f>
        <v>17059459</v>
      </c>
      <c r="Y49" s="173">
        <f t="shared" si="10"/>
        <v>6272664</v>
      </c>
      <c r="Z49" s="174">
        <f>+IF(X49&lt;&gt;0,+(Y49/X49)*100,0)</f>
        <v>36.76941924125495</v>
      </c>
      <c r="AA49" s="171">
        <f>+AA25-AA48</f>
        <v>22745947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8548051</v>
      </c>
      <c r="D5" s="155">
        <v>0</v>
      </c>
      <c r="E5" s="156">
        <v>8200000</v>
      </c>
      <c r="F5" s="60">
        <v>9200000</v>
      </c>
      <c r="G5" s="60">
        <v>0</v>
      </c>
      <c r="H5" s="60">
        <v>5631185</v>
      </c>
      <c r="I5" s="60">
        <v>420161</v>
      </c>
      <c r="J5" s="60">
        <v>6051346</v>
      </c>
      <c r="K5" s="60">
        <v>406375</v>
      </c>
      <c r="L5" s="60">
        <v>437861</v>
      </c>
      <c r="M5" s="60">
        <v>422315</v>
      </c>
      <c r="N5" s="60">
        <v>1266551</v>
      </c>
      <c r="O5" s="60">
        <v>425923</v>
      </c>
      <c r="P5" s="60">
        <v>439965</v>
      </c>
      <c r="Q5" s="60">
        <v>514784</v>
      </c>
      <c r="R5" s="60">
        <v>1380672</v>
      </c>
      <c r="S5" s="60">
        <v>0</v>
      </c>
      <c r="T5" s="60">
        <v>0</v>
      </c>
      <c r="U5" s="60">
        <v>0</v>
      </c>
      <c r="V5" s="60">
        <v>0</v>
      </c>
      <c r="W5" s="60">
        <v>8698569</v>
      </c>
      <c r="X5" s="60">
        <v>6900000</v>
      </c>
      <c r="Y5" s="60">
        <v>1798569</v>
      </c>
      <c r="Z5" s="140">
        <v>26.07</v>
      </c>
      <c r="AA5" s="155">
        <v>9200000</v>
      </c>
    </row>
    <row r="6" spans="1:27" ht="13.5">
      <c r="A6" s="181" t="s">
        <v>102</v>
      </c>
      <c r="B6" s="182"/>
      <c r="C6" s="155">
        <v>806897</v>
      </c>
      <c r="D6" s="155">
        <v>0</v>
      </c>
      <c r="E6" s="156">
        <v>400000</v>
      </c>
      <c r="F6" s="60">
        <v>480000</v>
      </c>
      <c r="G6" s="60">
        <v>40251</v>
      </c>
      <c r="H6" s="60">
        <v>40104</v>
      </c>
      <c r="I6" s="60">
        <v>42446</v>
      </c>
      <c r="J6" s="60">
        <v>122801</v>
      </c>
      <c r="K6" s="60">
        <v>42926</v>
      </c>
      <c r="L6" s="60">
        <v>31701</v>
      </c>
      <c r="M6" s="60">
        <v>41209</v>
      </c>
      <c r="N6" s="60">
        <v>115836</v>
      </c>
      <c r="O6" s="60">
        <v>41628</v>
      </c>
      <c r="P6" s="60">
        <v>51505</v>
      </c>
      <c r="Q6" s="60">
        <v>53710</v>
      </c>
      <c r="R6" s="60">
        <v>146843</v>
      </c>
      <c r="S6" s="60">
        <v>0</v>
      </c>
      <c r="T6" s="60">
        <v>0</v>
      </c>
      <c r="U6" s="60">
        <v>0</v>
      </c>
      <c r="V6" s="60">
        <v>0</v>
      </c>
      <c r="W6" s="60">
        <v>385480</v>
      </c>
      <c r="X6" s="60">
        <v>360000</v>
      </c>
      <c r="Y6" s="60">
        <v>25480</v>
      </c>
      <c r="Z6" s="140">
        <v>7.08</v>
      </c>
      <c r="AA6" s="155">
        <v>480000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299603</v>
      </c>
      <c r="D10" s="155">
        <v>0</v>
      </c>
      <c r="E10" s="156">
        <v>488820</v>
      </c>
      <c r="F10" s="54">
        <v>418820</v>
      </c>
      <c r="G10" s="54">
        <v>39710</v>
      </c>
      <c r="H10" s="54">
        <v>36015</v>
      </c>
      <c r="I10" s="54">
        <v>36015</v>
      </c>
      <c r="J10" s="54">
        <v>111740</v>
      </c>
      <c r="K10" s="54">
        <v>31144</v>
      </c>
      <c r="L10" s="54">
        <v>30138</v>
      </c>
      <c r="M10" s="54">
        <v>31593</v>
      </c>
      <c r="N10" s="54">
        <v>92875</v>
      </c>
      <c r="O10" s="54">
        <v>33596</v>
      </c>
      <c r="P10" s="54">
        <v>33596</v>
      </c>
      <c r="Q10" s="54">
        <v>33664</v>
      </c>
      <c r="R10" s="54">
        <v>100856</v>
      </c>
      <c r="S10" s="54">
        <v>0</v>
      </c>
      <c r="T10" s="54">
        <v>0</v>
      </c>
      <c r="U10" s="54">
        <v>0</v>
      </c>
      <c r="V10" s="54">
        <v>0</v>
      </c>
      <c r="W10" s="54">
        <v>305471</v>
      </c>
      <c r="X10" s="54">
        <v>314115</v>
      </c>
      <c r="Y10" s="54">
        <v>-8644</v>
      </c>
      <c r="Z10" s="184">
        <v>-2.75</v>
      </c>
      <c r="AA10" s="130">
        <v>418820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1033490</v>
      </c>
      <c r="D12" s="155">
        <v>0</v>
      </c>
      <c r="E12" s="156">
        <v>1089768</v>
      </c>
      <c r="F12" s="60">
        <v>6379003</v>
      </c>
      <c r="G12" s="60">
        <v>49406</v>
      </c>
      <c r="H12" s="60">
        <v>183924</v>
      </c>
      <c r="I12" s="60">
        <v>294440</v>
      </c>
      <c r="J12" s="60">
        <v>527770</v>
      </c>
      <c r="K12" s="60">
        <v>138419</v>
      </c>
      <c r="L12" s="60">
        <v>325722</v>
      </c>
      <c r="M12" s="60">
        <v>52957</v>
      </c>
      <c r="N12" s="60">
        <v>517098</v>
      </c>
      <c r="O12" s="60">
        <v>1052800</v>
      </c>
      <c r="P12" s="60">
        <v>52583</v>
      </c>
      <c r="Q12" s="60">
        <v>1005894</v>
      </c>
      <c r="R12" s="60">
        <v>2111277</v>
      </c>
      <c r="S12" s="60">
        <v>0</v>
      </c>
      <c r="T12" s="60">
        <v>0</v>
      </c>
      <c r="U12" s="60">
        <v>0</v>
      </c>
      <c r="V12" s="60">
        <v>0</v>
      </c>
      <c r="W12" s="60">
        <v>3156145</v>
      </c>
      <c r="X12" s="60">
        <v>4784252</v>
      </c>
      <c r="Y12" s="60">
        <v>-1628107</v>
      </c>
      <c r="Z12" s="140">
        <v>-34.03</v>
      </c>
      <c r="AA12" s="155">
        <v>6379003</v>
      </c>
    </row>
    <row r="13" spans="1:27" ht="13.5">
      <c r="A13" s="181" t="s">
        <v>109</v>
      </c>
      <c r="B13" s="185"/>
      <c r="C13" s="155">
        <v>1695342</v>
      </c>
      <c r="D13" s="155">
        <v>0</v>
      </c>
      <c r="E13" s="156">
        <v>1700000</v>
      </c>
      <c r="F13" s="60">
        <v>1850000</v>
      </c>
      <c r="G13" s="60">
        <v>176665</v>
      </c>
      <c r="H13" s="60">
        <v>173343</v>
      </c>
      <c r="I13" s="60">
        <v>133084</v>
      </c>
      <c r="J13" s="60">
        <v>483092</v>
      </c>
      <c r="K13" s="60">
        <v>150708</v>
      </c>
      <c r="L13" s="60">
        <v>63756</v>
      </c>
      <c r="M13" s="60">
        <v>141628</v>
      </c>
      <c r="N13" s="60">
        <v>356092</v>
      </c>
      <c r="O13" s="60">
        <v>316329</v>
      </c>
      <c r="P13" s="60">
        <v>148490</v>
      </c>
      <c r="Q13" s="60">
        <v>205504</v>
      </c>
      <c r="R13" s="60">
        <v>670323</v>
      </c>
      <c r="S13" s="60">
        <v>0</v>
      </c>
      <c r="T13" s="60">
        <v>0</v>
      </c>
      <c r="U13" s="60">
        <v>0</v>
      </c>
      <c r="V13" s="60">
        <v>0</v>
      </c>
      <c r="W13" s="60">
        <v>1509507</v>
      </c>
      <c r="X13" s="60">
        <v>1387500</v>
      </c>
      <c r="Y13" s="60">
        <v>122007</v>
      </c>
      <c r="Z13" s="140">
        <v>8.79</v>
      </c>
      <c r="AA13" s="155">
        <v>1850000</v>
      </c>
    </row>
    <row r="14" spans="1:27" ht="13.5">
      <c r="A14" s="181" t="s">
        <v>110</v>
      </c>
      <c r="B14" s="185"/>
      <c r="C14" s="155">
        <v>146399</v>
      </c>
      <c r="D14" s="155">
        <v>0</v>
      </c>
      <c r="E14" s="156">
        <v>70180</v>
      </c>
      <c r="F14" s="60">
        <v>126180</v>
      </c>
      <c r="G14" s="60">
        <v>11638</v>
      </c>
      <c r="H14" s="60">
        <v>11610</v>
      </c>
      <c r="I14" s="60">
        <v>11805</v>
      </c>
      <c r="J14" s="60">
        <v>35053</v>
      </c>
      <c r="K14" s="60">
        <v>11446</v>
      </c>
      <c r="L14" s="60">
        <v>11258</v>
      </c>
      <c r="M14" s="60">
        <v>11110</v>
      </c>
      <c r="N14" s="60">
        <v>33814</v>
      </c>
      <c r="O14" s="60">
        <v>10943</v>
      </c>
      <c r="P14" s="60">
        <v>10915</v>
      </c>
      <c r="Q14" s="60">
        <v>10621</v>
      </c>
      <c r="R14" s="60">
        <v>32479</v>
      </c>
      <c r="S14" s="60">
        <v>0</v>
      </c>
      <c r="T14" s="60">
        <v>0</v>
      </c>
      <c r="U14" s="60">
        <v>0</v>
      </c>
      <c r="V14" s="60">
        <v>0</v>
      </c>
      <c r="W14" s="60">
        <v>101346</v>
      </c>
      <c r="X14" s="60">
        <v>94635</v>
      </c>
      <c r="Y14" s="60">
        <v>6711</v>
      </c>
      <c r="Z14" s="140">
        <v>7.09</v>
      </c>
      <c r="AA14" s="155">
        <v>126180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116366</v>
      </c>
      <c r="D16" s="155">
        <v>0</v>
      </c>
      <c r="E16" s="156">
        <v>252500</v>
      </c>
      <c r="F16" s="60">
        <v>52500</v>
      </c>
      <c r="G16" s="60">
        <v>187</v>
      </c>
      <c r="H16" s="60">
        <v>135</v>
      </c>
      <c r="I16" s="60">
        <v>246</v>
      </c>
      <c r="J16" s="60">
        <v>568</v>
      </c>
      <c r="K16" s="60">
        <v>9149</v>
      </c>
      <c r="L16" s="60">
        <v>107</v>
      </c>
      <c r="M16" s="60">
        <v>9890</v>
      </c>
      <c r="N16" s="60">
        <v>19146</v>
      </c>
      <c r="O16" s="60">
        <v>122</v>
      </c>
      <c r="P16" s="60">
        <v>3705</v>
      </c>
      <c r="Q16" s="60">
        <v>82</v>
      </c>
      <c r="R16" s="60">
        <v>3909</v>
      </c>
      <c r="S16" s="60">
        <v>0</v>
      </c>
      <c r="T16" s="60">
        <v>0</v>
      </c>
      <c r="U16" s="60">
        <v>0</v>
      </c>
      <c r="V16" s="60">
        <v>0</v>
      </c>
      <c r="W16" s="60">
        <v>23623</v>
      </c>
      <c r="X16" s="60">
        <v>39375</v>
      </c>
      <c r="Y16" s="60">
        <v>-15752</v>
      </c>
      <c r="Z16" s="140">
        <v>-40.01</v>
      </c>
      <c r="AA16" s="155">
        <v>52500</v>
      </c>
    </row>
    <row r="17" spans="1:27" ht="13.5">
      <c r="A17" s="181" t="s">
        <v>113</v>
      </c>
      <c r="B17" s="185"/>
      <c r="C17" s="155">
        <v>401224</v>
      </c>
      <c r="D17" s="155">
        <v>0</v>
      </c>
      <c r="E17" s="156">
        <v>336000</v>
      </c>
      <c r="F17" s="60">
        <v>346100</v>
      </c>
      <c r="G17" s="60">
        <v>42244</v>
      </c>
      <c r="H17" s="60">
        <v>23745</v>
      </c>
      <c r="I17" s="60">
        <v>28581</v>
      </c>
      <c r="J17" s="60">
        <v>94570</v>
      </c>
      <c r="K17" s="60">
        <v>23237</v>
      </c>
      <c r="L17" s="60">
        <v>20743</v>
      </c>
      <c r="M17" s="60">
        <v>17116</v>
      </c>
      <c r="N17" s="60">
        <v>61096</v>
      </c>
      <c r="O17" s="60">
        <v>42502</v>
      </c>
      <c r="P17" s="60">
        <v>39784</v>
      </c>
      <c r="Q17" s="60">
        <v>43700</v>
      </c>
      <c r="R17" s="60">
        <v>125986</v>
      </c>
      <c r="S17" s="60">
        <v>0</v>
      </c>
      <c r="T17" s="60">
        <v>0</v>
      </c>
      <c r="U17" s="60">
        <v>0</v>
      </c>
      <c r="V17" s="60">
        <v>0</v>
      </c>
      <c r="W17" s="60">
        <v>281652</v>
      </c>
      <c r="X17" s="60">
        <v>259575</v>
      </c>
      <c r="Y17" s="60">
        <v>22077</v>
      </c>
      <c r="Z17" s="140">
        <v>8.51</v>
      </c>
      <c r="AA17" s="155">
        <v>346100</v>
      </c>
    </row>
    <row r="18" spans="1:27" ht="13.5">
      <c r="A18" s="183" t="s">
        <v>114</v>
      </c>
      <c r="B18" s="182"/>
      <c r="C18" s="155">
        <v>447363</v>
      </c>
      <c r="D18" s="155">
        <v>0</v>
      </c>
      <c r="E18" s="156">
        <v>400000</v>
      </c>
      <c r="F18" s="60">
        <v>470000</v>
      </c>
      <c r="G18" s="60">
        <v>41906</v>
      </c>
      <c r="H18" s="60">
        <v>29300</v>
      </c>
      <c r="I18" s="60">
        <v>26429</v>
      </c>
      <c r="J18" s="60">
        <v>97635</v>
      </c>
      <c r="K18" s="60">
        <v>68002</v>
      </c>
      <c r="L18" s="60">
        <v>39764</v>
      </c>
      <c r="M18" s="60">
        <v>26280</v>
      </c>
      <c r="N18" s="60">
        <v>134046</v>
      </c>
      <c r="O18" s="60">
        <v>42615</v>
      </c>
      <c r="P18" s="60">
        <v>51421</v>
      </c>
      <c r="Q18" s="60">
        <v>56735</v>
      </c>
      <c r="R18" s="60">
        <v>150771</v>
      </c>
      <c r="S18" s="60">
        <v>0</v>
      </c>
      <c r="T18" s="60">
        <v>0</v>
      </c>
      <c r="U18" s="60">
        <v>0</v>
      </c>
      <c r="V18" s="60">
        <v>0</v>
      </c>
      <c r="W18" s="60">
        <v>382452</v>
      </c>
      <c r="X18" s="60">
        <v>352500</v>
      </c>
      <c r="Y18" s="60">
        <v>29952</v>
      </c>
      <c r="Z18" s="140">
        <v>8.5</v>
      </c>
      <c r="AA18" s="155">
        <v>470000</v>
      </c>
    </row>
    <row r="19" spans="1:27" ht="13.5">
      <c r="A19" s="181" t="s">
        <v>34</v>
      </c>
      <c r="B19" s="185"/>
      <c r="C19" s="155">
        <v>37977383</v>
      </c>
      <c r="D19" s="155">
        <v>0</v>
      </c>
      <c r="E19" s="156">
        <v>39047250</v>
      </c>
      <c r="F19" s="60">
        <v>72009477</v>
      </c>
      <c r="G19" s="60">
        <v>7740387</v>
      </c>
      <c r="H19" s="60">
        <v>878744</v>
      </c>
      <c r="I19" s="60">
        <v>1250109</v>
      </c>
      <c r="J19" s="60">
        <v>9869240</v>
      </c>
      <c r="K19" s="60">
        <v>418728</v>
      </c>
      <c r="L19" s="60">
        <v>11488395</v>
      </c>
      <c r="M19" s="60">
        <v>167682</v>
      </c>
      <c r="N19" s="60">
        <v>12074805</v>
      </c>
      <c r="O19" s="60">
        <v>135378</v>
      </c>
      <c r="P19" s="60">
        <v>3440049</v>
      </c>
      <c r="Q19" s="60">
        <v>15698361</v>
      </c>
      <c r="R19" s="60">
        <v>19273788</v>
      </c>
      <c r="S19" s="60">
        <v>0</v>
      </c>
      <c r="T19" s="60">
        <v>0</v>
      </c>
      <c r="U19" s="60">
        <v>0</v>
      </c>
      <c r="V19" s="60">
        <v>0</v>
      </c>
      <c r="W19" s="60">
        <v>41217833</v>
      </c>
      <c r="X19" s="60">
        <v>54007108</v>
      </c>
      <c r="Y19" s="60">
        <v>-12789275</v>
      </c>
      <c r="Z19" s="140">
        <v>-23.68</v>
      </c>
      <c r="AA19" s="155">
        <v>72009477</v>
      </c>
    </row>
    <row r="20" spans="1:27" ht="13.5">
      <c r="A20" s="181" t="s">
        <v>35</v>
      </c>
      <c r="B20" s="185"/>
      <c r="C20" s="155">
        <v>503977</v>
      </c>
      <c r="D20" s="155">
        <v>0</v>
      </c>
      <c r="E20" s="156">
        <v>353990</v>
      </c>
      <c r="F20" s="54">
        <v>418612</v>
      </c>
      <c r="G20" s="54">
        <v>19271</v>
      </c>
      <c r="H20" s="54">
        <v>70290</v>
      </c>
      <c r="I20" s="54">
        <v>70172</v>
      </c>
      <c r="J20" s="54">
        <v>159733</v>
      </c>
      <c r="K20" s="54">
        <v>550318</v>
      </c>
      <c r="L20" s="54">
        <v>277384</v>
      </c>
      <c r="M20" s="54">
        <v>172678</v>
      </c>
      <c r="N20" s="54">
        <v>1000380</v>
      </c>
      <c r="O20" s="54">
        <v>29474</v>
      </c>
      <c r="P20" s="54">
        <v>-847001</v>
      </c>
      <c r="Q20" s="54">
        <v>30545</v>
      </c>
      <c r="R20" s="54">
        <v>-786982</v>
      </c>
      <c r="S20" s="54">
        <v>0</v>
      </c>
      <c r="T20" s="54">
        <v>0</v>
      </c>
      <c r="U20" s="54">
        <v>0</v>
      </c>
      <c r="V20" s="54">
        <v>0</v>
      </c>
      <c r="W20" s="54">
        <v>373131</v>
      </c>
      <c r="X20" s="54">
        <v>313959</v>
      </c>
      <c r="Y20" s="54">
        <v>59172</v>
      </c>
      <c r="Z20" s="184">
        <v>18.85</v>
      </c>
      <c r="AA20" s="130">
        <v>418612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125432</v>
      </c>
      <c r="J21" s="60">
        <v>125432</v>
      </c>
      <c r="K21" s="60">
        <v>39035</v>
      </c>
      <c r="L21" s="60">
        <v>54439</v>
      </c>
      <c r="M21" s="60">
        <v>0</v>
      </c>
      <c r="N21" s="60">
        <v>93474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218906</v>
      </c>
      <c r="X21" s="60">
        <v>0</v>
      </c>
      <c r="Y21" s="60">
        <v>218906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51976095</v>
      </c>
      <c r="D22" s="188">
        <f>SUM(D5:D21)</f>
        <v>0</v>
      </c>
      <c r="E22" s="189">
        <f t="shared" si="0"/>
        <v>52338508</v>
      </c>
      <c r="F22" s="190">
        <f t="shared" si="0"/>
        <v>91750692</v>
      </c>
      <c r="G22" s="190">
        <f t="shared" si="0"/>
        <v>8161665</v>
      </c>
      <c r="H22" s="190">
        <f t="shared" si="0"/>
        <v>7078395</v>
      </c>
      <c r="I22" s="190">
        <f t="shared" si="0"/>
        <v>2438920</v>
      </c>
      <c r="J22" s="190">
        <f t="shared" si="0"/>
        <v>17678980</v>
      </c>
      <c r="K22" s="190">
        <f t="shared" si="0"/>
        <v>1889487</v>
      </c>
      <c r="L22" s="190">
        <f t="shared" si="0"/>
        <v>12781268</v>
      </c>
      <c r="M22" s="190">
        <f t="shared" si="0"/>
        <v>1094458</v>
      </c>
      <c r="N22" s="190">
        <f t="shared" si="0"/>
        <v>15765213</v>
      </c>
      <c r="O22" s="190">
        <f t="shared" si="0"/>
        <v>2131310</v>
      </c>
      <c r="P22" s="190">
        <f t="shared" si="0"/>
        <v>3425012</v>
      </c>
      <c r="Q22" s="190">
        <f t="shared" si="0"/>
        <v>17653600</v>
      </c>
      <c r="R22" s="190">
        <f t="shared" si="0"/>
        <v>23209922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56654115</v>
      </c>
      <c r="X22" s="190">
        <f t="shared" si="0"/>
        <v>68813019</v>
      </c>
      <c r="Y22" s="190">
        <f t="shared" si="0"/>
        <v>-12158904</v>
      </c>
      <c r="Z22" s="191">
        <f>+IF(X22&lt;&gt;0,+(Y22/X22)*100,0)</f>
        <v>-17.669481991481874</v>
      </c>
      <c r="AA22" s="188">
        <f>SUM(AA5:AA21)</f>
        <v>91750692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24016063</v>
      </c>
      <c r="D25" s="155">
        <v>0</v>
      </c>
      <c r="E25" s="156">
        <v>27178028</v>
      </c>
      <c r="F25" s="60">
        <v>27115226</v>
      </c>
      <c r="G25" s="60">
        <v>1735629</v>
      </c>
      <c r="H25" s="60">
        <v>1810792</v>
      </c>
      <c r="I25" s="60">
        <v>2117957</v>
      </c>
      <c r="J25" s="60">
        <v>5664378</v>
      </c>
      <c r="K25" s="60">
        <v>1951110</v>
      </c>
      <c r="L25" s="60">
        <v>3071484</v>
      </c>
      <c r="M25" s="60">
        <v>2009467</v>
      </c>
      <c r="N25" s="60">
        <v>7032061</v>
      </c>
      <c r="O25" s="60">
        <v>2001174</v>
      </c>
      <c r="P25" s="60">
        <v>2075065</v>
      </c>
      <c r="Q25" s="60">
        <v>1988830</v>
      </c>
      <c r="R25" s="60">
        <v>6065069</v>
      </c>
      <c r="S25" s="60">
        <v>0</v>
      </c>
      <c r="T25" s="60">
        <v>0</v>
      </c>
      <c r="U25" s="60">
        <v>0</v>
      </c>
      <c r="V25" s="60">
        <v>0</v>
      </c>
      <c r="W25" s="60">
        <v>18761508</v>
      </c>
      <c r="X25" s="60">
        <v>20336420</v>
      </c>
      <c r="Y25" s="60">
        <v>-1574912</v>
      </c>
      <c r="Z25" s="140">
        <v>-7.74</v>
      </c>
      <c r="AA25" s="155">
        <v>27115226</v>
      </c>
    </row>
    <row r="26" spans="1:27" ht="13.5">
      <c r="A26" s="183" t="s">
        <v>38</v>
      </c>
      <c r="B26" s="182"/>
      <c r="C26" s="155">
        <v>3477164</v>
      </c>
      <c r="D26" s="155">
        <v>0</v>
      </c>
      <c r="E26" s="156">
        <v>3908226</v>
      </c>
      <c r="F26" s="60">
        <v>3943489</v>
      </c>
      <c r="G26" s="60">
        <v>289763</v>
      </c>
      <c r="H26" s="60">
        <v>289763</v>
      </c>
      <c r="I26" s="60">
        <v>289763</v>
      </c>
      <c r="J26" s="60">
        <v>869289</v>
      </c>
      <c r="K26" s="60">
        <v>289764</v>
      </c>
      <c r="L26" s="60">
        <v>289764</v>
      </c>
      <c r="M26" s="60">
        <v>289764</v>
      </c>
      <c r="N26" s="60">
        <v>869292</v>
      </c>
      <c r="O26" s="60">
        <v>289764</v>
      </c>
      <c r="P26" s="60">
        <v>289764</v>
      </c>
      <c r="Q26" s="60">
        <v>494823</v>
      </c>
      <c r="R26" s="60">
        <v>1074351</v>
      </c>
      <c r="S26" s="60">
        <v>0</v>
      </c>
      <c r="T26" s="60">
        <v>0</v>
      </c>
      <c r="U26" s="60">
        <v>0</v>
      </c>
      <c r="V26" s="60">
        <v>0</v>
      </c>
      <c r="W26" s="60">
        <v>2812932</v>
      </c>
      <c r="X26" s="60">
        <v>2957617</v>
      </c>
      <c r="Y26" s="60">
        <v>-144685</v>
      </c>
      <c r="Z26" s="140">
        <v>-4.89</v>
      </c>
      <c r="AA26" s="155">
        <v>3943489</v>
      </c>
    </row>
    <row r="27" spans="1:27" ht="13.5">
      <c r="A27" s="183" t="s">
        <v>118</v>
      </c>
      <c r="B27" s="182"/>
      <c r="C27" s="155">
        <v>3883549</v>
      </c>
      <c r="D27" s="155">
        <v>0</v>
      </c>
      <c r="E27" s="156">
        <v>0</v>
      </c>
      <c r="F27" s="60">
        <v>550000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412500</v>
      </c>
      <c r="Y27" s="60">
        <v>-412500</v>
      </c>
      <c r="Z27" s="140">
        <v>-100</v>
      </c>
      <c r="AA27" s="155">
        <v>550000</v>
      </c>
    </row>
    <row r="28" spans="1:27" ht="13.5">
      <c r="A28" s="183" t="s">
        <v>39</v>
      </c>
      <c r="B28" s="182"/>
      <c r="C28" s="155">
        <v>4306411</v>
      </c>
      <c r="D28" s="155">
        <v>0</v>
      </c>
      <c r="E28" s="156">
        <v>5583778</v>
      </c>
      <c r="F28" s="60">
        <v>5632278</v>
      </c>
      <c r="G28" s="60">
        <v>0</v>
      </c>
      <c r="H28" s="60">
        <v>0</v>
      </c>
      <c r="I28" s="60">
        <v>1150284</v>
      </c>
      <c r="J28" s="60">
        <v>1150284</v>
      </c>
      <c r="K28" s="60">
        <v>383428</v>
      </c>
      <c r="L28" s="60">
        <v>383429</v>
      </c>
      <c r="M28" s="60">
        <v>383429</v>
      </c>
      <c r="N28" s="60">
        <v>1150286</v>
      </c>
      <c r="O28" s="60">
        <v>383429</v>
      </c>
      <c r="P28" s="60">
        <v>383429</v>
      </c>
      <c r="Q28" s="60">
        <v>383429</v>
      </c>
      <c r="R28" s="60">
        <v>1150287</v>
      </c>
      <c r="S28" s="60">
        <v>0</v>
      </c>
      <c r="T28" s="60">
        <v>0</v>
      </c>
      <c r="U28" s="60">
        <v>0</v>
      </c>
      <c r="V28" s="60">
        <v>0</v>
      </c>
      <c r="W28" s="60">
        <v>3450857</v>
      </c>
      <c r="X28" s="60">
        <v>4224209</v>
      </c>
      <c r="Y28" s="60">
        <v>-773352</v>
      </c>
      <c r="Z28" s="140">
        <v>-18.31</v>
      </c>
      <c r="AA28" s="155">
        <v>5632278</v>
      </c>
    </row>
    <row r="29" spans="1:27" ht="13.5">
      <c r="A29" s="183" t="s">
        <v>40</v>
      </c>
      <c r="B29" s="182"/>
      <c r="C29" s="155">
        <v>18424</v>
      </c>
      <c r="D29" s="155">
        <v>0</v>
      </c>
      <c r="E29" s="156">
        <v>1300</v>
      </c>
      <c r="F29" s="60">
        <v>80300</v>
      </c>
      <c r="G29" s="60">
        <v>5757</v>
      </c>
      <c r="H29" s="60">
        <v>114</v>
      </c>
      <c r="I29" s="60">
        <v>10110</v>
      </c>
      <c r="J29" s="60">
        <v>15981</v>
      </c>
      <c r="K29" s="60">
        <v>5953</v>
      </c>
      <c r="L29" s="60">
        <v>5441</v>
      </c>
      <c r="M29" s="60">
        <v>8718</v>
      </c>
      <c r="N29" s="60">
        <v>20112</v>
      </c>
      <c r="O29" s="60">
        <v>4999</v>
      </c>
      <c r="P29" s="60">
        <v>6887</v>
      </c>
      <c r="Q29" s="60">
        <v>7071</v>
      </c>
      <c r="R29" s="60">
        <v>18957</v>
      </c>
      <c r="S29" s="60">
        <v>0</v>
      </c>
      <c r="T29" s="60">
        <v>0</v>
      </c>
      <c r="U29" s="60">
        <v>0</v>
      </c>
      <c r="V29" s="60">
        <v>0</v>
      </c>
      <c r="W29" s="60">
        <v>55050</v>
      </c>
      <c r="X29" s="60">
        <v>60225</v>
      </c>
      <c r="Y29" s="60">
        <v>-5175</v>
      </c>
      <c r="Z29" s="140">
        <v>-8.59</v>
      </c>
      <c r="AA29" s="155">
        <v>80300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3047460</v>
      </c>
      <c r="D32" s="155">
        <v>0</v>
      </c>
      <c r="E32" s="156">
        <v>4366015</v>
      </c>
      <c r="F32" s="60">
        <v>4774859</v>
      </c>
      <c r="G32" s="60">
        <v>318974</v>
      </c>
      <c r="H32" s="60">
        <v>305047</v>
      </c>
      <c r="I32" s="60">
        <v>312995</v>
      </c>
      <c r="J32" s="60">
        <v>937016</v>
      </c>
      <c r="K32" s="60">
        <v>500070</v>
      </c>
      <c r="L32" s="60">
        <v>261134</v>
      </c>
      <c r="M32" s="60">
        <v>278981</v>
      </c>
      <c r="N32" s="60">
        <v>1040185</v>
      </c>
      <c r="O32" s="60">
        <v>446547</v>
      </c>
      <c r="P32" s="60">
        <v>222670</v>
      </c>
      <c r="Q32" s="60">
        <v>107536</v>
      </c>
      <c r="R32" s="60">
        <v>776753</v>
      </c>
      <c r="S32" s="60">
        <v>0</v>
      </c>
      <c r="T32" s="60">
        <v>0</v>
      </c>
      <c r="U32" s="60">
        <v>0</v>
      </c>
      <c r="V32" s="60">
        <v>0</v>
      </c>
      <c r="W32" s="60">
        <v>2753954</v>
      </c>
      <c r="X32" s="60">
        <v>3581144</v>
      </c>
      <c r="Y32" s="60">
        <v>-827190</v>
      </c>
      <c r="Z32" s="140">
        <v>-23.1</v>
      </c>
      <c r="AA32" s="155">
        <v>4774859</v>
      </c>
    </row>
    <row r="33" spans="1:27" ht="13.5">
      <c r="A33" s="183" t="s">
        <v>42</v>
      </c>
      <c r="B33" s="182"/>
      <c r="C33" s="155">
        <v>18514</v>
      </c>
      <c r="D33" s="155">
        <v>0</v>
      </c>
      <c r="E33" s="156">
        <v>510000</v>
      </c>
      <c r="F33" s="60">
        <v>10000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7500</v>
      </c>
      <c r="Y33" s="60">
        <v>-7500</v>
      </c>
      <c r="Z33" s="140">
        <v>-100</v>
      </c>
      <c r="AA33" s="155">
        <v>10000</v>
      </c>
    </row>
    <row r="34" spans="1:27" ht="13.5">
      <c r="A34" s="183" t="s">
        <v>43</v>
      </c>
      <c r="B34" s="182"/>
      <c r="C34" s="155">
        <v>18051208</v>
      </c>
      <c r="D34" s="155">
        <v>0</v>
      </c>
      <c r="E34" s="156">
        <v>16027078</v>
      </c>
      <c r="F34" s="60">
        <v>26898593</v>
      </c>
      <c r="G34" s="60">
        <v>952119</v>
      </c>
      <c r="H34" s="60">
        <v>1146689</v>
      </c>
      <c r="I34" s="60">
        <v>1286962</v>
      </c>
      <c r="J34" s="60">
        <v>3385770</v>
      </c>
      <c r="K34" s="60">
        <v>1446248</v>
      </c>
      <c r="L34" s="60">
        <v>1172025</v>
      </c>
      <c r="M34" s="60">
        <v>1447926</v>
      </c>
      <c r="N34" s="60">
        <v>4066199</v>
      </c>
      <c r="O34" s="60">
        <v>2866250</v>
      </c>
      <c r="P34" s="60">
        <v>1030065</v>
      </c>
      <c r="Q34" s="60">
        <v>2172581</v>
      </c>
      <c r="R34" s="60">
        <v>6068896</v>
      </c>
      <c r="S34" s="60">
        <v>0</v>
      </c>
      <c r="T34" s="60">
        <v>0</v>
      </c>
      <c r="U34" s="60">
        <v>0</v>
      </c>
      <c r="V34" s="60">
        <v>0</v>
      </c>
      <c r="W34" s="60">
        <v>13520865</v>
      </c>
      <c r="X34" s="60">
        <v>20173945</v>
      </c>
      <c r="Y34" s="60">
        <v>-6653080</v>
      </c>
      <c r="Z34" s="140">
        <v>-32.98</v>
      </c>
      <c r="AA34" s="155">
        <v>26898593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56818793</v>
      </c>
      <c r="D36" s="188">
        <f>SUM(D25:D35)</f>
        <v>0</v>
      </c>
      <c r="E36" s="189">
        <f t="shared" si="1"/>
        <v>57574425</v>
      </c>
      <c r="F36" s="190">
        <f t="shared" si="1"/>
        <v>69004745</v>
      </c>
      <c r="G36" s="190">
        <f t="shared" si="1"/>
        <v>3302242</v>
      </c>
      <c r="H36" s="190">
        <f t="shared" si="1"/>
        <v>3552405</v>
      </c>
      <c r="I36" s="190">
        <f t="shared" si="1"/>
        <v>5168071</v>
      </c>
      <c r="J36" s="190">
        <f t="shared" si="1"/>
        <v>12022718</v>
      </c>
      <c r="K36" s="190">
        <f t="shared" si="1"/>
        <v>4576573</v>
      </c>
      <c r="L36" s="190">
        <f t="shared" si="1"/>
        <v>5183277</v>
      </c>
      <c r="M36" s="190">
        <f t="shared" si="1"/>
        <v>4418285</v>
      </c>
      <c r="N36" s="190">
        <f t="shared" si="1"/>
        <v>14178135</v>
      </c>
      <c r="O36" s="190">
        <f t="shared" si="1"/>
        <v>5992163</v>
      </c>
      <c r="P36" s="190">
        <f t="shared" si="1"/>
        <v>4007880</v>
      </c>
      <c r="Q36" s="190">
        <f t="shared" si="1"/>
        <v>5154270</v>
      </c>
      <c r="R36" s="190">
        <f t="shared" si="1"/>
        <v>15154313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41355166</v>
      </c>
      <c r="X36" s="190">
        <f t="shared" si="1"/>
        <v>51753560</v>
      </c>
      <c r="Y36" s="190">
        <f t="shared" si="1"/>
        <v>-10398394</v>
      </c>
      <c r="Z36" s="191">
        <f>+IF(X36&lt;&gt;0,+(Y36/X36)*100,0)</f>
        <v>-20.0921327924108</v>
      </c>
      <c r="AA36" s="188">
        <f>SUM(AA25:AA35)</f>
        <v>69004745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-4842698</v>
      </c>
      <c r="D38" s="199">
        <f>+D22-D36</f>
        <v>0</v>
      </c>
      <c r="E38" s="200">
        <f t="shared" si="2"/>
        <v>-5235917</v>
      </c>
      <c r="F38" s="106">
        <f t="shared" si="2"/>
        <v>22745947</v>
      </c>
      <c r="G38" s="106">
        <f t="shared" si="2"/>
        <v>4859423</v>
      </c>
      <c r="H38" s="106">
        <f t="shared" si="2"/>
        <v>3525990</v>
      </c>
      <c r="I38" s="106">
        <f t="shared" si="2"/>
        <v>-2729151</v>
      </c>
      <c r="J38" s="106">
        <f t="shared" si="2"/>
        <v>5656262</v>
      </c>
      <c r="K38" s="106">
        <f t="shared" si="2"/>
        <v>-2687086</v>
      </c>
      <c r="L38" s="106">
        <f t="shared" si="2"/>
        <v>7597991</v>
      </c>
      <c r="M38" s="106">
        <f t="shared" si="2"/>
        <v>-3323827</v>
      </c>
      <c r="N38" s="106">
        <f t="shared" si="2"/>
        <v>1587078</v>
      </c>
      <c r="O38" s="106">
        <f t="shared" si="2"/>
        <v>-3860853</v>
      </c>
      <c r="P38" s="106">
        <f t="shared" si="2"/>
        <v>-582868</v>
      </c>
      <c r="Q38" s="106">
        <f t="shared" si="2"/>
        <v>12499330</v>
      </c>
      <c r="R38" s="106">
        <f t="shared" si="2"/>
        <v>8055609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15298949</v>
      </c>
      <c r="X38" s="106">
        <f>IF(F22=F36,0,X22-X36)</f>
        <v>17059459</v>
      </c>
      <c r="Y38" s="106">
        <f t="shared" si="2"/>
        <v>-1760510</v>
      </c>
      <c r="Z38" s="201">
        <f>+IF(X38&lt;&gt;0,+(Y38/X38)*100,0)</f>
        <v>-10.31984660240398</v>
      </c>
      <c r="AA38" s="199">
        <f>+AA22-AA36</f>
        <v>22745947</v>
      </c>
    </row>
    <row r="39" spans="1:27" ht="13.5">
      <c r="A39" s="181" t="s">
        <v>46</v>
      </c>
      <c r="B39" s="185"/>
      <c r="C39" s="155">
        <v>19175074</v>
      </c>
      <c r="D39" s="155">
        <v>0</v>
      </c>
      <c r="E39" s="156">
        <v>15812750</v>
      </c>
      <c r="F39" s="60">
        <v>0</v>
      </c>
      <c r="G39" s="60">
        <v>0</v>
      </c>
      <c r="H39" s="60">
        <v>0</v>
      </c>
      <c r="I39" s="60">
        <v>3331208</v>
      </c>
      <c r="J39" s="60">
        <v>3331208</v>
      </c>
      <c r="K39" s="60">
        <v>583810</v>
      </c>
      <c r="L39" s="60">
        <v>2126223</v>
      </c>
      <c r="M39" s="60">
        <v>1991933</v>
      </c>
      <c r="N39" s="60">
        <v>4701966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8033174</v>
      </c>
      <c r="X39" s="60">
        <v>0</v>
      </c>
      <c r="Y39" s="60">
        <v>8033174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14332376</v>
      </c>
      <c r="D42" s="206">
        <f>SUM(D38:D41)</f>
        <v>0</v>
      </c>
      <c r="E42" s="207">
        <f t="shared" si="3"/>
        <v>10576833</v>
      </c>
      <c r="F42" s="88">
        <f t="shared" si="3"/>
        <v>22745947</v>
      </c>
      <c r="G42" s="88">
        <f t="shared" si="3"/>
        <v>4859423</v>
      </c>
      <c r="H42" s="88">
        <f t="shared" si="3"/>
        <v>3525990</v>
      </c>
      <c r="I42" s="88">
        <f t="shared" si="3"/>
        <v>602057</v>
      </c>
      <c r="J42" s="88">
        <f t="shared" si="3"/>
        <v>8987470</v>
      </c>
      <c r="K42" s="88">
        <f t="shared" si="3"/>
        <v>-2103276</v>
      </c>
      <c r="L42" s="88">
        <f t="shared" si="3"/>
        <v>9724214</v>
      </c>
      <c r="M42" s="88">
        <f t="shared" si="3"/>
        <v>-1331894</v>
      </c>
      <c r="N42" s="88">
        <f t="shared" si="3"/>
        <v>6289044</v>
      </c>
      <c r="O42" s="88">
        <f t="shared" si="3"/>
        <v>-3860853</v>
      </c>
      <c r="P42" s="88">
        <f t="shared" si="3"/>
        <v>-582868</v>
      </c>
      <c r="Q42" s="88">
        <f t="shared" si="3"/>
        <v>12499330</v>
      </c>
      <c r="R42" s="88">
        <f t="shared" si="3"/>
        <v>8055609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23332123</v>
      </c>
      <c r="X42" s="88">
        <f t="shared" si="3"/>
        <v>17059459</v>
      </c>
      <c r="Y42" s="88">
        <f t="shared" si="3"/>
        <v>6272664</v>
      </c>
      <c r="Z42" s="208">
        <f>+IF(X42&lt;&gt;0,+(Y42/X42)*100,0)</f>
        <v>36.76941924125495</v>
      </c>
      <c r="AA42" s="206">
        <f>SUM(AA38:AA41)</f>
        <v>22745947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14332376</v>
      </c>
      <c r="D44" s="210">
        <f>+D42-D43</f>
        <v>0</v>
      </c>
      <c r="E44" s="211">
        <f t="shared" si="4"/>
        <v>10576833</v>
      </c>
      <c r="F44" s="77">
        <f t="shared" si="4"/>
        <v>22745947</v>
      </c>
      <c r="G44" s="77">
        <f t="shared" si="4"/>
        <v>4859423</v>
      </c>
      <c r="H44" s="77">
        <f t="shared" si="4"/>
        <v>3525990</v>
      </c>
      <c r="I44" s="77">
        <f t="shared" si="4"/>
        <v>602057</v>
      </c>
      <c r="J44" s="77">
        <f t="shared" si="4"/>
        <v>8987470</v>
      </c>
      <c r="K44" s="77">
        <f t="shared" si="4"/>
        <v>-2103276</v>
      </c>
      <c r="L44" s="77">
        <f t="shared" si="4"/>
        <v>9724214</v>
      </c>
      <c r="M44" s="77">
        <f t="shared" si="4"/>
        <v>-1331894</v>
      </c>
      <c r="N44" s="77">
        <f t="shared" si="4"/>
        <v>6289044</v>
      </c>
      <c r="O44" s="77">
        <f t="shared" si="4"/>
        <v>-3860853</v>
      </c>
      <c r="P44" s="77">
        <f t="shared" si="4"/>
        <v>-582868</v>
      </c>
      <c r="Q44" s="77">
        <f t="shared" si="4"/>
        <v>12499330</v>
      </c>
      <c r="R44" s="77">
        <f t="shared" si="4"/>
        <v>8055609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23332123</v>
      </c>
      <c r="X44" s="77">
        <f t="shared" si="4"/>
        <v>17059459</v>
      </c>
      <c r="Y44" s="77">
        <f t="shared" si="4"/>
        <v>6272664</v>
      </c>
      <c r="Z44" s="212">
        <f>+IF(X44&lt;&gt;0,+(Y44/X44)*100,0)</f>
        <v>36.76941924125495</v>
      </c>
      <c r="AA44" s="210">
        <f>+AA42-AA43</f>
        <v>22745947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14332376</v>
      </c>
      <c r="D46" s="206">
        <f>SUM(D44:D45)</f>
        <v>0</v>
      </c>
      <c r="E46" s="207">
        <f t="shared" si="5"/>
        <v>10576833</v>
      </c>
      <c r="F46" s="88">
        <f t="shared" si="5"/>
        <v>22745947</v>
      </c>
      <c r="G46" s="88">
        <f t="shared" si="5"/>
        <v>4859423</v>
      </c>
      <c r="H46" s="88">
        <f t="shared" si="5"/>
        <v>3525990</v>
      </c>
      <c r="I46" s="88">
        <f t="shared" si="5"/>
        <v>602057</v>
      </c>
      <c r="J46" s="88">
        <f t="shared" si="5"/>
        <v>8987470</v>
      </c>
      <c r="K46" s="88">
        <f t="shared" si="5"/>
        <v>-2103276</v>
      </c>
      <c r="L46" s="88">
        <f t="shared" si="5"/>
        <v>9724214</v>
      </c>
      <c r="M46" s="88">
        <f t="shared" si="5"/>
        <v>-1331894</v>
      </c>
      <c r="N46" s="88">
        <f t="shared" si="5"/>
        <v>6289044</v>
      </c>
      <c r="O46" s="88">
        <f t="shared" si="5"/>
        <v>-3860853</v>
      </c>
      <c r="P46" s="88">
        <f t="shared" si="5"/>
        <v>-582868</v>
      </c>
      <c r="Q46" s="88">
        <f t="shared" si="5"/>
        <v>12499330</v>
      </c>
      <c r="R46" s="88">
        <f t="shared" si="5"/>
        <v>8055609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23332123</v>
      </c>
      <c r="X46" s="88">
        <f t="shared" si="5"/>
        <v>17059459</v>
      </c>
      <c r="Y46" s="88">
        <f t="shared" si="5"/>
        <v>6272664</v>
      </c>
      <c r="Z46" s="208">
        <f>+IF(X46&lt;&gt;0,+(Y46/X46)*100,0)</f>
        <v>36.76941924125495</v>
      </c>
      <c r="AA46" s="206">
        <f>SUM(AA44:AA45)</f>
        <v>22745947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14332376</v>
      </c>
      <c r="D48" s="217">
        <f>SUM(D46:D47)</f>
        <v>0</v>
      </c>
      <c r="E48" s="218">
        <f t="shared" si="6"/>
        <v>10576833</v>
      </c>
      <c r="F48" s="219">
        <f t="shared" si="6"/>
        <v>22745947</v>
      </c>
      <c r="G48" s="219">
        <f t="shared" si="6"/>
        <v>4859423</v>
      </c>
      <c r="H48" s="220">
        <f t="shared" si="6"/>
        <v>3525990</v>
      </c>
      <c r="I48" s="220">
        <f t="shared" si="6"/>
        <v>602057</v>
      </c>
      <c r="J48" s="220">
        <f t="shared" si="6"/>
        <v>8987470</v>
      </c>
      <c r="K48" s="220">
        <f t="shared" si="6"/>
        <v>-2103276</v>
      </c>
      <c r="L48" s="220">
        <f t="shared" si="6"/>
        <v>9724214</v>
      </c>
      <c r="M48" s="219">
        <f t="shared" si="6"/>
        <v>-1331894</v>
      </c>
      <c r="N48" s="219">
        <f t="shared" si="6"/>
        <v>6289044</v>
      </c>
      <c r="O48" s="220">
        <f t="shared" si="6"/>
        <v>-3860853</v>
      </c>
      <c r="P48" s="220">
        <f t="shared" si="6"/>
        <v>-582868</v>
      </c>
      <c r="Q48" s="220">
        <f t="shared" si="6"/>
        <v>12499330</v>
      </c>
      <c r="R48" s="220">
        <f t="shared" si="6"/>
        <v>8055609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23332123</v>
      </c>
      <c r="X48" s="220">
        <f t="shared" si="6"/>
        <v>17059459</v>
      </c>
      <c r="Y48" s="220">
        <f t="shared" si="6"/>
        <v>6272664</v>
      </c>
      <c r="Z48" s="221">
        <f>+IF(X48&lt;&gt;0,+(Y48/X48)*100,0)</f>
        <v>36.76941924125495</v>
      </c>
      <c r="AA48" s="222">
        <f>SUM(AA46:AA47)</f>
        <v>22745947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240025</v>
      </c>
      <c r="D5" s="153">
        <f>SUM(D6:D8)</f>
        <v>0</v>
      </c>
      <c r="E5" s="154">
        <f t="shared" si="0"/>
        <v>217250</v>
      </c>
      <c r="F5" s="100">
        <f t="shared" si="0"/>
        <v>172500</v>
      </c>
      <c r="G5" s="100">
        <f t="shared" si="0"/>
        <v>0</v>
      </c>
      <c r="H5" s="100">
        <f t="shared" si="0"/>
        <v>0</v>
      </c>
      <c r="I5" s="100">
        <f t="shared" si="0"/>
        <v>21548</v>
      </c>
      <c r="J5" s="100">
        <f t="shared" si="0"/>
        <v>21548</v>
      </c>
      <c r="K5" s="100">
        <f t="shared" si="0"/>
        <v>12510</v>
      </c>
      <c r="L5" s="100">
        <f t="shared" si="0"/>
        <v>4360</v>
      </c>
      <c r="M5" s="100">
        <f t="shared" si="0"/>
        <v>38167</v>
      </c>
      <c r="N5" s="100">
        <f t="shared" si="0"/>
        <v>55037</v>
      </c>
      <c r="O5" s="100">
        <f t="shared" si="0"/>
        <v>18562</v>
      </c>
      <c r="P5" s="100">
        <f t="shared" si="0"/>
        <v>0</v>
      </c>
      <c r="Q5" s="100">
        <f t="shared" si="0"/>
        <v>3130</v>
      </c>
      <c r="R5" s="100">
        <f t="shared" si="0"/>
        <v>21692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98277</v>
      </c>
      <c r="X5" s="100">
        <f t="shared" si="0"/>
        <v>129375</v>
      </c>
      <c r="Y5" s="100">
        <f t="shared" si="0"/>
        <v>-31098</v>
      </c>
      <c r="Z5" s="137">
        <f>+IF(X5&lt;&gt;0,+(Y5/X5)*100,0)</f>
        <v>-24.03710144927536</v>
      </c>
      <c r="AA5" s="153">
        <f>SUM(AA6:AA8)</f>
        <v>172500</v>
      </c>
    </row>
    <row r="6" spans="1:27" ht="13.5">
      <c r="A6" s="138" t="s">
        <v>75</v>
      </c>
      <c r="B6" s="136"/>
      <c r="C6" s="155">
        <v>49460</v>
      </c>
      <c r="D6" s="155"/>
      <c r="E6" s="156">
        <v>48000</v>
      </c>
      <c r="F6" s="60">
        <v>73000</v>
      </c>
      <c r="G6" s="60"/>
      <c r="H6" s="60"/>
      <c r="I6" s="60">
        <v>5530</v>
      </c>
      <c r="J6" s="60">
        <v>5530</v>
      </c>
      <c r="K6" s="60"/>
      <c r="L6" s="60">
        <v>4360</v>
      </c>
      <c r="M6" s="60">
        <v>9996</v>
      </c>
      <c r="N6" s="60">
        <v>14356</v>
      </c>
      <c r="O6" s="60"/>
      <c r="P6" s="60"/>
      <c r="Q6" s="60"/>
      <c r="R6" s="60"/>
      <c r="S6" s="60"/>
      <c r="T6" s="60"/>
      <c r="U6" s="60"/>
      <c r="V6" s="60"/>
      <c r="W6" s="60">
        <v>19886</v>
      </c>
      <c r="X6" s="60">
        <v>54750</v>
      </c>
      <c r="Y6" s="60">
        <v>-34864</v>
      </c>
      <c r="Z6" s="140">
        <v>-63.68</v>
      </c>
      <c r="AA6" s="62">
        <v>73000</v>
      </c>
    </row>
    <row r="7" spans="1:27" ht="13.5">
      <c r="A7" s="138" t="s">
        <v>76</v>
      </c>
      <c r="B7" s="136"/>
      <c r="C7" s="157">
        <v>20356</v>
      </c>
      <c r="D7" s="157"/>
      <c r="E7" s="158">
        <v>17000</v>
      </c>
      <c r="F7" s="159">
        <v>20000</v>
      </c>
      <c r="G7" s="159"/>
      <c r="H7" s="159"/>
      <c r="I7" s="159">
        <v>3268</v>
      </c>
      <c r="J7" s="159">
        <v>3268</v>
      </c>
      <c r="K7" s="159">
        <v>2072</v>
      </c>
      <c r="L7" s="159"/>
      <c r="M7" s="159"/>
      <c r="N7" s="159">
        <v>2072</v>
      </c>
      <c r="O7" s="159"/>
      <c r="P7" s="159"/>
      <c r="Q7" s="159">
        <v>3130</v>
      </c>
      <c r="R7" s="159">
        <v>3130</v>
      </c>
      <c r="S7" s="159"/>
      <c r="T7" s="159"/>
      <c r="U7" s="159"/>
      <c r="V7" s="159"/>
      <c r="W7" s="159">
        <v>8470</v>
      </c>
      <c r="X7" s="159">
        <v>15000</v>
      </c>
      <c r="Y7" s="159">
        <v>-6530</v>
      </c>
      <c r="Z7" s="141">
        <v>-43.53</v>
      </c>
      <c r="AA7" s="225">
        <v>20000</v>
      </c>
    </row>
    <row r="8" spans="1:27" ht="13.5">
      <c r="A8" s="138" t="s">
        <v>77</v>
      </c>
      <c r="B8" s="136"/>
      <c r="C8" s="155">
        <v>170209</v>
      </c>
      <c r="D8" s="155"/>
      <c r="E8" s="156">
        <v>152250</v>
      </c>
      <c r="F8" s="60">
        <v>79500</v>
      </c>
      <c r="G8" s="60"/>
      <c r="H8" s="60"/>
      <c r="I8" s="60">
        <v>12750</v>
      </c>
      <c r="J8" s="60">
        <v>12750</v>
      </c>
      <c r="K8" s="60">
        <v>10438</v>
      </c>
      <c r="L8" s="60"/>
      <c r="M8" s="60">
        <v>28171</v>
      </c>
      <c r="N8" s="60">
        <v>38609</v>
      </c>
      <c r="O8" s="60">
        <v>18562</v>
      </c>
      <c r="P8" s="60"/>
      <c r="Q8" s="60"/>
      <c r="R8" s="60">
        <v>18562</v>
      </c>
      <c r="S8" s="60"/>
      <c r="T8" s="60"/>
      <c r="U8" s="60"/>
      <c r="V8" s="60"/>
      <c r="W8" s="60">
        <v>69921</v>
      </c>
      <c r="X8" s="60">
        <v>59625</v>
      </c>
      <c r="Y8" s="60">
        <v>10296</v>
      </c>
      <c r="Z8" s="140">
        <v>17.27</v>
      </c>
      <c r="AA8" s="62">
        <v>79500</v>
      </c>
    </row>
    <row r="9" spans="1:27" ht="13.5">
      <c r="A9" s="135" t="s">
        <v>78</v>
      </c>
      <c r="B9" s="136"/>
      <c r="C9" s="153">
        <f aca="true" t="shared" si="1" ref="C9:Y9">SUM(C10:C14)</f>
        <v>3237244</v>
      </c>
      <c r="D9" s="153">
        <f>SUM(D10:D14)</f>
        <v>0</v>
      </c>
      <c r="E9" s="154">
        <f t="shared" si="1"/>
        <v>2347000</v>
      </c>
      <c r="F9" s="100">
        <f t="shared" si="1"/>
        <v>538993</v>
      </c>
      <c r="G9" s="100">
        <f t="shared" si="1"/>
        <v>0</v>
      </c>
      <c r="H9" s="100">
        <f t="shared" si="1"/>
        <v>148192</v>
      </c>
      <c r="I9" s="100">
        <f t="shared" si="1"/>
        <v>392822</v>
      </c>
      <c r="J9" s="100">
        <f t="shared" si="1"/>
        <v>541014</v>
      </c>
      <c r="K9" s="100">
        <f t="shared" si="1"/>
        <v>178738</v>
      </c>
      <c r="L9" s="100">
        <f t="shared" si="1"/>
        <v>265482</v>
      </c>
      <c r="M9" s="100">
        <f t="shared" si="1"/>
        <v>617796</v>
      </c>
      <c r="N9" s="100">
        <f t="shared" si="1"/>
        <v>1062016</v>
      </c>
      <c r="O9" s="100">
        <f t="shared" si="1"/>
        <v>255976</v>
      </c>
      <c r="P9" s="100">
        <f t="shared" si="1"/>
        <v>673440</v>
      </c>
      <c r="Q9" s="100">
        <f t="shared" si="1"/>
        <v>749948</v>
      </c>
      <c r="R9" s="100">
        <f t="shared" si="1"/>
        <v>1679364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3282394</v>
      </c>
      <c r="X9" s="100">
        <f t="shared" si="1"/>
        <v>404245</v>
      </c>
      <c r="Y9" s="100">
        <f t="shared" si="1"/>
        <v>2878149</v>
      </c>
      <c r="Z9" s="137">
        <f>+IF(X9&lt;&gt;0,+(Y9/X9)*100,0)</f>
        <v>711.9813479449344</v>
      </c>
      <c r="AA9" s="102">
        <f>SUM(AA10:AA14)</f>
        <v>538993</v>
      </c>
    </row>
    <row r="10" spans="1:27" ht="13.5">
      <c r="A10" s="138" t="s">
        <v>79</v>
      </c>
      <c r="B10" s="136"/>
      <c r="C10" s="155">
        <v>579319</v>
      </c>
      <c r="D10" s="155"/>
      <c r="E10" s="156">
        <v>1799000</v>
      </c>
      <c r="F10" s="60">
        <v>395854</v>
      </c>
      <c r="G10" s="60"/>
      <c r="H10" s="60">
        <v>7184</v>
      </c>
      <c r="I10" s="60">
        <v>4605</v>
      </c>
      <c r="J10" s="60">
        <v>11789</v>
      </c>
      <c r="K10" s="60">
        <v>178738</v>
      </c>
      <c r="L10" s="60"/>
      <c r="M10" s="60"/>
      <c r="N10" s="60">
        <v>178738</v>
      </c>
      <c r="O10" s="60"/>
      <c r="P10" s="60"/>
      <c r="Q10" s="60">
        <v>18308</v>
      </c>
      <c r="R10" s="60">
        <v>18308</v>
      </c>
      <c r="S10" s="60"/>
      <c r="T10" s="60"/>
      <c r="U10" s="60"/>
      <c r="V10" s="60"/>
      <c r="W10" s="60">
        <v>208835</v>
      </c>
      <c r="X10" s="60">
        <v>296891</v>
      </c>
      <c r="Y10" s="60">
        <v>-88056</v>
      </c>
      <c r="Z10" s="140">
        <v>-29.66</v>
      </c>
      <c r="AA10" s="62">
        <v>395854</v>
      </c>
    </row>
    <row r="11" spans="1:27" ht="13.5">
      <c r="A11" s="138" t="s">
        <v>80</v>
      </c>
      <c r="B11" s="136"/>
      <c r="C11" s="155">
        <v>1799550</v>
      </c>
      <c r="D11" s="155"/>
      <c r="E11" s="156">
        <v>410000</v>
      </c>
      <c r="F11" s="60"/>
      <c r="G11" s="60"/>
      <c r="H11" s="60"/>
      <c r="I11" s="60">
        <v>388217</v>
      </c>
      <c r="J11" s="60">
        <v>388217</v>
      </c>
      <c r="K11" s="60"/>
      <c r="L11" s="60">
        <v>239621</v>
      </c>
      <c r="M11" s="60">
        <v>20500</v>
      </c>
      <c r="N11" s="60">
        <v>260121</v>
      </c>
      <c r="O11" s="60">
        <v>255976</v>
      </c>
      <c r="P11" s="60">
        <v>673440</v>
      </c>
      <c r="Q11" s="60">
        <v>98500</v>
      </c>
      <c r="R11" s="60">
        <v>1027916</v>
      </c>
      <c r="S11" s="60"/>
      <c r="T11" s="60"/>
      <c r="U11" s="60"/>
      <c r="V11" s="60"/>
      <c r="W11" s="60">
        <v>1676254</v>
      </c>
      <c r="X11" s="60"/>
      <c r="Y11" s="60">
        <v>1676254</v>
      </c>
      <c r="Z11" s="140"/>
      <c r="AA11" s="62"/>
    </row>
    <row r="12" spans="1:27" ht="13.5">
      <c r="A12" s="138" t="s">
        <v>81</v>
      </c>
      <c r="B12" s="136"/>
      <c r="C12" s="155">
        <v>858375</v>
      </c>
      <c r="D12" s="155"/>
      <c r="E12" s="156">
        <v>138000</v>
      </c>
      <c r="F12" s="60">
        <v>143139</v>
      </c>
      <c r="G12" s="60"/>
      <c r="H12" s="60">
        <v>141008</v>
      </c>
      <c r="I12" s="60"/>
      <c r="J12" s="60">
        <v>141008</v>
      </c>
      <c r="K12" s="60"/>
      <c r="L12" s="60">
        <v>25861</v>
      </c>
      <c r="M12" s="60">
        <v>597296</v>
      </c>
      <c r="N12" s="60">
        <v>623157</v>
      </c>
      <c r="O12" s="60"/>
      <c r="P12" s="60"/>
      <c r="Q12" s="60">
        <v>633140</v>
      </c>
      <c r="R12" s="60">
        <v>633140</v>
      </c>
      <c r="S12" s="60"/>
      <c r="T12" s="60"/>
      <c r="U12" s="60"/>
      <c r="V12" s="60"/>
      <c r="W12" s="60">
        <v>1397305</v>
      </c>
      <c r="X12" s="60">
        <v>107354</v>
      </c>
      <c r="Y12" s="60">
        <v>1289951</v>
      </c>
      <c r="Z12" s="140">
        <v>1201.59</v>
      </c>
      <c r="AA12" s="62">
        <v>143139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17730115</v>
      </c>
      <c r="D15" s="153">
        <f>SUM(D16:D18)</f>
        <v>0</v>
      </c>
      <c r="E15" s="154">
        <f t="shared" si="2"/>
        <v>15231000</v>
      </c>
      <c r="F15" s="100">
        <f t="shared" si="2"/>
        <v>33929892</v>
      </c>
      <c r="G15" s="100">
        <f t="shared" si="2"/>
        <v>297006</v>
      </c>
      <c r="H15" s="100">
        <f t="shared" si="2"/>
        <v>509567</v>
      </c>
      <c r="I15" s="100">
        <f t="shared" si="2"/>
        <v>1842683</v>
      </c>
      <c r="J15" s="100">
        <f t="shared" si="2"/>
        <v>2649256</v>
      </c>
      <c r="K15" s="100">
        <f t="shared" si="2"/>
        <v>530047</v>
      </c>
      <c r="L15" s="100">
        <f t="shared" si="2"/>
        <v>1590646</v>
      </c>
      <c r="M15" s="100">
        <f t="shared" si="2"/>
        <v>1333650</v>
      </c>
      <c r="N15" s="100">
        <f t="shared" si="2"/>
        <v>3454343</v>
      </c>
      <c r="O15" s="100">
        <f t="shared" si="2"/>
        <v>68535</v>
      </c>
      <c r="P15" s="100">
        <f t="shared" si="2"/>
        <v>548502</v>
      </c>
      <c r="Q15" s="100">
        <f t="shared" si="2"/>
        <v>1479411</v>
      </c>
      <c r="R15" s="100">
        <f t="shared" si="2"/>
        <v>2096448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8200047</v>
      </c>
      <c r="X15" s="100">
        <f t="shared" si="2"/>
        <v>25447419</v>
      </c>
      <c r="Y15" s="100">
        <f t="shared" si="2"/>
        <v>-17247372</v>
      </c>
      <c r="Z15" s="137">
        <f>+IF(X15&lt;&gt;0,+(Y15/X15)*100,0)</f>
        <v>-67.77650810088048</v>
      </c>
      <c r="AA15" s="102">
        <f>SUM(AA16:AA18)</f>
        <v>33929892</v>
      </c>
    </row>
    <row r="16" spans="1:27" ht="13.5">
      <c r="A16" s="138" t="s">
        <v>85</v>
      </c>
      <c r="B16" s="136"/>
      <c r="C16" s="155">
        <v>117679</v>
      </c>
      <c r="D16" s="155"/>
      <c r="E16" s="156">
        <v>57000</v>
      </c>
      <c r="F16" s="60">
        <v>72029</v>
      </c>
      <c r="G16" s="60"/>
      <c r="H16" s="60"/>
      <c r="I16" s="60">
        <v>1490</v>
      </c>
      <c r="J16" s="60">
        <v>1490</v>
      </c>
      <c r="K16" s="60">
        <v>16029</v>
      </c>
      <c r="L16" s="60"/>
      <c r="M16" s="60">
        <v>2439</v>
      </c>
      <c r="N16" s="60">
        <v>18468</v>
      </c>
      <c r="O16" s="60">
        <v>11035</v>
      </c>
      <c r="P16" s="60"/>
      <c r="Q16" s="60"/>
      <c r="R16" s="60">
        <v>11035</v>
      </c>
      <c r="S16" s="60"/>
      <c r="T16" s="60"/>
      <c r="U16" s="60"/>
      <c r="V16" s="60"/>
      <c r="W16" s="60">
        <v>30993</v>
      </c>
      <c r="X16" s="60">
        <v>54022</v>
      </c>
      <c r="Y16" s="60">
        <v>-23029</v>
      </c>
      <c r="Z16" s="140">
        <v>-42.63</v>
      </c>
      <c r="AA16" s="62">
        <v>72029</v>
      </c>
    </row>
    <row r="17" spans="1:27" ht="13.5">
      <c r="A17" s="138" t="s">
        <v>86</v>
      </c>
      <c r="B17" s="136"/>
      <c r="C17" s="155">
        <v>17612436</v>
      </c>
      <c r="D17" s="155"/>
      <c r="E17" s="156">
        <v>15174000</v>
      </c>
      <c r="F17" s="60">
        <v>33857863</v>
      </c>
      <c r="G17" s="60">
        <v>297006</v>
      </c>
      <c r="H17" s="60">
        <v>509567</v>
      </c>
      <c r="I17" s="60">
        <v>1841193</v>
      </c>
      <c r="J17" s="60">
        <v>2647766</v>
      </c>
      <c r="K17" s="60">
        <v>514018</v>
      </c>
      <c r="L17" s="60">
        <v>1590646</v>
      </c>
      <c r="M17" s="60">
        <v>1331211</v>
      </c>
      <c r="N17" s="60">
        <v>3435875</v>
      </c>
      <c r="O17" s="60">
        <v>57500</v>
      </c>
      <c r="P17" s="60">
        <v>548502</v>
      </c>
      <c r="Q17" s="60">
        <v>1479411</v>
      </c>
      <c r="R17" s="60">
        <v>2085413</v>
      </c>
      <c r="S17" s="60"/>
      <c r="T17" s="60"/>
      <c r="U17" s="60"/>
      <c r="V17" s="60"/>
      <c r="W17" s="60">
        <v>8169054</v>
      </c>
      <c r="X17" s="60">
        <v>25393397</v>
      </c>
      <c r="Y17" s="60">
        <v>-17224343</v>
      </c>
      <c r="Z17" s="140">
        <v>-67.83</v>
      </c>
      <c r="AA17" s="62">
        <v>33857863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1520000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1520000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21207384</v>
      </c>
      <c r="D25" s="217">
        <f>+D5+D9+D15+D19+D24</f>
        <v>0</v>
      </c>
      <c r="E25" s="230">
        <f t="shared" si="4"/>
        <v>19315250</v>
      </c>
      <c r="F25" s="219">
        <f t="shared" si="4"/>
        <v>34641385</v>
      </c>
      <c r="G25" s="219">
        <f t="shared" si="4"/>
        <v>297006</v>
      </c>
      <c r="H25" s="219">
        <f t="shared" si="4"/>
        <v>657759</v>
      </c>
      <c r="I25" s="219">
        <f t="shared" si="4"/>
        <v>2257053</v>
      </c>
      <c r="J25" s="219">
        <f t="shared" si="4"/>
        <v>3211818</v>
      </c>
      <c r="K25" s="219">
        <f t="shared" si="4"/>
        <v>721295</v>
      </c>
      <c r="L25" s="219">
        <f t="shared" si="4"/>
        <v>1860488</v>
      </c>
      <c r="M25" s="219">
        <f t="shared" si="4"/>
        <v>1989613</v>
      </c>
      <c r="N25" s="219">
        <f t="shared" si="4"/>
        <v>4571396</v>
      </c>
      <c r="O25" s="219">
        <f t="shared" si="4"/>
        <v>343073</v>
      </c>
      <c r="P25" s="219">
        <f t="shared" si="4"/>
        <v>1221942</v>
      </c>
      <c r="Q25" s="219">
        <f t="shared" si="4"/>
        <v>2232489</v>
      </c>
      <c r="R25" s="219">
        <f t="shared" si="4"/>
        <v>3797504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11580718</v>
      </c>
      <c r="X25" s="219">
        <f t="shared" si="4"/>
        <v>25981039</v>
      </c>
      <c r="Y25" s="219">
        <f t="shared" si="4"/>
        <v>-14400321</v>
      </c>
      <c r="Z25" s="231">
        <f>+IF(X25&lt;&gt;0,+(Y25/X25)*100,0)</f>
        <v>-55.426270673778674</v>
      </c>
      <c r="AA25" s="232">
        <f>+AA5+AA9+AA15+AA19+AA24</f>
        <v>34641385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17766938</v>
      </c>
      <c r="D28" s="155"/>
      <c r="E28" s="156">
        <v>15814000</v>
      </c>
      <c r="F28" s="60">
        <v>31111363</v>
      </c>
      <c r="G28" s="60">
        <v>258831</v>
      </c>
      <c r="H28" s="60">
        <v>650575</v>
      </c>
      <c r="I28" s="60">
        <v>2229410</v>
      </c>
      <c r="J28" s="60">
        <v>3138816</v>
      </c>
      <c r="K28" s="60">
        <v>514018</v>
      </c>
      <c r="L28" s="60">
        <v>1822460</v>
      </c>
      <c r="M28" s="60">
        <v>1331211</v>
      </c>
      <c r="N28" s="60">
        <v>3667689</v>
      </c>
      <c r="O28" s="60"/>
      <c r="P28" s="60">
        <v>882826</v>
      </c>
      <c r="Q28" s="60">
        <v>589411</v>
      </c>
      <c r="R28" s="60">
        <v>1472237</v>
      </c>
      <c r="S28" s="60"/>
      <c r="T28" s="60"/>
      <c r="U28" s="60"/>
      <c r="V28" s="60"/>
      <c r="W28" s="60">
        <v>8278742</v>
      </c>
      <c r="X28" s="60">
        <v>23333522</v>
      </c>
      <c r="Y28" s="60">
        <v>-15054780</v>
      </c>
      <c r="Z28" s="140">
        <v>-64.52</v>
      </c>
      <c r="AA28" s="155">
        <v>31111363</v>
      </c>
    </row>
    <row r="29" spans="1:27" ht="13.5">
      <c r="A29" s="234" t="s">
        <v>134</v>
      </c>
      <c r="B29" s="136"/>
      <c r="C29" s="155">
        <v>1408136</v>
      </c>
      <c r="D29" s="155"/>
      <c r="E29" s="156"/>
      <c r="F29" s="60"/>
      <c r="G29" s="60"/>
      <c r="H29" s="60"/>
      <c r="I29" s="60"/>
      <c r="J29" s="60"/>
      <c r="K29" s="60"/>
      <c r="L29" s="60"/>
      <c r="M29" s="60">
        <v>587691</v>
      </c>
      <c r="N29" s="60">
        <v>587691</v>
      </c>
      <c r="O29" s="60"/>
      <c r="P29" s="60">
        <v>339116</v>
      </c>
      <c r="Q29" s="60">
        <v>633140</v>
      </c>
      <c r="R29" s="60">
        <v>972256</v>
      </c>
      <c r="S29" s="60"/>
      <c r="T29" s="60"/>
      <c r="U29" s="60"/>
      <c r="V29" s="60"/>
      <c r="W29" s="60">
        <v>1559947</v>
      </c>
      <c r="X29" s="60"/>
      <c r="Y29" s="60">
        <v>1559947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19175074</v>
      </c>
      <c r="D32" s="210">
        <f>SUM(D28:D31)</f>
        <v>0</v>
      </c>
      <c r="E32" s="211">
        <f t="shared" si="5"/>
        <v>15814000</v>
      </c>
      <c r="F32" s="77">
        <f t="shared" si="5"/>
        <v>31111363</v>
      </c>
      <c r="G32" s="77">
        <f t="shared" si="5"/>
        <v>258831</v>
      </c>
      <c r="H32" s="77">
        <f t="shared" si="5"/>
        <v>650575</v>
      </c>
      <c r="I32" s="77">
        <f t="shared" si="5"/>
        <v>2229410</v>
      </c>
      <c r="J32" s="77">
        <f t="shared" si="5"/>
        <v>3138816</v>
      </c>
      <c r="K32" s="77">
        <f t="shared" si="5"/>
        <v>514018</v>
      </c>
      <c r="L32" s="77">
        <f t="shared" si="5"/>
        <v>1822460</v>
      </c>
      <c r="M32" s="77">
        <f t="shared" si="5"/>
        <v>1918902</v>
      </c>
      <c r="N32" s="77">
        <f t="shared" si="5"/>
        <v>4255380</v>
      </c>
      <c r="O32" s="77">
        <f t="shared" si="5"/>
        <v>0</v>
      </c>
      <c r="P32" s="77">
        <f t="shared" si="5"/>
        <v>1221942</v>
      </c>
      <c r="Q32" s="77">
        <f t="shared" si="5"/>
        <v>1222551</v>
      </c>
      <c r="R32" s="77">
        <f t="shared" si="5"/>
        <v>2444493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9838689</v>
      </c>
      <c r="X32" s="77">
        <f t="shared" si="5"/>
        <v>23333522</v>
      </c>
      <c r="Y32" s="77">
        <f t="shared" si="5"/>
        <v>-13494833</v>
      </c>
      <c r="Z32" s="212">
        <f>+IF(X32&lt;&gt;0,+(Y32/X32)*100,0)</f>
        <v>-57.834530937935554</v>
      </c>
      <c r="AA32" s="79">
        <f>SUM(AA28:AA31)</f>
        <v>31111363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27522</v>
      </c>
      <c r="G33" s="60"/>
      <c r="H33" s="60"/>
      <c r="I33" s="60"/>
      <c r="J33" s="60"/>
      <c r="K33" s="60">
        <v>26393</v>
      </c>
      <c r="L33" s="60"/>
      <c r="M33" s="60"/>
      <c r="N33" s="60">
        <v>26393</v>
      </c>
      <c r="O33" s="60"/>
      <c r="P33" s="60"/>
      <c r="Q33" s="60"/>
      <c r="R33" s="60"/>
      <c r="S33" s="60"/>
      <c r="T33" s="60"/>
      <c r="U33" s="60"/>
      <c r="V33" s="60"/>
      <c r="W33" s="60">
        <v>26393</v>
      </c>
      <c r="X33" s="60">
        <v>20642</v>
      </c>
      <c r="Y33" s="60">
        <v>5751</v>
      </c>
      <c r="Z33" s="140">
        <v>27.86</v>
      </c>
      <c r="AA33" s="62">
        <v>27522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2032310</v>
      </c>
      <c r="D35" s="155"/>
      <c r="E35" s="156">
        <v>3501250</v>
      </c>
      <c r="F35" s="60">
        <v>3502500</v>
      </c>
      <c r="G35" s="60">
        <v>38175</v>
      </c>
      <c r="H35" s="60">
        <v>7184</v>
      </c>
      <c r="I35" s="60">
        <v>27643</v>
      </c>
      <c r="J35" s="60">
        <v>73002</v>
      </c>
      <c r="K35" s="60">
        <v>180884</v>
      </c>
      <c r="L35" s="60">
        <v>38028</v>
      </c>
      <c r="M35" s="60">
        <v>70711</v>
      </c>
      <c r="N35" s="60">
        <v>289623</v>
      </c>
      <c r="O35" s="60">
        <v>343073</v>
      </c>
      <c r="P35" s="60"/>
      <c r="Q35" s="60">
        <v>1009938</v>
      </c>
      <c r="R35" s="60">
        <v>1353011</v>
      </c>
      <c r="S35" s="60"/>
      <c r="T35" s="60"/>
      <c r="U35" s="60"/>
      <c r="V35" s="60"/>
      <c r="W35" s="60">
        <v>1715636</v>
      </c>
      <c r="X35" s="60">
        <v>2626875</v>
      </c>
      <c r="Y35" s="60">
        <v>-911239</v>
      </c>
      <c r="Z35" s="140">
        <v>-34.69</v>
      </c>
      <c r="AA35" s="62">
        <v>3502500</v>
      </c>
    </row>
    <row r="36" spans="1:27" ht="13.5">
      <c r="A36" s="238" t="s">
        <v>139</v>
      </c>
      <c r="B36" s="149"/>
      <c r="C36" s="222">
        <f aca="true" t="shared" si="6" ref="C36:Y36">SUM(C32:C35)</f>
        <v>21207384</v>
      </c>
      <c r="D36" s="222">
        <f>SUM(D32:D35)</f>
        <v>0</v>
      </c>
      <c r="E36" s="218">
        <f t="shared" si="6"/>
        <v>19315250</v>
      </c>
      <c r="F36" s="220">
        <f t="shared" si="6"/>
        <v>34641385</v>
      </c>
      <c r="G36" s="220">
        <f t="shared" si="6"/>
        <v>297006</v>
      </c>
      <c r="H36" s="220">
        <f t="shared" si="6"/>
        <v>657759</v>
      </c>
      <c r="I36" s="220">
        <f t="shared" si="6"/>
        <v>2257053</v>
      </c>
      <c r="J36" s="220">
        <f t="shared" si="6"/>
        <v>3211818</v>
      </c>
      <c r="K36" s="220">
        <f t="shared" si="6"/>
        <v>721295</v>
      </c>
      <c r="L36" s="220">
        <f t="shared" si="6"/>
        <v>1860488</v>
      </c>
      <c r="M36" s="220">
        <f t="shared" si="6"/>
        <v>1989613</v>
      </c>
      <c r="N36" s="220">
        <f t="shared" si="6"/>
        <v>4571396</v>
      </c>
      <c r="O36" s="220">
        <f t="shared" si="6"/>
        <v>343073</v>
      </c>
      <c r="P36" s="220">
        <f t="shared" si="6"/>
        <v>1221942</v>
      </c>
      <c r="Q36" s="220">
        <f t="shared" si="6"/>
        <v>2232489</v>
      </c>
      <c r="R36" s="220">
        <f t="shared" si="6"/>
        <v>3797504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11580718</v>
      </c>
      <c r="X36" s="220">
        <f t="shared" si="6"/>
        <v>25981039</v>
      </c>
      <c r="Y36" s="220">
        <f t="shared" si="6"/>
        <v>-14400321</v>
      </c>
      <c r="Z36" s="221">
        <f>+IF(X36&lt;&gt;0,+(Y36/X36)*100,0)</f>
        <v>-55.426270673778674</v>
      </c>
      <c r="AA36" s="239">
        <f>SUM(AA32:AA35)</f>
        <v>34641385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835704</v>
      </c>
      <c r="D6" s="155"/>
      <c r="E6" s="59">
        <v>556000</v>
      </c>
      <c r="F6" s="60">
        <v>556000</v>
      </c>
      <c r="G6" s="60">
        <v>5877310</v>
      </c>
      <c r="H6" s="60">
        <v>4652576</v>
      </c>
      <c r="I6" s="60">
        <v>741620</v>
      </c>
      <c r="J6" s="60">
        <v>741620</v>
      </c>
      <c r="K6" s="60">
        <v>2016772</v>
      </c>
      <c r="L6" s="60">
        <v>24468970</v>
      </c>
      <c r="M6" s="60">
        <v>1238619</v>
      </c>
      <c r="N6" s="60">
        <v>1238619</v>
      </c>
      <c r="O6" s="60"/>
      <c r="P6" s="60"/>
      <c r="Q6" s="60"/>
      <c r="R6" s="60"/>
      <c r="S6" s="60"/>
      <c r="T6" s="60"/>
      <c r="U6" s="60"/>
      <c r="V6" s="60"/>
      <c r="W6" s="60"/>
      <c r="X6" s="60">
        <v>417000</v>
      </c>
      <c r="Y6" s="60">
        <v>-417000</v>
      </c>
      <c r="Z6" s="140">
        <v>-100</v>
      </c>
      <c r="AA6" s="62">
        <v>556000</v>
      </c>
    </row>
    <row r="7" spans="1:27" ht="13.5">
      <c r="A7" s="249" t="s">
        <v>144</v>
      </c>
      <c r="B7" s="182"/>
      <c r="C7" s="155">
        <v>42568933</v>
      </c>
      <c r="D7" s="155"/>
      <c r="E7" s="59">
        <v>30000000</v>
      </c>
      <c r="F7" s="60">
        <v>50000000</v>
      </c>
      <c r="G7" s="60">
        <v>46887524</v>
      </c>
      <c r="H7" s="60">
        <v>46203398</v>
      </c>
      <c r="I7" s="60">
        <v>43991692</v>
      </c>
      <c r="J7" s="60">
        <v>43991692</v>
      </c>
      <c r="K7" s="60">
        <v>41515930</v>
      </c>
      <c r="L7" s="60">
        <v>30240103</v>
      </c>
      <c r="M7" s="60">
        <v>57967328</v>
      </c>
      <c r="N7" s="60">
        <v>57967328</v>
      </c>
      <c r="O7" s="60">
        <v>57970262</v>
      </c>
      <c r="P7" s="60">
        <v>57970262</v>
      </c>
      <c r="Q7" s="60">
        <v>61143242</v>
      </c>
      <c r="R7" s="60">
        <v>61143242</v>
      </c>
      <c r="S7" s="60"/>
      <c r="T7" s="60"/>
      <c r="U7" s="60"/>
      <c r="V7" s="60"/>
      <c r="W7" s="60">
        <v>61143242</v>
      </c>
      <c r="X7" s="60">
        <v>37500000</v>
      </c>
      <c r="Y7" s="60">
        <v>23643242</v>
      </c>
      <c r="Z7" s="140">
        <v>63.05</v>
      </c>
      <c r="AA7" s="62">
        <v>50000000</v>
      </c>
    </row>
    <row r="8" spans="1:27" ht="13.5">
      <c r="A8" s="249" t="s">
        <v>145</v>
      </c>
      <c r="B8" s="182"/>
      <c r="C8" s="155">
        <v>1224213</v>
      </c>
      <c r="D8" s="155"/>
      <c r="E8" s="59">
        <v>1568000</v>
      </c>
      <c r="F8" s="60">
        <v>1423000</v>
      </c>
      <c r="G8" s="60">
        <v>5125886</v>
      </c>
      <c r="H8" s="60">
        <v>9945162</v>
      </c>
      <c r="I8" s="60">
        <v>9851211</v>
      </c>
      <c r="J8" s="60">
        <v>9851211</v>
      </c>
      <c r="K8" s="60">
        <v>10032177</v>
      </c>
      <c r="L8" s="60">
        <v>10032177</v>
      </c>
      <c r="M8" s="60">
        <v>7836394</v>
      </c>
      <c r="N8" s="60">
        <v>7836394</v>
      </c>
      <c r="O8" s="60">
        <v>4041594</v>
      </c>
      <c r="P8" s="60">
        <v>4041594</v>
      </c>
      <c r="Q8" s="60">
        <v>1221415</v>
      </c>
      <c r="R8" s="60">
        <v>1221415</v>
      </c>
      <c r="S8" s="60"/>
      <c r="T8" s="60"/>
      <c r="U8" s="60"/>
      <c r="V8" s="60"/>
      <c r="W8" s="60">
        <v>1221415</v>
      </c>
      <c r="X8" s="60">
        <v>1067250</v>
      </c>
      <c r="Y8" s="60">
        <v>154165</v>
      </c>
      <c r="Z8" s="140">
        <v>14.45</v>
      </c>
      <c r="AA8" s="62">
        <v>1423000</v>
      </c>
    </row>
    <row r="9" spans="1:27" ht="13.5">
      <c r="A9" s="249" t="s">
        <v>146</v>
      </c>
      <c r="B9" s="182"/>
      <c r="C9" s="155">
        <v>4438806</v>
      </c>
      <c r="D9" s="155"/>
      <c r="E9" s="59">
        <v>1226000</v>
      </c>
      <c r="F9" s="60">
        <v>1226000</v>
      </c>
      <c r="G9" s="60">
        <v>4446123</v>
      </c>
      <c r="H9" s="60">
        <v>4686028</v>
      </c>
      <c r="I9" s="60">
        <v>10271103</v>
      </c>
      <c r="J9" s="60">
        <v>10271103</v>
      </c>
      <c r="K9" s="60">
        <v>4404270</v>
      </c>
      <c r="L9" s="60">
        <v>4404270</v>
      </c>
      <c r="M9" s="60">
        <v>3836111</v>
      </c>
      <c r="N9" s="60">
        <v>3836111</v>
      </c>
      <c r="O9" s="60">
        <v>3069430</v>
      </c>
      <c r="P9" s="60">
        <v>3069430</v>
      </c>
      <c r="Q9" s="60">
        <v>5475476</v>
      </c>
      <c r="R9" s="60">
        <v>5475476</v>
      </c>
      <c r="S9" s="60"/>
      <c r="T9" s="60"/>
      <c r="U9" s="60"/>
      <c r="V9" s="60"/>
      <c r="W9" s="60">
        <v>5475476</v>
      </c>
      <c r="X9" s="60">
        <v>919500</v>
      </c>
      <c r="Y9" s="60">
        <v>4555976</v>
      </c>
      <c r="Z9" s="140">
        <v>495.48</v>
      </c>
      <c r="AA9" s="62">
        <v>1226000</v>
      </c>
    </row>
    <row r="10" spans="1:27" ht="13.5">
      <c r="A10" s="249" t="s">
        <v>147</v>
      </c>
      <c r="B10" s="182"/>
      <c r="C10" s="155">
        <v>22600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>
        <v>22600</v>
      </c>
      <c r="P10" s="159">
        <v>22600</v>
      </c>
      <c r="Q10" s="60">
        <v>22600</v>
      </c>
      <c r="R10" s="159">
        <v>22600</v>
      </c>
      <c r="S10" s="159"/>
      <c r="T10" s="60"/>
      <c r="U10" s="159"/>
      <c r="V10" s="159"/>
      <c r="W10" s="159">
        <v>22600</v>
      </c>
      <c r="X10" s="60"/>
      <c r="Y10" s="159">
        <v>22600</v>
      </c>
      <c r="Z10" s="141"/>
      <c r="AA10" s="225"/>
    </row>
    <row r="11" spans="1:27" ht="13.5">
      <c r="A11" s="249" t="s">
        <v>148</v>
      </c>
      <c r="B11" s="182"/>
      <c r="C11" s="155">
        <v>26299</v>
      </c>
      <c r="D11" s="155"/>
      <c r="E11" s="59">
        <v>186000</v>
      </c>
      <c r="F11" s="60">
        <v>186000</v>
      </c>
      <c r="G11" s="60">
        <v>25208</v>
      </c>
      <c r="H11" s="60">
        <v>27301</v>
      </c>
      <c r="I11" s="60">
        <v>25120</v>
      </c>
      <c r="J11" s="60">
        <v>25120</v>
      </c>
      <c r="K11" s="60">
        <v>243006</v>
      </c>
      <c r="L11" s="60">
        <v>110629</v>
      </c>
      <c r="M11" s="60">
        <v>94642</v>
      </c>
      <c r="N11" s="60">
        <v>94642</v>
      </c>
      <c r="O11" s="60">
        <v>94642</v>
      </c>
      <c r="P11" s="60">
        <v>94642</v>
      </c>
      <c r="Q11" s="60">
        <v>46689</v>
      </c>
      <c r="R11" s="60">
        <v>46689</v>
      </c>
      <c r="S11" s="60"/>
      <c r="T11" s="60"/>
      <c r="U11" s="60"/>
      <c r="V11" s="60"/>
      <c r="W11" s="60">
        <v>46689</v>
      </c>
      <c r="X11" s="60">
        <v>139500</v>
      </c>
      <c r="Y11" s="60">
        <v>-92811</v>
      </c>
      <c r="Z11" s="140">
        <v>-66.53</v>
      </c>
      <c r="AA11" s="62">
        <v>186000</v>
      </c>
    </row>
    <row r="12" spans="1:27" ht="13.5">
      <c r="A12" s="250" t="s">
        <v>56</v>
      </c>
      <c r="B12" s="251"/>
      <c r="C12" s="168">
        <f aca="true" t="shared" si="0" ref="C12:Y12">SUM(C6:C11)</f>
        <v>49116555</v>
      </c>
      <c r="D12" s="168">
        <f>SUM(D6:D11)</f>
        <v>0</v>
      </c>
      <c r="E12" s="72">
        <f t="shared" si="0"/>
        <v>33536000</v>
      </c>
      <c r="F12" s="73">
        <f t="shared" si="0"/>
        <v>53391000</v>
      </c>
      <c r="G12" s="73">
        <f t="shared" si="0"/>
        <v>62362051</v>
      </c>
      <c r="H12" s="73">
        <f t="shared" si="0"/>
        <v>65514465</v>
      </c>
      <c r="I12" s="73">
        <f t="shared" si="0"/>
        <v>64880746</v>
      </c>
      <c r="J12" s="73">
        <f t="shared" si="0"/>
        <v>64880746</v>
      </c>
      <c r="K12" s="73">
        <f t="shared" si="0"/>
        <v>58212155</v>
      </c>
      <c r="L12" s="73">
        <f t="shared" si="0"/>
        <v>69256149</v>
      </c>
      <c r="M12" s="73">
        <f t="shared" si="0"/>
        <v>70973094</v>
      </c>
      <c r="N12" s="73">
        <f t="shared" si="0"/>
        <v>70973094</v>
      </c>
      <c r="O12" s="73">
        <f t="shared" si="0"/>
        <v>65198528</v>
      </c>
      <c r="P12" s="73">
        <f t="shared" si="0"/>
        <v>65198528</v>
      </c>
      <c r="Q12" s="73">
        <f t="shared" si="0"/>
        <v>67909422</v>
      </c>
      <c r="R12" s="73">
        <f t="shared" si="0"/>
        <v>67909422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67909422</v>
      </c>
      <c r="X12" s="73">
        <f t="shared" si="0"/>
        <v>40043250</v>
      </c>
      <c r="Y12" s="73">
        <f t="shared" si="0"/>
        <v>27866172</v>
      </c>
      <c r="Z12" s="170">
        <f>+IF(X12&lt;&gt;0,+(Y12/X12)*100,0)</f>
        <v>69.59018561180723</v>
      </c>
      <c r="AA12" s="74">
        <f>SUM(AA6:AA11)</f>
        <v>53391000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4114852</v>
      </c>
      <c r="D17" s="155"/>
      <c r="E17" s="59">
        <v>4115000</v>
      </c>
      <c r="F17" s="60">
        <v>4115000</v>
      </c>
      <c r="G17" s="60">
        <v>98054</v>
      </c>
      <c r="H17" s="60">
        <v>4114852</v>
      </c>
      <c r="I17" s="60">
        <v>4114852</v>
      </c>
      <c r="J17" s="60">
        <v>4114852</v>
      </c>
      <c r="K17" s="60">
        <v>4114852</v>
      </c>
      <c r="L17" s="60">
        <v>4114852</v>
      </c>
      <c r="M17" s="60">
        <v>4114852</v>
      </c>
      <c r="N17" s="60">
        <v>4114852</v>
      </c>
      <c r="O17" s="60">
        <v>4114852</v>
      </c>
      <c r="P17" s="60">
        <v>4114852</v>
      </c>
      <c r="Q17" s="60">
        <v>4114852</v>
      </c>
      <c r="R17" s="60">
        <v>4114852</v>
      </c>
      <c r="S17" s="60"/>
      <c r="T17" s="60"/>
      <c r="U17" s="60"/>
      <c r="V17" s="60"/>
      <c r="W17" s="60">
        <v>4114852</v>
      </c>
      <c r="X17" s="60">
        <v>3086250</v>
      </c>
      <c r="Y17" s="60">
        <v>1028602</v>
      </c>
      <c r="Z17" s="140">
        <v>33.33</v>
      </c>
      <c r="AA17" s="62">
        <v>4115000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102748260</v>
      </c>
      <c r="D19" s="155"/>
      <c r="E19" s="59">
        <v>126150000</v>
      </c>
      <c r="F19" s="60">
        <v>107016000</v>
      </c>
      <c r="G19" s="60">
        <v>10632993</v>
      </c>
      <c r="H19" s="60">
        <v>66843618</v>
      </c>
      <c r="I19" s="60">
        <v>70055436</v>
      </c>
      <c r="J19" s="60">
        <v>70055436</v>
      </c>
      <c r="K19" s="60">
        <v>70055436</v>
      </c>
      <c r="L19" s="60">
        <v>70055436</v>
      </c>
      <c r="M19" s="60">
        <v>70055436</v>
      </c>
      <c r="N19" s="60">
        <v>70055436</v>
      </c>
      <c r="O19" s="60">
        <v>108209707</v>
      </c>
      <c r="P19" s="60">
        <v>108209707</v>
      </c>
      <c r="Q19" s="60">
        <v>109037122</v>
      </c>
      <c r="R19" s="60">
        <v>109037122</v>
      </c>
      <c r="S19" s="60"/>
      <c r="T19" s="60"/>
      <c r="U19" s="60"/>
      <c r="V19" s="60"/>
      <c r="W19" s="60">
        <v>109037122</v>
      </c>
      <c r="X19" s="60">
        <v>80262000</v>
      </c>
      <c r="Y19" s="60">
        <v>28775122</v>
      </c>
      <c r="Z19" s="140">
        <v>35.85</v>
      </c>
      <c r="AA19" s="62">
        <v>107016000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14323</v>
      </c>
      <c r="D22" s="155"/>
      <c r="E22" s="59">
        <v>24000</v>
      </c>
      <c r="F22" s="60">
        <v>24000</v>
      </c>
      <c r="G22" s="60">
        <v>33772</v>
      </c>
      <c r="H22" s="60">
        <v>13783</v>
      </c>
      <c r="I22" s="60">
        <v>13783</v>
      </c>
      <c r="J22" s="60">
        <v>13783</v>
      </c>
      <c r="K22" s="60">
        <v>13783</v>
      </c>
      <c r="L22" s="60">
        <v>13783</v>
      </c>
      <c r="M22" s="60">
        <v>13783</v>
      </c>
      <c r="N22" s="60">
        <v>13783</v>
      </c>
      <c r="O22" s="60">
        <v>9126</v>
      </c>
      <c r="P22" s="60">
        <v>9126</v>
      </c>
      <c r="Q22" s="60">
        <v>7394</v>
      </c>
      <c r="R22" s="60">
        <v>7394</v>
      </c>
      <c r="S22" s="60"/>
      <c r="T22" s="60"/>
      <c r="U22" s="60"/>
      <c r="V22" s="60"/>
      <c r="W22" s="60">
        <v>7394</v>
      </c>
      <c r="X22" s="60">
        <v>18000</v>
      </c>
      <c r="Y22" s="60">
        <v>-10606</v>
      </c>
      <c r="Z22" s="140">
        <v>-58.92</v>
      </c>
      <c r="AA22" s="62">
        <v>24000</v>
      </c>
    </row>
    <row r="23" spans="1:27" ht="13.5">
      <c r="A23" s="249" t="s">
        <v>158</v>
      </c>
      <c r="B23" s="182"/>
      <c r="C23" s="155">
        <v>138115</v>
      </c>
      <c r="D23" s="155"/>
      <c r="E23" s="59">
        <v>6166000</v>
      </c>
      <c r="F23" s="60">
        <v>6166000</v>
      </c>
      <c r="G23" s="159">
        <v>53402</v>
      </c>
      <c r="H23" s="159">
        <v>128080</v>
      </c>
      <c r="I23" s="159">
        <v>128080</v>
      </c>
      <c r="J23" s="60">
        <v>128080</v>
      </c>
      <c r="K23" s="159">
        <v>128080</v>
      </c>
      <c r="L23" s="159">
        <v>128080</v>
      </c>
      <c r="M23" s="60">
        <v>128080</v>
      </c>
      <c r="N23" s="159">
        <v>128080</v>
      </c>
      <c r="O23" s="159">
        <v>138115</v>
      </c>
      <c r="P23" s="159">
        <v>138115</v>
      </c>
      <c r="Q23" s="60">
        <v>138114</v>
      </c>
      <c r="R23" s="159">
        <v>138114</v>
      </c>
      <c r="S23" s="159"/>
      <c r="T23" s="60"/>
      <c r="U23" s="159"/>
      <c r="V23" s="159"/>
      <c r="W23" s="159">
        <v>138114</v>
      </c>
      <c r="X23" s="60">
        <v>4624500</v>
      </c>
      <c r="Y23" s="159">
        <v>-4486386</v>
      </c>
      <c r="Z23" s="141">
        <v>-97.01</v>
      </c>
      <c r="AA23" s="225">
        <v>6166000</v>
      </c>
    </row>
    <row r="24" spans="1:27" ht="13.5">
      <c r="A24" s="250" t="s">
        <v>57</v>
      </c>
      <c r="B24" s="253"/>
      <c r="C24" s="168">
        <f aca="true" t="shared" si="1" ref="C24:Y24">SUM(C15:C23)</f>
        <v>107015550</v>
      </c>
      <c r="D24" s="168">
        <f>SUM(D15:D23)</f>
        <v>0</v>
      </c>
      <c r="E24" s="76">
        <f t="shared" si="1"/>
        <v>136455000</v>
      </c>
      <c r="F24" s="77">
        <f t="shared" si="1"/>
        <v>117321000</v>
      </c>
      <c r="G24" s="77">
        <f t="shared" si="1"/>
        <v>10818221</v>
      </c>
      <c r="H24" s="77">
        <f t="shared" si="1"/>
        <v>71100333</v>
      </c>
      <c r="I24" s="77">
        <f t="shared" si="1"/>
        <v>74312151</v>
      </c>
      <c r="J24" s="77">
        <f t="shared" si="1"/>
        <v>74312151</v>
      </c>
      <c r="K24" s="77">
        <f t="shared" si="1"/>
        <v>74312151</v>
      </c>
      <c r="L24" s="77">
        <f t="shared" si="1"/>
        <v>74312151</v>
      </c>
      <c r="M24" s="77">
        <f t="shared" si="1"/>
        <v>74312151</v>
      </c>
      <c r="N24" s="77">
        <f t="shared" si="1"/>
        <v>74312151</v>
      </c>
      <c r="O24" s="77">
        <f t="shared" si="1"/>
        <v>112471800</v>
      </c>
      <c r="P24" s="77">
        <f t="shared" si="1"/>
        <v>112471800</v>
      </c>
      <c r="Q24" s="77">
        <f t="shared" si="1"/>
        <v>113297482</v>
      </c>
      <c r="R24" s="77">
        <f t="shared" si="1"/>
        <v>113297482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113297482</v>
      </c>
      <c r="X24" s="77">
        <f t="shared" si="1"/>
        <v>87990750</v>
      </c>
      <c r="Y24" s="77">
        <f t="shared" si="1"/>
        <v>25306732</v>
      </c>
      <c r="Z24" s="212">
        <f>+IF(X24&lt;&gt;0,+(Y24/X24)*100,0)</f>
        <v>28.760673138937896</v>
      </c>
      <c r="AA24" s="79">
        <f>SUM(AA15:AA23)</f>
        <v>117321000</v>
      </c>
    </row>
    <row r="25" spans="1:27" ht="13.5">
      <c r="A25" s="250" t="s">
        <v>159</v>
      </c>
      <c r="B25" s="251"/>
      <c r="C25" s="168">
        <f aca="true" t="shared" si="2" ref="C25:Y25">+C12+C24</f>
        <v>156132105</v>
      </c>
      <c r="D25" s="168">
        <f>+D12+D24</f>
        <v>0</v>
      </c>
      <c r="E25" s="72">
        <f t="shared" si="2"/>
        <v>169991000</v>
      </c>
      <c r="F25" s="73">
        <f t="shared" si="2"/>
        <v>170712000</v>
      </c>
      <c r="G25" s="73">
        <f t="shared" si="2"/>
        <v>73180272</v>
      </c>
      <c r="H25" s="73">
        <f t="shared" si="2"/>
        <v>136614798</v>
      </c>
      <c r="I25" s="73">
        <f t="shared" si="2"/>
        <v>139192897</v>
      </c>
      <c r="J25" s="73">
        <f t="shared" si="2"/>
        <v>139192897</v>
      </c>
      <c r="K25" s="73">
        <f t="shared" si="2"/>
        <v>132524306</v>
      </c>
      <c r="L25" s="73">
        <f t="shared" si="2"/>
        <v>143568300</v>
      </c>
      <c r="M25" s="73">
        <f t="shared" si="2"/>
        <v>145285245</v>
      </c>
      <c r="N25" s="73">
        <f t="shared" si="2"/>
        <v>145285245</v>
      </c>
      <c r="O25" s="73">
        <f t="shared" si="2"/>
        <v>177670328</v>
      </c>
      <c r="P25" s="73">
        <f t="shared" si="2"/>
        <v>177670328</v>
      </c>
      <c r="Q25" s="73">
        <f t="shared" si="2"/>
        <v>181206904</v>
      </c>
      <c r="R25" s="73">
        <f t="shared" si="2"/>
        <v>181206904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181206904</v>
      </c>
      <c r="X25" s="73">
        <f t="shared" si="2"/>
        <v>128034000</v>
      </c>
      <c r="Y25" s="73">
        <f t="shared" si="2"/>
        <v>53172904</v>
      </c>
      <c r="Z25" s="170">
        <f>+IF(X25&lt;&gt;0,+(Y25/X25)*100,0)</f>
        <v>41.530299764125154</v>
      </c>
      <c r="AA25" s="74">
        <f>+AA12+AA24</f>
        <v>170712000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>
        <v>1241819</v>
      </c>
      <c r="P29" s="60">
        <v>1241819</v>
      </c>
      <c r="Q29" s="60">
        <v>9877395</v>
      </c>
      <c r="R29" s="60">
        <v>9877395</v>
      </c>
      <c r="S29" s="60"/>
      <c r="T29" s="60"/>
      <c r="U29" s="60"/>
      <c r="V29" s="60"/>
      <c r="W29" s="60">
        <v>9877395</v>
      </c>
      <c r="X29" s="60"/>
      <c r="Y29" s="60">
        <v>9877395</v>
      </c>
      <c r="Z29" s="140"/>
      <c r="AA29" s="62"/>
    </row>
    <row r="30" spans="1:27" ht="13.5">
      <c r="A30" s="249" t="s">
        <v>52</v>
      </c>
      <c r="B30" s="182"/>
      <c r="C30" s="155">
        <v>150331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27946009</v>
      </c>
      <c r="D32" s="155"/>
      <c r="E32" s="59">
        <v>1310000</v>
      </c>
      <c r="F32" s="60">
        <v>42387000</v>
      </c>
      <c r="G32" s="60">
        <v>12393175</v>
      </c>
      <c r="H32" s="60">
        <v>11069741</v>
      </c>
      <c r="I32" s="60">
        <v>13041797</v>
      </c>
      <c r="J32" s="60">
        <v>13041797</v>
      </c>
      <c r="K32" s="60">
        <v>9890033</v>
      </c>
      <c r="L32" s="60">
        <v>8400420</v>
      </c>
      <c r="M32" s="60">
        <v>12002798</v>
      </c>
      <c r="N32" s="60">
        <v>12002798</v>
      </c>
      <c r="O32" s="60">
        <v>32597075</v>
      </c>
      <c r="P32" s="60">
        <v>32597075</v>
      </c>
      <c r="Q32" s="60">
        <v>30925358</v>
      </c>
      <c r="R32" s="60">
        <v>30925358</v>
      </c>
      <c r="S32" s="60"/>
      <c r="T32" s="60"/>
      <c r="U32" s="60"/>
      <c r="V32" s="60"/>
      <c r="W32" s="60">
        <v>30925358</v>
      </c>
      <c r="X32" s="60">
        <v>31790250</v>
      </c>
      <c r="Y32" s="60">
        <v>-864892</v>
      </c>
      <c r="Z32" s="140">
        <v>-2.72</v>
      </c>
      <c r="AA32" s="62">
        <v>42387000</v>
      </c>
    </row>
    <row r="33" spans="1:27" ht="13.5">
      <c r="A33" s="249" t="s">
        <v>165</v>
      </c>
      <c r="B33" s="182"/>
      <c r="C33" s="155">
        <v>226546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>
        <v>226546</v>
      </c>
      <c r="P33" s="60">
        <v>226546</v>
      </c>
      <c r="Q33" s="60">
        <v>226546</v>
      </c>
      <c r="R33" s="60">
        <v>226546</v>
      </c>
      <c r="S33" s="60"/>
      <c r="T33" s="60"/>
      <c r="U33" s="60"/>
      <c r="V33" s="60"/>
      <c r="W33" s="60">
        <v>226546</v>
      </c>
      <c r="X33" s="60"/>
      <c r="Y33" s="60">
        <v>226546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28322886</v>
      </c>
      <c r="D34" s="168">
        <f>SUM(D29:D33)</f>
        <v>0</v>
      </c>
      <c r="E34" s="72">
        <f t="shared" si="3"/>
        <v>1310000</v>
      </c>
      <c r="F34" s="73">
        <f t="shared" si="3"/>
        <v>42387000</v>
      </c>
      <c r="G34" s="73">
        <f t="shared" si="3"/>
        <v>12393175</v>
      </c>
      <c r="H34" s="73">
        <f t="shared" si="3"/>
        <v>11069741</v>
      </c>
      <c r="I34" s="73">
        <f t="shared" si="3"/>
        <v>13041797</v>
      </c>
      <c r="J34" s="73">
        <f t="shared" si="3"/>
        <v>13041797</v>
      </c>
      <c r="K34" s="73">
        <f t="shared" si="3"/>
        <v>9890033</v>
      </c>
      <c r="L34" s="73">
        <f t="shared" si="3"/>
        <v>8400420</v>
      </c>
      <c r="M34" s="73">
        <f t="shared" si="3"/>
        <v>12002798</v>
      </c>
      <c r="N34" s="73">
        <f t="shared" si="3"/>
        <v>12002798</v>
      </c>
      <c r="O34" s="73">
        <f t="shared" si="3"/>
        <v>34065440</v>
      </c>
      <c r="P34" s="73">
        <f t="shared" si="3"/>
        <v>34065440</v>
      </c>
      <c r="Q34" s="73">
        <f t="shared" si="3"/>
        <v>41029299</v>
      </c>
      <c r="R34" s="73">
        <f t="shared" si="3"/>
        <v>41029299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41029299</v>
      </c>
      <c r="X34" s="73">
        <f t="shared" si="3"/>
        <v>31790250</v>
      </c>
      <c r="Y34" s="73">
        <f t="shared" si="3"/>
        <v>9239049</v>
      </c>
      <c r="Z34" s="170">
        <f>+IF(X34&lt;&gt;0,+(Y34/X34)*100,0)</f>
        <v>29.062523887040836</v>
      </c>
      <c r="AA34" s="74">
        <f>SUM(AA29:AA33)</f>
        <v>42387000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20803</v>
      </c>
      <c r="D37" s="155"/>
      <c r="E37" s="59"/>
      <c r="F37" s="60">
        <v>21000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15750</v>
      </c>
      <c r="Y37" s="60">
        <v>-15750</v>
      </c>
      <c r="Z37" s="140">
        <v>-100</v>
      </c>
      <c r="AA37" s="62">
        <v>21000</v>
      </c>
    </row>
    <row r="38" spans="1:27" ht="13.5">
      <c r="A38" s="249" t="s">
        <v>165</v>
      </c>
      <c r="B38" s="182"/>
      <c r="C38" s="155">
        <v>9788584</v>
      </c>
      <c r="D38" s="155"/>
      <c r="E38" s="59">
        <v>10207000</v>
      </c>
      <c r="F38" s="60">
        <v>10048000</v>
      </c>
      <c r="G38" s="60"/>
      <c r="H38" s="60"/>
      <c r="I38" s="60"/>
      <c r="J38" s="60"/>
      <c r="K38" s="60"/>
      <c r="L38" s="60"/>
      <c r="M38" s="60"/>
      <c r="N38" s="60"/>
      <c r="O38" s="60">
        <v>10321340</v>
      </c>
      <c r="P38" s="60">
        <v>10321340</v>
      </c>
      <c r="Q38" s="60">
        <v>10674051</v>
      </c>
      <c r="R38" s="60">
        <v>10674051</v>
      </c>
      <c r="S38" s="60"/>
      <c r="T38" s="60"/>
      <c r="U38" s="60"/>
      <c r="V38" s="60"/>
      <c r="W38" s="60">
        <v>10674051</v>
      </c>
      <c r="X38" s="60">
        <v>7536000</v>
      </c>
      <c r="Y38" s="60">
        <v>3138051</v>
      </c>
      <c r="Z38" s="140">
        <v>41.64</v>
      </c>
      <c r="AA38" s="62">
        <v>10048000</v>
      </c>
    </row>
    <row r="39" spans="1:27" ht="13.5">
      <c r="A39" s="250" t="s">
        <v>59</v>
      </c>
      <c r="B39" s="253"/>
      <c r="C39" s="168">
        <f aca="true" t="shared" si="4" ref="C39:Y39">SUM(C37:C38)</f>
        <v>9809387</v>
      </c>
      <c r="D39" s="168">
        <f>SUM(D37:D38)</f>
        <v>0</v>
      </c>
      <c r="E39" s="76">
        <f t="shared" si="4"/>
        <v>10207000</v>
      </c>
      <c r="F39" s="77">
        <f t="shared" si="4"/>
        <v>10069000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10321340</v>
      </c>
      <c r="P39" s="77">
        <f t="shared" si="4"/>
        <v>10321340</v>
      </c>
      <c r="Q39" s="77">
        <f t="shared" si="4"/>
        <v>10674051</v>
      </c>
      <c r="R39" s="77">
        <f t="shared" si="4"/>
        <v>10674051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10674051</v>
      </c>
      <c r="X39" s="77">
        <f t="shared" si="4"/>
        <v>7551750</v>
      </c>
      <c r="Y39" s="77">
        <f t="shared" si="4"/>
        <v>3122301</v>
      </c>
      <c r="Z39" s="212">
        <f>+IF(X39&lt;&gt;0,+(Y39/X39)*100,0)</f>
        <v>41.34539676233985</v>
      </c>
      <c r="AA39" s="79">
        <f>SUM(AA37:AA38)</f>
        <v>10069000</v>
      </c>
    </row>
    <row r="40" spans="1:27" ht="13.5">
      <c r="A40" s="250" t="s">
        <v>167</v>
      </c>
      <c r="B40" s="251"/>
      <c r="C40" s="168">
        <f aca="true" t="shared" si="5" ref="C40:Y40">+C34+C39</f>
        <v>38132273</v>
      </c>
      <c r="D40" s="168">
        <f>+D34+D39</f>
        <v>0</v>
      </c>
      <c r="E40" s="72">
        <f t="shared" si="5"/>
        <v>11517000</v>
      </c>
      <c r="F40" s="73">
        <f t="shared" si="5"/>
        <v>52456000</v>
      </c>
      <c r="G40" s="73">
        <f t="shared" si="5"/>
        <v>12393175</v>
      </c>
      <c r="H40" s="73">
        <f t="shared" si="5"/>
        <v>11069741</v>
      </c>
      <c r="I40" s="73">
        <f t="shared" si="5"/>
        <v>13041797</v>
      </c>
      <c r="J40" s="73">
        <f t="shared" si="5"/>
        <v>13041797</v>
      </c>
      <c r="K40" s="73">
        <f t="shared" si="5"/>
        <v>9890033</v>
      </c>
      <c r="L40" s="73">
        <f t="shared" si="5"/>
        <v>8400420</v>
      </c>
      <c r="M40" s="73">
        <f t="shared" si="5"/>
        <v>12002798</v>
      </c>
      <c r="N40" s="73">
        <f t="shared" si="5"/>
        <v>12002798</v>
      </c>
      <c r="O40" s="73">
        <f t="shared" si="5"/>
        <v>44386780</v>
      </c>
      <c r="P40" s="73">
        <f t="shared" si="5"/>
        <v>44386780</v>
      </c>
      <c r="Q40" s="73">
        <f t="shared" si="5"/>
        <v>51703350</v>
      </c>
      <c r="R40" s="73">
        <f t="shared" si="5"/>
        <v>51703350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51703350</v>
      </c>
      <c r="X40" s="73">
        <f t="shared" si="5"/>
        <v>39342000</v>
      </c>
      <c r="Y40" s="73">
        <f t="shared" si="5"/>
        <v>12361350</v>
      </c>
      <c r="Z40" s="170">
        <f>+IF(X40&lt;&gt;0,+(Y40/X40)*100,0)</f>
        <v>31.420237913680037</v>
      </c>
      <c r="AA40" s="74">
        <f>+AA34+AA39</f>
        <v>52456000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117999832</v>
      </c>
      <c r="D42" s="257">
        <f>+D25-D40</f>
        <v>0</v>
      </c>
      <c r="E42" s="258">
        <f t="shared" si="6"/>
        <v>158474000</v>
      </c>
      <c r="F42" s="259">
        <f t="shared" si="6"/>
        <v>118256000</v>
      </c>
      <c r="G42" s="259">
        <f t="shared" si="6"/>
        <v>60787097</v>
      </c>
      <c r="H42" s="259">
        <f t="shared" si="6"/>
        <v>125545057</v>
      </c>
      <c r="I42" s="259">
        <f t="shared" si="6"/>
        <v>126151100</v>
      </c>
      <c r="J42" s="259">
        <f t="shared" si="6"/>
        <v>126151100</v>
      </c>
      <c r="K42" s="259">
        <f t="shared" si="6"/>
        <v>122634273</v>
      </c>
      <c r="L42" s="259">
        <f t="shared" si="6"/>
        <v>135167880</v>
      </c>
      <c r="M42" s="259">
        <f t="shared" si="6"/>
        <v>133282447</v>
      </c>
      <c r="N42" s="259">
        <f t="shared" si="6"/>
        <v>133282447</v>
      </c>
      <c r="O42" s="259">
        <f t="shared" si="6"/>
        <v>133283548</v>
      </c>
      <c r="P42" s="259">
        <f t="shared" si="6"/>
        <v>133283548</v>
      </c>
      <c r="Q42" s="259">
        <f t="shared" si="6"/>
        <v>129503554</v>
      </c>
      <c r="R42" s="259">
        <f t="shared" si="6"/>
        <v>129503554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129503554</v>
      </c>
      <c r="X42" s="259">
        <f t="shared" si="6"/>
        <v>88692000</v>
      </c>
      <c r="Y42" s="259">
        <f t="shared" si="6"/>
        <v>40811554</v>
      </c>
      <c r="Z42" s="260">
        <f>+IF(X42&lt;&gt;0,+(Y42/X42)*100,0)</f>
        <v>46.01492130068101</v>
      </c>
      <c r="AA42" s="261">
        <f>+AA25-AA40</f>
        <v>118256000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117999832</v>
      </c>
      <c r="D45" s="155"/>
      <c r="E45" s="59">
        <v>158474000</v>
      </c>
      <c r="F45" s="60">
        <v>117999000</v>
      </c>
      <c r="G45" s="60">
        <v>60538097</v>
      </c>
      <c r="H45" s="60">
        <v>125295190</v>
      </c>
      <c r="I45" s="60">
        <v>125900363</v>
      </c>
      <c r="J45" s="60">
        <v>125900363</v>
      </c>
      <c r="K45" s="60">
        <v>122382720</v>
      </c>
      <c r="L45" s="60">
        <v>134915422</v>
      </c>
      <c r="M45" s="60">
        <v>133029138</v>
      </c>
      <c r="N45" s="60">
        <v>133029138</v>
      </c>
      <c r="O45" s="60">
        <v>133283548</v>
      </c>
      <c r="P45" s="60">
        <v>133283548</v>
      </c>
      <c r="Q45" s="60">
        <v>129503554</v>
      </c>
      <c r="R45" s="60">
        <v>129503554</v>
      </c>
      <c r="S45" s="60"/>
      <c r="T45" s="60"/>
      <c r="U45" s="60"/>
      <c r="V45" s="60"/>
      <c r="W45" s="60">
        <v>129503554</v>
      </c>
      <c r="X45" s="60">
        <v>88499250</v>
      </c>
      <c r="Y45" s="60">
        <v>41004304</v>
      </c>
      <c r="Z45" s="139">
        <v>46.33</v>
      </c>
      <c r="AA45" s="62">
        <v>117999000</v>
      </c>
    </row>
    <row r="46" spans="1:27" ht="13.5">
      <c r="A46" s="249" t="s">
        <v>171</v>
      </c>
      <c r="B46" s="182"/>
      <c r="C46" s="155"/>
      <c r="D46" s="155"/>
      <c r="E46" s="59"/>
      <c r="F46" s="60">
        <v>257000</v>
      </c>
      <c r="G46" s="60">
        <v>249000</v>
      </c>
      <c r="H46" s="60">
        <v>249867</v>
      </c>
      <c r="I46" s="60">
        <v>250737</v>
      </c>
      <c r="J46" s="60">
        <v>250737</v>
      </c>
      <c r="K46" s="60">
        <v>251553</v>
      </c>
      <c r="L46" s="60">
        <v>252458</v>
      </c>
      <c r="M46" s="60">
        <v>253309</v>
      </c>
      <c r="N46" s="60">
        <v>253309</v>
      </c>
      <c r="O46" s="60"/>
      <c r="P46" s="60"/>
      <c r="Q46" s="60"/>
      <c r="R46" s="60"/>
      <c r="S46" s="60"/>
      <c r="T46" s="60"/>
      <c r="U46" s="60"/>
      <c r="V46" s="60"/>
      <c r="W46" s="60"/>
      <c r="X46" s="60">
        <v>192750</v>
      </c>
      <c r="Y46" s="60">
        <v>-192750</v>
      </c>
      <c r="Z46" s="139">
        <v>-100</v>
      </c>
      <c r="AA46" s="62">
        <v>257000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117999832</v>
      </c>
      <c r="D48" s="217">
        <f>SUM(D45:D47)</f>
        <v>0</v>
      </c>
      <c r="E48" s="264">
        <f t="shared" si="7"/>
        <v>158474000</v>
      </c>
      <c r="F48" s="219">
        <f t="shared" si="7"/>
        <v>118256000</v>
      </c>
      <c r="G48" s="219">
        <f t="shared" si="7"/>
        <v>60787097</v>
      </c>
      <c r="H48" s="219">
        <f t="shared" si="7"/>
        <v>125545057</v>
      </c>
      <c r="I48" s="219">
        <f t="shared" si="7"/>
        <v>126151100</v>
      </c>
      <c r="J48" s="219">
        <f t="shared" si="7"/>
        <v>126151100</v>
      </c>
      <c r="K48" s="219">
        <f t="shared" si="7"/>
        <v>122634273</v>
      </c>
      <c r="L48" s="219">
        <f t="shared" si="7"/>
        <v>135167880</v>
      </c>
      <c r="M48" s="219">
        <f t="shared" si="7"/>
        <v>133282447</v>
      </c>
      <c r="N48" s="219">
        <f t="shared" si="7"/>
        <v>133282447</v>
      </c>
      <c r="O48" s="219">
        <f t="shared" si="7"/>
        <v>133283548</v>
      </c>
      <c r="P48" s="219">
        <f t="shared" si="7"/>
        <v>133283548</v>
      </c>
      <c r="Q48" s="219">
        <f t="shared" si="7"/>
        <v>129503554</v>
      </c>
      <c r="R48" s="219">
        <f t="shared" si="7"/>
        <v>129503554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129503554</v>
      </c>
      <c r="X48" s="219">
        <f t="shared" si="7"/>
        <v>88692000</v>
      </c>
      <c r="Y48" s="219">
        <f t="shared" si="7"/>
        <v>40811554</v>
      </c>
      <c r="Z48" s="265">
        <f>+IF(X48&lt;&gt;0,+(Y48/X48)*100,0)</f>
        <v>46.01492130068101</v>
      </c>
      <c r="AA48" s="232">
        <f>SUM(AA45:AA47)</f>
        <v>118256000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10461658</v>
      </c>
      <c r="D6" s="155"/>
      <c r="E6" s="59">
        <v>9199996</v>
      </c>
      <c r="F6" s="60">
        <v>14564000</v>
      </c>
      <c r="G6" s="60">
        <v>840170</v>
      </c>
      <c r="H6" s="60">
        <v>1295461</v>
      </c>
      <c r="I6" s="60">
        <v>773707</v>
      </c>
      <c r="J6" s="60">
        <v>2909338</v>
      </c>
      <c r="K6" s="60">
        <v>1702524</v>
      </c>
      <c r="L6" s="60">
        <v>25064277</v>
      </c>
      <c r="M6" s="60">
        <v>817861</v>
      </c>
      <c r="N6" s="60">
        <v>27584662</v>
      </c>
      <c r="O6" s="60">
        <v>1345335</v>
      </c>
      <c r="P6" s="60">
        <v>1432169</v>
      </c>
      <c r="Q6" s="60">
        <v>3879422</v>
      </c>
      <c r="R6" s="60">
        <v>6656926</v>
      </c>
      <c r="S6" s="60"/>
      <c r="T6" s="60"/>
      <c r="U6" s="60"/>
      <c r="V6" s="60"/>
      <c r="W6" s="60">
        <v>37150926</v>
      </c>
      <c r="X6" s="60">
        <v>11034000</v>
      </c>
      <c r="Y6" s="60">
        <v>26116926</v>
      </c>
      <c r="Z6" s="140">
        <v>236.69</v>
      </c>
      <c r="AA6" s="62">
        <v>14564000</v>
      </c>
    </row>
    <row r="7" spans="1:27" ht="13.5">
      <c r="A7" s="249" t="s">
        <v>178</v>
      </c>
      <c r="B7" s="182"/>
      <c r="C7" s="155">
        <v>58957846</v>
      </c>
      <c r="D7" s="155"/>
      <c r="E7" s="59">
        <v>39048000</v>
      </c>
      <c r="F7" s="60">
        <v>40898000</v>
      </c>
      <c r="G7" s="60">
        <v>9390387</v>
      </c>
      <c r="H7" s="60">
        <v>886458</v>
      </c>
      <c r="I7" s="60">
        <v>1250110</v>
      </c>
      <c r="J7" s="60">
        <v>11526955</v>
      </c>
      <c r="K7" s="60">
        <v>79448</v>
      </c>
      <c r="L7" s="60"/>
      <c r="M7" s="60">
        <v>167682</v>
      </c>
      <c r="N7" s="60">
        <v>247130</v>
      </c>
      <c r="O7" s="60">
        <v>142878</v>
      </c>
      <c r="P7" s="60">
        <v>1860848</v>
      </c>
      <c r="Q7" s="60">
        <v>15026432</v>
      </c>
      <c r="R7" s="60">
        <v>17030158</v>
      </c>
      <c r="S7" s="60"/>
      <c r="T7" s="60"/>
      <c r="U7" s="60"/>
      <c r="V7" s="60"/>
      <c r="W7" s="60">
        <v>28804243</v>
      </c>
      <c r="X7" s="60">
        <v>40059000</v>
      </c>
      <c r="Y7" s="60">
        <v>-11254757</v>
      </c>
      <c r="Z7" s="140">
        <v>-28.1</v>
      </c>
      <c r="AA7" s="62">
        <v>40898000</v>
      </c>
    </row>
    <row r="8" spans="1:27" ht="13.5">
      <c r="A8" s="249" t="s">
        <v>179</v>
      </c>
      <c r="B8" s="182"/>
      <c r="C8" s="155"/>
      <c r="D8" s="155"/>
      <c r="E8" s="59">
        <v>15813000</v>
      </c>
      <c r="F8" s="60">
        <v>22332000</v>
      </c>
      <c r="G8" s="60">
        <v>4707000</v>
      </c>
      <c r="H8" s="60"/>
      <c r="I8" s="60"/>
      <c r="J8" s="60">
        <v>4707000</v>
      </c>
      <c r="K8" s="60">
        <v>583806</v>
      </c>
      <c r="L8" s="60"/>
      <c r="M8" s="60">
        <v>1991933</v>
      </c>
      <c r="N8" s="60">
        <v>2575739</v>
      </c>
      <c r="O8" s="60"/>
      <c r="P8" s="60">
        <v>1579199</v>
      </c>
      <c r="Q8" s="60">
        <v>671929</v>
      </c>
      <c r="R8" s="60">
        <v>2251128</v>
      </c>
      <c r="S8" s="60"/>
      <c r="T8" s="60"/>
      <c r="U8" s="60"/>
      <c r="V8" s="60"/>
      <c r="W8" s="60">
        <v>9533867</v>
      </c>
      <c r="X8" s="60">
        <v>17128000</v>
      </c>
      <c r="Y8" s="60">
        <v>-7594133</v>
      </c>
      <c r="Z8" s="140">
        <v>-44.34</v>
      </c>
      <c r="AA8" s="62">
        <v>22332000</v>
      </c>
    </row>
    <row r="9" spans="1:27" ht="13.5">
      <c r="A9" s="249" t="s">
        <v>180</v>
      </c>
      <c r="B9" s="182"/>
      <c r="C9" s="155">
        <v>1695342</v>
      </c>
      <c r="D9" s="155"/>
      <c r="E9" s="59">
        <v>1772004</v>
      </c>
      <c r="F9" s="60">
        <v>1758000</v>
      </c>
      <c r="G9" s="60">
        <v>176665</v>
      </c>
      <c r="H9" s="60">
        <v>173342</v>
      </c>
      <c r="I9" s="60">
        <v>133084</v>
      </c>
      <c r="J9" s="60">
        <v>483091</v>
      </c>
      <c r="K9" s="60">
        <v>150707</v>
      </c>
      <c r="L9" s="60">
        <v>63756</v>
      </c>
      <c r="M9" s="60">
        <v>141628</v>
      </c>
      <c r="N9" s="60">
        <v>356091</v>
      </c>
      <c r="O9" s="60">
        <v>316329</v>
      </c>
      <c r="P9" s="60">
        <v>148489</v>
      </c>
      <c r="Q9" s="60">
        <v>205504</v>
      </c>
      <c r="R9" s="60">
        <v>670322</v>
      </c>
      <c r="S9" s="60"/>
      <c r="T9" s="60"/>
      <c r="U9" s="60"/>
      <c r="V9" s="60"/>
      <c r="W9" s="60">
        <v>1509504</v>
      </c>
      <c r="X9" s="60">
        <v>1396000</v>
      </c>
      <c r="Y9" s="60">
        <v>113504</v>
      </c>
      <c r="Z9" s="140">
        <v>8.13</v>
      </c>
      <c r="AA9" s="62">
        <v>1758000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-43899552</v>
      </c>
      <c r="D12" s="155"/>
      <c r="E12" s="59">
        <v>-51327002</v>
      </c>
      <c r="F12" s="60">
        <v>-58734000</v>
      </c>
      <c r="G12" s="60">
        <v>-12995226</v>
      </c>
      <c r="H12" s="60">
        <v>-2778035</v>
      </c>
      <c r="I12" s="60">
        <v>-3305000</v>
      </c>
      <c r="J12" s="60">
        <v>-19078261</v>
      </c>
      <c r="K12" s="60">
        <v>-432010</v>
      </c>
      <c r="L12" s="60">
        <v>-1425043</v>
      </c>
      <c r="M12" s="60">
        <v>-24374159</v>
      </c>
      <c r="N12" s="60">
        <v>-26231212</v>
      </c>
      <c r="O12" s="60">
        <v>-2041947</v>
      </c>
      <c r="P12" s="60">
        <v>-4288011</v>
      </c>
      <c r="Q12" s="60">
        <v>-18484781</v>
      </c>
      <c r="R12" s="60">
        <v>-24814739</v>
      </c>
      <c r="S12" s="60"/>
      <c r="T12" s="60"/>
      <c r="U12" s="60"/>
      <c r="V12" s="60"/>
      <c r="W12" s="60">
        <v>-70124212</v>
      </c>
      <c r="X12" s="60">
        <v>-41246000</v>
      </c>
      <c r="Y12" s="60">
        <v>-28878212</v>
      </c>
      <c r="Z12" s="140">
        <v>70.01</v>
      </c>
      <c r="AA12" s="62">
        <v>-58734000</v>
      </c>
    </row>
    <row r="13" spans="1:27" ht="13.5">
      <c r="A13" s="249" t="s">
        <v>40</v>
      </c>
      <c r="B13" s="182"/>
      <c r="C13" s="155">
        <v>-184456</v>
      </c>
      <c r="D13" s="155"/>
      <c r="E13" s="59">
        <v>-75996</v>
      </c>
      <c r="F13" s="60">
        <v>-81000</v>
      </c>
      <c r="G13" s="60">
        <v>-5758</v>
      </c>
      <c r="H13" s="60">
        <v>-114</v>
      </c>
      <c r="I13" s="60">
        <v>-10110</v>
      </c>
      <c r="J13" s="60">
        <v>-15982</v>
      </c>
      <c r="K13" s="60">
        <v>-5954</v>
      </c>
      <c r="L13" s="60">
        <v>-5442</v>
      </c>
      <c r="M13" s="60">
        <v>-8717</v>
      </c>
      <c r="N13" s="60">
        <v>-20113</v>
      </c>
      <c r="O13" s="60">
        <v>-4998</v>
      </c>
      <c r="P13" s="60">
        <v>-6886</v>
      </c>
      <c r="Q13" s="60">
        <v>-7071</v>
      </c>
      <c r="R13" s="60">
        <v>-18955</v>
      </c>
      <c r="S13" s="60"/>
      <c r="T13" s="60"/>
      <c r="U13" s="60"/>
      <c r="V13" s="60"/>
      <c r="W13" s="60">
        <v>-55050</v>
      </c>
      <c r="X13" s="60">
        <v>-57000</v>
      </c>
      <c r="Y13" s="60">
        <v>1950</v>
      </c>
      <c r="Z13" s="140">
        <v>-3.42</v>
      </c>
      <c r="AA13" s="62">
        <v>-81000</v>
      </c>
    </row>
    <row r="14" spans="1:27" ht="13.5">
      <c r="A14" s="249" t="s">
        <v>42</v>
      </c>
      <c r="B14" s="182"/>
      <c r="C14" s="155"/>
      <c r="D14" s="155"/>
      <c r="E14" s="59"/>
      <c r="F14" s="60">
        <v>-460000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-156000</v>
      </c>
      <c r="Y14" s="60">
        <v>156000</v>
      </c>
      <c r="Z14" s="140">
        <v>-100</v>
      </c>
      <c r="AA14" s="62">
        <v>-460000</v>
      </c>
    </row>
    <row r="15" spans="1:27" ht="13.5">
      <c r="A15" s="250" t="s">
        <v>184</v>
      </c>
      <c r="B15" s="251"/>
      <c r="C15" s="168">
        <f aca="true" t="shared" si="0" ref="C15:Y15">SUM(C6:C14)</f>
        <v>27030838</v>
      </c>
      <c r="D15" s="168">
        <f>SUM(D6:D14)</f>
        <v>0</v>
      </c>
      <c r="E15" s="72">
        <f t="shared" si="0"/>
        <v>14430002</v>
      </c>
      <c r="F15" s="73">
        <f t="shared" si="0"/>
        <v>20277000</v>
      </c>
      <c r="G15" s="73">
        <f t="shared" si="0"/>
        <v>2113238</v>
      </c>
      <c r="H15" s="73">
        <f t="shared" si="0"/>
        <v>-422888</v>
      </c>
      <c r="I15" s="73">
        <f t="shared" si="0"/>
        <v>-1158209</v>
      </c>
      <c r="J15" s="73">
        <f t="shared" si="0"/>
        <v>532141</v>
      </c>
      <c r="K15" s="73">
        <f t="shared" si="0"/>
        <v>2078521</v>
      </c>
      <c r="L15" s="73">
        <f t="shared" si="0"/>
        <v>23697548</v>
      </c>
      <c r="M15" s="73">
        <f t="shared" si="0"/>
        <v>-21263772</v>
      </c>
      <c r="N15" s="73">
        <f t="shared" si="0"/>
        <v>4512297</v>
      </c>
      <c r="O15" s="73">
        <f t="shared" si="0"/>
        <v>-242403</v>
      </c>
      <c r="P15" s="73">
        <f t="shared" si="0"/>
        <v>725808</v>
      </c>
      <c r="Q15" s="73">
        <f t="shared" si="0"/>
        <v>1291435</v>
      </c>
      <c r="R15" s="73">
        <f t="shared" si="0"/>
        <v>1774840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6819278</v>
      </c>
      <c r="X15" s="73">
        <f t="shared" si="0"/>
        <v>28158000</v>
      </c>
      <c r="Y15" s="73">
        <f t="shared" si="0"/>
        <v>-21338722</v>
      </c>
      <c r="Z15" s="170">
        <f>+IF(X15&lt;&gt;0,+(Y15/X15)*100,0)</f>
        <v>-75.7820938987144</v>
      </c>
      <c r="AA15" s="74">
        <f>SUM(AA6:AA14)</f>
        <v>20277000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2500000</v>
      </c>
      <c r="H22" s="60"/>
      <c r="I22" s="60"/>
      <c r="J22" s="60">
        <v>2500000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2500000</v>
      </c>
      <c r="X22" s="60"/>
      <c r="Y22" s="60">
        <v>2500000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-21207384</v>
      </c>
      <c r="D24" s="155"/>
      <c r="E24" s="59">
        <v>-19315000</v>
      </c>
      <c r="F24" s="60">
        <v>-22332000</v>
      </c>
      <c r="G24" s="60">
        <v>-297005</v>
      </c>
      <c r="H24" s="60">
        <v>-657758</v>
      </c>
      <c r="I24" s="60">
        <v>-2257054</v>
      </c>
      <c r="J24" s="60">
        <v>-3211817</v>
      </c>
      <c r="K24" s="60">
        <v>-721295</v>
      </c>
      <c r="L24" s="60">
        <v>-1241832</v>
      </c>
      <c r="M24" s="60">
        <v>-1989613</v>
      </c>
      <c r="N24" s="60">
        <v>-3952740</v>
      </c>
      <c r="O24" s="60">
        <v>-344564</v>
      </c>
      <c r="P24" s="60">
        <v>-1221943</v>
      </c>
      <c r="Q24" s="60">
        <v>-2223490</v>
      </c>
      <c r="R24" s="60">
        <v>-3789997</v>
      </c>
      <c r="S24" s="60"/>
      <c r="T24" s="60"/>
      <c r="U24" s="60"/>
      <c r="V24" s="60"/>
      <c r="W24" s="60">
        <v>-10954554</v>
      </c>
      <c r="X24" s="60">
        <v>-13784000</v>
      </c>
      <c r="Y24" s="60">
        <v>2829446</v>
      </c>
      <c r="Z24" s="140">
        <v>-20.53</v>
      </c>
      <c r="AA24" s="62">
        <v>-22332000</v>
      </c>
    </row>
    <row r="25" spans="1:27" ht="13.5">
      <c r="A25" s="250" t="s">
        <v>191</v>
      </c>
      <c r="B25" s="251"/>
      <c r="C25" s="168">
        <f aca="true" t="shared" si="1" ref="C25:Y25">SUM(C19:C24)</f>
        <v>-21207384</v>
      </c>
      <c r="D25" s="168">
        <f>SUM(D19:D24)</f>
        <v>0</v>
      </c>
      <c r="E25" s="72">
        <f t="shared" si="1"/>
        <v>-19315000</v>
      </c>
      <c r="F25" s="73">
        <f t="shared" si="1"/>
        <v>-22332000</v>
      </c>
      <c r="G25" s="73">
        <f t="shared" si="1"/>
        <v>2202995</v>
      </c>
      <c r="H25" s="73">
        <f t="shared" si="1"/>
        <v>-657758</v>
      </c>
      <c r="I25" s="73">
        <f t="shared" si="1"/>
        <v>-2257054</v>
      </c>
      <c r="J25" s="73">
        <f t="shared" si="1"/>
        <v>-711817</v>
      </c>
      <c r="K25" s="73">
        <f t="shared" si="1"/>
        <v>-721295</v>
      </c>
      <c r="L25" s="73">
        <f t="shared" si="1"/>
        <v>-1241832</v>
      </c>
      <c r="M25" s="73">
        <f t="shared" si="1"/>
        <v>-1989613</v>
      </c>
      <c r="N25" s="73">
        <f t="shared" si="1"/>
        <v>-3952740</v>
      </c>
      <c r="O25" s="73">
        <f t="shared" si="1"/>
        <v>-344564</v>
      </c>
      <c r="P25" s="73">
        <f t="shared" si="1"/>
        <v>-1221943</v>
      </c>
      <c r="Q25" s="73">
        <f t="shared" si="1"/>
        <v>-2223490</v>
      </c>
      <c r="R25" s="73">
        <f t="shared" si="1"/>
        <v>-3789997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-8454554</v>
      </c>
      <c r="X25" s="73">
        <f t="shared" si="1"/>
        <v>-13784000</v>
      </c>
      <c r="Y25" s="73">
        <f t="shared" si="1"/>
        <v>5329446</v>
      </c>
      <c r="Z25" s="170">
        <f>+IF(X25&lt;&gt;0,+(Y25/X25)*100,0)</f>
        <v>-38.66400174114916</v>
      </c>
      <c r="AA25" s="74">
        <f>SUM(AA19:AA24)</f>
        <v>-22332000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-140362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-140362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5683092</v>
      </c>
      <c r="D36" s="153">
        <f>+D15+D25+D34</f>
        <v>0</v>
      </c>
      <c r="E36" s="99">
        <f t="shared" si="3"/>
        <v>-4884998</v>
      </c>
      <c r="F36" s="100">
        <f t="shared" si="3"/>
        <v>-2055000</v>
      </c>
      <c r="G36" s="100">
        <f t="shared" si="3"/>
        <v>4316233</v>
      </c>
      <c r="H36" s="100">
        <f t="shared" si="3"/>
        <v>-1080646</v>
      </c>
      <c r="I36" s="100">
        <f t="shared" si="3"/>
        <v>-3415263</v>
      </c>
      <c r="J36" s="100">
        <f t="shared" si="3"/>
        <v>-179676</v>
      </c>
      <c r="K36" s="100">
        <f t="shared" si="3"/>
        <v>1357226</v>
      </c>
      <c r="L36" s="100">
        <f t="shared" si="3"/>
        <v>22455716</v>
      </c>
      <c r="M36" s="100">
        <f t="shared" si="3"/>
        <v>-23253385</v>
      </c>
      <c r="N36" s="100">
        <f t="shared" si="3"/>
        <v>559557</v>
      </c>
      <c r="O36" s="100">
        <f t="shared" si="3"/>
        <v>-586967</v>
      </c>
      <c r="P36" s="100">
        <f t="shared" si="3"/>
        <v>-496135</v>
      </c>
      <c r="Q36" s="100">
        <f t="shared" si="3"/>
        <v>-932055</v>
      </c>
      <c r="R36" s="100">
        <f t="shared" si="3"/>
        <v>-2015157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-1635276</v>
      </c>
      <c r="X36" s="100">
        <f t="shared" si="3"/>
        <v>14374000</v>
      </c>
      <c r="Y36" s="100">
        <f t="shared" si="3"/>
        <v>-16009276</v>
      </c>
      <c r="Z36" s="137">
        <f>+IF(X36&lt;&gt;0,+(Y36/X36)*100,0)</f>
        <v>-111.37662446083205</v>
      </c>
      <c r="AA36" s="102">
        <f>+AA15+AA25+AA34</f>
        <v>-2055000</v>
      </c>
    </row>
    <row r="37" spans="1:27" ht="13.5">
      <c r="A37" s="249" t="s">
        <v>199</v>
      </c>
      <c r="B37" s="182"/>
      <c r="C37" s="153">
        <v>37721545</v>
      </c>
      <c r="D37" s="153"/>
      <c r="E37" s="99">
        <v>30183000</v>
      </c>
      <c r="F37" s="100">
        <v>43431000</v>
      </c>
      <c r="G37" s="100">
        <v>835704</v>
      </c>
      <c r="H37" s="100">
        <v>5151937</v>
      </c>
      <c r="I37" s="100">
        <v>4071291</v>
      </c>
      <c r="J37" s="100">
        <v>835704</v>
      </c>
      <c r="K37" s="100">
        <v>656028</v>
      </c>
      <c r="L37" s="100">
        <v>2013254</v>
      </c>
      <c r="M37" s="100">
        <v>24468970</v>
      </c>
      <c r="N37" s="100">
        <v>656028</v>
      </c>
      <c r="O37" s="100">
        <v>1215585</v>
      </c>
      <c r="P37" s="100">
        <v>628618</v>
      </c>
      <c r="Q37" s="100">
        <v>132483</v>
      </c>
      <c r="R37" s="100">
        <v>1215585</v>
      </c>
      <c r="S37" s="100"/>
      <c r="T37" s="100"/>
      <c r="U37" s="100"/>
      <c r="V37" s="100"/>
      <c r="W37" s="100">
        <v>835704</v>
      </c>
      <c r="X37" s="100">
        <v>43431000</v>
      </c>
      <c r="Y37" s="100">
        <v>-42595296</v>
      </c>
      <c r="Z37" s="137">
        <v>-98.08</v>
      </c>
      <c r="AA37" s="102">
        <v>43431000</v>
      </c>
    </row>
    <row r="38" spans="1:27" ht="13.5">
      <c r="A38" s="269" t="s">
        <v>200</v>
      </c>
      <c r="B38" s="256"/>
      <c r="C38" s="257">
        <v>43404637</v>
      </c>
      <c r="D38" s="257"/>
      <c r="E38" s="258">
        <v>25298002</v>
      </c>
      <c r="F38" s="259">
        <v>41376000</v>
      </c>
      <c r="G38" s="259">
        <v>5151937</v>
      </c>
      <c r="H38" s="259">
        <v>4071291</v>
      </c>
      <c r="I38" s="259">
        <v>656028</v>
      </c>
      <c r="J38" s="259">
        <v>656028</v>
      </c>
      <c r="K38" s="259">
        <v>2013254</v>
      </c>
      <c r="L38" s="259">
        <v>24468970</v>
      </c>
      <c r="M38" s="259">
        <v>1215585</v>
      </c>
      <c r="N38" s="259">
        <v>1215585</v>
      </c>
      <c r="O38" s="259">
        <v>628618</v>
      </c>
      <c r="P38" s="259">
        <v>132483</v>
      </c>
      <c r="Q38" s="259">
        <v>-799572</v>
      </c>
      <c r="R38" s="259">
        <v>-799572</v>
      </c>
      <c r="S38" s="259"/>
      <c r="T38" s="259"/>
      <c r="U38" s="259"/>
      <c r="V38" s="259"/>
      <c r="W38" s="259">
        <v>-799572</v>
      </c>
      <c r="X38" s="259">
        <v>57805000</v>
      </c>
      <c r="Y38" s="259">
        <v>-58604572</v>
      </c>
      <c r="Z38" s="260">
        <v>-101.38</v>
      </c>
      <c r="AA38" s="261">
        <v>41376000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21082653</v>
      </c>
      <c r="D5" s="200">
        <f t="shared" si="0"/>
        <v>0</v>
      </c>
      <c r="E5" s="106">
        <f t="shared" si="0"/>
        <v>12912250</v>
      </c>
      <c r="F5" s="106">
        <f t="shared" si="0"/>
        <v>34641385</v>
      </c>
      <c r="G5" s="106">
        <f t="shared" si="0"/>
        <v>297006</v>
      </c>
      <c r="H5" s="106">
        <f t="shared" si="0"/>
        <v>657759</v>
      </c>
      <c r="I5" s="106">
        <f t="shared" si="0"/>
        <v>2257053</v>
      </c>
      <c r="J5" s="106">
        <f t="shared" si="0"/>
        <v>3211818</v>
      </c>
      <c r="K5" s="106">
        <f t="shared" si="0"/>
        <v>721295</v>
      </c>
      <c r="L5" s="106">
        <f t="shared" si="0"/>
        <v>1860488</v>
      </c>
      <c r="M5" s="106">
        <f t="shared" si="0"/>
        <v>1989613</v>
      </c>
      <c r="N5" s="106">
        <f t="shared" si="0"/>
        <v>4571396</v>
      </c>
      <c r="O5" s="106">
        <f t="shared" si="0"/>
        <v>343073</v>
      </c>
      <c r="P5" s="106">
        <f t="shared" si="0"/>
        <v>1221942</v>
      </c>
      <c r="Q5" s="106">
        <f t="shared" si="0"/>
        <v>2232489</v>
      </c>
      <c r="R5" s="106">
        <f t="shared" si="0"/>
        <v>3797504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11580718</v>
      </c>
      <c r="X5" s="106">
        <f t="shared" si="0"/>
        <v>25981039</v>
      </c>
      <c r="Y5" s="106">
        <f t="shared" si="0"/>
        <v>-14400321</v>
      </c>
      <c r="Z5" s="201">
        <f>+IF(X5&lt;&gt;0,+(Y5/X5)*100,0)</f>
        <v>-55.426270673778674</v>
      </c>
      <c r="AA5" s="199">
        <f>SUM(AA11:AA18)</f>
        <v>34641385</v>
      </c>
    </row>
    <row r="6" spans="1:27" ht="13.5">
      <c r="A6" s="291" t="s">
        <v>204</v>
      </c>
      <c r="B6" s="142"/>
      <c r="C6" s="62">
        <v>16387791</v>
      </c>
      <c r="D6" s="156"/>
      <c r="E6" s="60">
        <v>8001000</v>
      </c>
      <c r="F6" s="60">
        <v>18757707</v>
      </c>
      <c r="G6" s="60">
        <v>297006</v>
      </c>
      <c r="H6" s="60">
        <v>509567</v>
      </c>
      <c r="I6" s="60">
        <v>1841193</v>
      </c>
      <c r="J6" s="60">
        <v>2647766</v>
      </c>
      <c r="K6" s="60">
        <v>514018</v>
      </c>
      <c r="L6" s="60">
        <v>1590646</v>
      </c>
      <c r="M6" s="60">
        <v>1331211</v>
      </c>
      <c r="N6" s="60">
        <v>3435875</v>
      </c>
      <c r="O6" s="60"/>
      <c r="P6" s="60">
        <v>548502</v>
      </c>
      <c r="Q6" s="60">
        <v>589411</v>
      </c>
      <c r="R6" s="60">
        <v>1137913</v>
      </c>
      <c r="S6" s="60"/>
      <c r="T6" s="60"/>
      <c r="U6" s="60"/>
      <c r="V6" s="60"/>
      <c r="W6" s="60">
        <v>7221554</v>
      </c>
      <c r="X6" s="60">
        <v>14068280</v>
      </c>
      <c r="Y6" s="60">
        <v>-6846726</v>
      </c>
      <c r="Z6" s="140">
        <v>-48.67</v>
      </c>
      <c r="AA6" s="155">
        <v>18757707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646353</v>
      </c>
      <c r="D10" s="156"/>
      <c r="E10" s="60"/>
      <c r="F10" s="60">
        <v>10462656</v>
      </c>
      <c r="G10" s="60"/>
      <c r="H10" s="60"/>
      <c r="I10" s="60"/>
      <c r="J10" s="60"/>
      <c r="K10" s="60"/>
      <c r="L10" s="60"/>
      <c r="M10" s="60">
        <v>587691</v>
      </c>
      <c r="N10" s="60">
        <v>587691</v>
      </c>
      <c r="O10" s="60"/>
      <c r="P10" s="60"/>
      <c r="Q10" s="60">
        <v>633140</v>
      </c>
      <c r="R10" s="60">
        <v>633140</v>
      </c>
      <c r="S10" s="60"/>
      <c r="T10" s="60"/>
      <c r="U10" s="60"/>
      <c r="V10" s="60"/>
      <c r="W10" s="60">
        <v>1220831</v>
      </c>
      <c r="X10" s="60">
        <v>7846992</v>
      </c>
      <c r="Y10" s="60">
        <v>-6626161</v>
      </c>
      <c r="Z10" s="140">
        <v>-84.44</v>
      </c>
      <c r="AA10" s="155">
        <v>10462656</v>
      </c>
    </row>
    <row r="11" spans="1:27" ht="13.5">
      <c r="A11" s="292" t="s">
        <v>209</v>
      </c>
      <c r="B11" s="142"/>
      <c r="C11" s="293">
        <f aca="true" t="shared" si="1" ref="C11:Y11">SUM(C6:C10)</f>
        <v>17034144</v>
      </c>
      <c r="D11" s="294">
        <f t="shared" si="1"/>
        <v>0</v>
      </c>
      <c r="E11" s="295">
        <f t="shared" si="1"/>
        <v>8001000</v>
      </c>
      <c r="F11" s="295">
        <f t="shared" si="1"/>
        <v>29220363</v>
      </c>
      <c r="G11" s="295">
        <f t="shared" si="1"/>
        <v>297006</v>
      </c>
      <c r="H11" s="295">
        <f t="shared" si="1"/>
        <v>509567</v>
      </c>
      <c r="I11" s="295">
        <f t="shared" si="1"/>
        <v>1841193</v>
      </c>
      <c r="J11" s="295">
        <f t="shared" si="1"/>
        <v>2647766</v>
      </c>
      <c r="K11" s="295">
        <f t="shared" si="1"/>
        <v>514018</v>
      </c>
      <c r="L11" s="295">
        <f t="shared" si="1"/>
        <v>1590646</v>
      </c>
      <c r="M11" s="295">
        <f t="shared" si="1"/>
        <v>1918902</v>
      </c>
      <c r="N11" s="295">
        <f t="shared" si="1"/>
        <v>4023566</v>
      </c>
      <c r="O11" s="295">
        <f t="shared" si="1"/>
        <v>0</v>
      </c>
      <c r="P11" s="295">
        <f t="shared" si="1"/>
        <v>548502</v>
      </c>
      <c r="Q11" s="295">
        <f t="shared" si="1"/>
        <v>1222551</v>
      </c>
      <c r="R11" s="295">
        <f t="shared" si="1"/>
        <v>1771053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8442385</v>
      </c>
      <c r="X11" s="295">
        <f t="shared" si="1"/>
        <v>21915272</v>
      </c>
      <c r="Y11" s="295">
        <f t="shared" si="1"/>
        <v>-13472887</v>
      </c>
      <c r="Z11" s="296">
        <f>+IF(X11&lt;&gt;0,+(Y11/X11)*100,0)</f>
        <v>-61.47716076715817</v>
      </c>
      <c r="AA11" s="297">
        <f>SUM(AA6:AA10)</f>
        <v>29220363</v>
      </c>
    </row>
    <row r="12" spans="1:27" ht="13.5">
      <c r="A12" s="298" t="s">
        <v>210</v>
      </c>
      <c r="B12" s="136"/>
      <c r="C12" s="62">
        <v>2071040</v>
      </c>
      <c r="D12" s="156"/>
      <c r="E12" s="60">
        <v>1505000</v>
      </c>
      <c r="F12" s="60">
        <v>2075000</v>
      </c>
      <c r="G12" s="60"/>
      <c r="H12" s="60">
        <v>141008</v>
      </c>
      <c r="I12" s="60">
        <v>388217</v>
      </c>
      <c r="J12" s="60">
        <v>529225</v>
      </c>
      <c r="K12" s="60"/>
      <c r="L12" s="60">
        <v>231814</v>
      </c>
      <c r="M12" s="60"/>
      <c r="N12" s="60">
        <v>231814</v>
      </c>
      <c r="O12" s="60"/>
      <c r="P12" s="60">
        <v>673440</v>
      </c>
      <c r="Q12" s="60"/>
      <c r="R12" s="60">
        <v>673440</v>
      </c>
      <c r="S12" s="60"/>
      <c r="T12" s="60"/>
      <c r="U12" s="60"/>
      <c r="V12" s="60"/>
      <c r="W12" s="60">
        <v>1434479</v>
      </c>
      <c r="X12" s="60">
        <v>1556250</v>
      </c>
      <c r="Y12" s="60">
        <v>-121771</v>
      </c>
      <c r="Z12" s="140">
        <v>-7.82</v>
      </c>
      <c r="AA12" s="155">
        <v>2075000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1977469</v>
      </c>
      <c r="D15" s="156"/>
      <c r="E15" s="60">
        <v>3406250</v>
      </c>
      <c r="F15" s="60">
        <v>3346022</v>
      </c>
      <c r="G15" s="60"/>
      <c r="H15" s="60">
        <v>7184</v>
      </c>
      <c r="I15" s="60">
        <v>27643</v>
      </c>
      <c r="J15" s="60">
        <v>34827</v>
      </c>
      <c r="K15" s="60">
        <v>207277</v>
      </c>
      <c r="L15" s="60">
        <v>38028</v>
      </c>
      <c r="M15" s="60">
        <v>70711</v>
      </c>
      <c r="N15" s="60">
        <v>316016</v>
      </c>
      <c r="O15" s="60">
        <v>343073</v>
      </c>
      <c r="P15" s="60"/>
      <c r="Q15" s="60">
        <v>1009938</v>
      </c>
      <c r="R15" s="60">
        <v>1353011</v>
      </c>
      <c r="S15" s="60"/>
      <c r="T15" s="60"/>
      <c r="U15" s="60"/>
      <c r="V15" s="60"/>
      <c r="W15" s="60">
        <v>1703854</v>
      </c>
      <c r="X15" s="60">
        <v>2509517</v>
      </c>
      <c r="Y15" s="60">
        <v>-805663</v>
      </c>
      <c r="Z15" s="140">
        <v>-32.1</v>
      </c>
      <c r="AA15" s="155">
        <v>3346022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124731</v>
      </c>
      <c r="D20" s="154">
        <f t="shared" si="2"/>
        <v>0</v>
      </c>
      <c r="E20" s="100">
        <f t="shared" si="2"/>
        <v>6403000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6313000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6313000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124731</v>
      </c>
      <c r="D27" s="156"/>
      <c r="E27" s="60">
        <v>70000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16387791</v>
      </c>
      <c r="D36" s="156">
        <f t="shared" si="4"/>
        <v>0</v>
      </c>
      <c r="E36" s="60">
        <f t="shared" si="4"/>
        <v>14314000</v>
      </c>
      <c r="F36" s="60">
        <f t="shared" si="4"/>
        <v>18757707</v>
      </c>
      <c r="G36" s="60">
        <f t="shared" si="4"/>
        <v>297006</v>
      </c>
      <c r="H36" s="60">
        <f t="shared" si="4"/>
        <v>509567</v>
      </c>
      <c r="I36" s="60">
        <f t="shared" si="4"/>
        <v>1841193</v>
      </c>
      <c r="J36" s="60">
        <f t="shared" si="4"/>
        <v>2647766</v>
      </c>
      <c r="K36" s="60">
        <f t="shared" si="4"/>
        <v>514018</v>
      </c>
      <c r="L36" s="60">
        <f t="shared" si="4"/>
        <v>1590646</v>
      </c>
      <c r="M36" s="60">
        <f t="shared" si="4"/>
        <v>1331211</v>
      </c>
      <c r="N36" s="60">
        <f t="shared" si="4"/>
        <v>3435875</v>
      </c>
      <c r="O36" s="60">
        <f t="shared" si="4"/>
        <v>0</v>
      </c>
      <c r="P36" s="60">
        <f t="shared" si="4"/>
        <v>548502</v>
      </c>
      <c r="Q36" s="60">
        <f t="shared" si="4"/>
        <v>589411</v>
      </c>
      <c r="R36" s="60">
        <f t="shared" si="4"/>
        <v>1137913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7221554</v>
      </c>
      <c r="X36" s="60">
        <f t="shared" si="4"/>
        <v>14068280</v>
      </c>
      <c r="Y36" s="60">
        <f t="shared" si="4"/>
        <v>-6846726</v>
      </c>
      <c r="Z36" s="140">
        <f aca="true" t="shared" si="5" ref="Z36:Z49">+IF(X36&lt;&gt;0,+(Y36/X36)*100,0)</f>
        <v>-48.66782577543239</v>
      </c>
      <c r="AA36" s="155">
        <f>AA6+AA21</f>
        <v>18757707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646353</v>
      </c>
      <c r="D40" s="156">
        <f t="shared" si="4"/>
        <v>0</v>
      </c>
      <c r="E40" s="60">
        <f t="shared" si="4"/>
        <v>0</v>
      </c>
      <c r="F40" s="60">
        <f t="shared" si="4"/>
        <v>10462656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587691</v>
      </c>
      <c r="N40" s="60">
        <f t="shared" si="4"/>
        <v>587691</v>
      </c>
      <c r="O40" s="60">
        <f t="shared" si="4"/>
        <v>0</v>
      </c>
      <c r="P40" s="60">
        <f t="shared" si="4"/>
        <v>0</v>
      </c>
      <c r="Q40" s="60">
        <f t="shared" si="4"/>
        <v>633140</v>
      </c>
      <c r="R40" s="60">
        <f t="shared" si="4"/>
        <v>633140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1220831</v>
      </c>
      <c r="X40" s="60">
        <f t="shared" si="4"/>
        <v>7846992</v>
      </c>
      <c r="Y40" s="60">
        <f t="shared" si="4"/>
        <v>-6626161</v>
      </c>
      <c r="Z40" s="140">
        <f t="shared" si="5"/>
        <v>-84.44205117069062</v>
      </c>
      <c r="AA40" s="155">
        <f>AA10+AA25</f>
        <v>10462656</v>
      </c>
    </row>
    <row r="41" spans="1:27" ht="13.5">
      <c r="A41" s="292" t="s">
        <v>209</v>
      </c>
      <c r="B41" s="142"/>
      <c r="C41" s="293">
        <f aca="true" t="shared" si="6" ref="C41:Y41">SUM(C36:C40)</f>
        <v>17034144</v>
      </c>
      <c r="D41" s="294">
        <f t="shared" si="6"/>
        <v>0</v>
      </c>
      <c r="E41" s="295">
        <f t="shared" si="6"/>
        <v>14314000</v>
      </c>
      <c r="F41" s="295">
        <f t="shared" si="6"/>
        <v>29220363</v>
      </c>
      <c r="G41" s="295">
        <f t="shared" si="6"/>
        <v>297006</v>
      </c>
      <c r="H41" s="295">
        <f t="shared" si="6"/>
        <v>509567</v>
      </c>
      <c r="I41" s="295">
        <f t="shared" si="6"/>
        <v>1841193</v>
      </c>
      <c r="J41" s="295">
        <f t="shared" si="6"/>
        <v>2647766</v>
      </c>
      <c r="K41" s="295">
        <f t="shared" si="6"/>
        <v>514018</v>
      </c>
      <c r="L41" s="295">
        <f t="shared" si="6"/>
        <v>1590646</v>
      </c>
      <c r="M41" s="295">
        <f t="shared" si="6"/>
        <v>1918902</v>
      </c>
      <c r="N41" s="295">
        <f t="shared" si="6"/>
        <v>4023566</v>
      </c>
      <c r="O41" s="295">
        <f t="shared" si="6"/>
        <v>0</v>
      </c>
      <c r="P41" s="295">
        <f t="shared" si="6"/>
        <v>548502</v>
      </c>
      <c r="Q41" s="295">
        <f t="shared" si="6"/>
        <v>1222551</v>
      </c>
      <c r="R41" s="295">
        <f t="shared" si="6"/>
        <v>1771053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8442385</v>
      </c>
      <c r="X41" s="295">
        <f t="shared" si="6"/>
        <v>21915272</v>
      </c>
      <c r="Y41" s="295">
        <f t="shared" si="6"/>
        <v>-13472887</v>
      </c>
      <c r="Z41" s="296">
        <f t="shared" si="5"/>
        <v>-61.47716076715817</v>
      </c>
      <c r="AA41" s="297">
        <f>SUM(AA36:AA40)</f>
        <v>29220363</v>
      </c>
    </row>
    <row r="42" spans="1:27" ht="13.5">
      <c r="A42" s="298" t="s">
        <v>210</v>
      </c>
      <c r="B42" s="136"/>
      <c r="C42" s="95">
        <f aca="true" t="shared" si="7" ref="C42:Y48">C12+C27</f>
        <v>2195771</v>
      </c>
      <c r="D42" s="129">
        <f t="shared" si="7"/>
        <v>0</v>
      </c>
      <c r="E42" s="54">
        <f t="shared" si="7"/>
        <v>1575000</v>
      </c>
      <c r="F42" s="54">
        <f t="shared" si="7"/>
        <v>2075000</v>
      </c>
      <c r="G42" s="54">
        <f t="shared" si="7"/>
        <v>0</v>
      </c>
      <c r="H42" s="54">
        <f t="shared" si="7"/>
        <v>141008</v>
      </c>
      <c r="I42" s="54">
        <f t="shared" si="7"/>
        <v>388217</v>
      </c>
      <c r="J42" s="54">
        <f t="shared" si="7"/>
        <v>529225</v>
      </c>
      <c r="K42" s="54">
        <f t="shared" si="7"/>
        <v>0</v>
      </c>
      <c r="L42" s="54">
        <f t="shared" si="7"/>
        <v>231814</v>
      </c>
      <c r="M42" s="54">
        <f t="shared" si="7"/>
        <v>0</v>
      </c>
      <c r="N42" s="54">
        <f t="shared" si="7"/>
        <v>231814</v>
      </c>
      <c r="O42" s="54">
        <f t="shared" si="7"/>
        <v>0</v>
      </c>
      <c r="P42" s="54">
        <f t="shared" si="7"/>
        <v>673440</v>
      </c>
      <c r="Q42" s="54">
        <f t="shared" si="7"/>
        <v>0</v>
      </c>
      <c r="R42" s="54">
        <f t="shared" si="7"/>
        <v>673440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1434479</v>
      </c>
      <c r="X42" s="54">
        <f t="shared" si="7"/>
        <v>1556250</v>
      </c>
      <c r="Y42" s="54">
        <f t="shared" si="7"/>
        <v>-121771</v>
      </c>
      <c r="Z42" s="184">
        <f t="shared" si="5"/>
        <v>-7.824642570281124</v>
      </c>
      <c r="AA42" s="130">
        <f aca="true" t="shared" si="8" ref="AA42:AA48">AA12+AA27</f>
        <v>2075000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1977469</v>
      </c>
      <c r="D45" s="129">
        <f t="shared" si="7"/>
        <v>0</v>
      </c>
      <c r="E45" s="54">
        <f t="shared" si="7"/>
        <v>3426250</v>
      </c>
      <c r="F45" s="54">
        <f t="shared" si="7"/>
        <v>3346022</v>
      </c>
      <c r="G45" s="54">
        <f t="shared" si="7"/>
        <v>0</v>
      </c>
      <c r="H45" s="54">
        <f t="shared" si="7"/>
        <v>7184</v>
      </c>
      <c r="I45" s="54">
        <f t="shared" si="7"/>
        <v>27643</v>
      </c>
      <c r="J45" s="54">
        <f t="shared" si="7"/>
        <v>34827</v>
      </c>
      <c r="K45" s="54">
        <f t="shared" si="7"/>
        <v>207277</v>
      </c>
      <c r="L45" s="54">
        <f t="shared" si="7"/>
        <v>38028</v>
      </c>
      <c r="M45" s="54">
        <f t="shared" si="7"/>
        <v>70711</v>
      </c>
      <c r="N45" s="54">
        <f t="shared" si="7"/>
        <v>316016</v>
      </c>
      <c r="O45" s="54">
        <f t="shared" si="7"/>
        <v>343073</v>
      </c>
      <c r="P45" s="54">
        <f t="shared" si="7"/>
        <v>0</v>
      </c>
      <c r="Q45" s="54">
        <f t="shared" si="7"/>
        <v>1009938</v>
      </c>
      <c r="R45" s="54">
        <f t="shared" si="7"/>
        <v>1353011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1703854</v>
      </c>
      <c r="X45" s="54">
        <f t="shared" si="7"/>
        <v>2509517</v>
      </c>
      <c r="Y45" s="54">
        <f t="shared" si="7"/>
        <v>-805663</v>
      </c>
      <c r="Z45" s="184">
        <f t="shared" si="5"/>
        <v>-32.10430533046797</v>
      </c>
      <c r="AA45" s="130">
        <f t="shared" si="8"/>
        <v>3346022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21207384</v>
      </c>
      <c r="D49" s="218">
        <f t="shared" si="9"/>
        <v>0</v>
      </c>
      <c r="E49" s="220">
        <f t="shared" si="9"/>
        <v>19315250</v>
      </c>
      <c r="F49" s="220">
        <f t="shared" si="9"/>
        <v>34641385</v>
      </c>
      <c r="G49" s="220">
        <f t="shared" si="9"/>
        <v>297006</v>
      </c>
      <c r="H49" s="220">
        <f t="shared" si="9"/>
        <v>657759</v>
      </c>
      <c r="I49" s="220">
        <f t="shared" si="9"/>
        <v>2257053</v>
      </c>
      <c r="J49" s="220">
        <f t="shared" si="9"/>
        <v>3211818</v>
      </c>
      <c r="K49" s="220">
        <f t="shared" si="9"/>
        <v>721295</v>
      </c>
      <c r="L49" s="220">
        <f t="shared" si="9"/>
        <v>1860488</v>
      </c>
      <c r="M49" s="220">
        <f t="shared" si="9"/>
        <v>1989613</v>
      </c>
      <c r="N49" s="220">
        <f t="shared" si="9"/>
        <v>4571396</v>
      </c>
      <c r="O49" s="220">
        <f t="shared" si="9"/>
        <v>343073</v>
      </c>
      <c r="P49" s="220">
        <f t="shared" si="9"/>
        <v>1221942</v>
      </c>
      <c r="Q49" s="220">
        <f t="shared" si="9"/>
        <v>2232489</v>
      </c>
      <c r="R49" s="220">
        <f t="shared" si="9"/>
        <v>3797504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11580718</v>
      </c>
      <c r="X49" s="220">
        <f t="shared" si="9"/>
        <v>25981039</v>
      </c>
      <c r="Y49" s="220">
        <f t="shared" si="9"/>
        <v>-14400321</v>
      </c>
      <c r="Z49" s="221">
        <f t="shared" si="5"/>
        <v>-55.426270673778674</v>
      </c>
      <c r="AA49" s="222">
        <f>SUM(AA41:AA48)</f>
        <v>34641385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6741000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6741000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6741000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134255</v>
      </c>
      <c r="H65" s="60">
        <v>136051</v>
      </c>
      <c r="I65" s="60">
        <v>148677</v>
      </c>
      <c r="J65" s="60">
        <v>418983</v>
      </c>
      <c r="K65" s="60">
        <v>145147</v>
      </c>
      <c r="L65" s="60">
        <v>257730</v>
      </c>
      <c r="M65" s="60">
        <v>141356</v>
      </c>
      <c r="N65" s="60">
        <v>544233</v>
      </c>
      <c r="O65" s="60">
        <v>146610</v>
      </c>
      <c r="P65" s="60">
        <v>143389</v>
      </c>
      <c r="Q65" s="60">
        <v>143389</v>
      </c>
      <c r="R65" s="60">
        <v>433388</v>
      </c>
      <c r="S65" s="60"/>
      <c r="T65" s="60"/>
      <c r="U65" s="60"/>
      <c r="V65" s="60"/>
      <c r="W65" s="60">
        <v>1396604</v>
      </c>
      <c r="X65" s="60"/>
      <c r="Y65" s="60">
        <v>1396604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2570990</v>
      </c>
      <c r="F68" s="60"/>
      <c r="G68" s="60">
        <v>49667</v>
      </c>
      <c r="H68" s="60">
        <v>233750</v>
      </c>
      <c r="I68" s="60">
        <v>104959</v>
      </c>
      <c r="J68" s="60">
        <v>388376</v>
      </c>
      <c r="K68" s="60">
        <v>193694</v>
      </c>
      <c r="L68" s="60">
        <v>221005</v>
      </c>
      <c r="M68" s="60">
        <v>96521</v>
      </c>
      <c r="N68" s="60">
        <v>511220</v>
      </c>
      <c r="O68" s="60">
        <v>177037</v>
      </c>
      <c r="P68" s="60">
        <v>59128</v>
      </c>
      <c r="Q68" s="60">
        <v>396023</v>
      </c>
      <c r="R68" s="60">
        <v>632188</v>
      </c>
      <c r="S68" s="60"/>
      <c r="T68" s="60"/>
      <c r="U68" s="60"/>
      <c r="V68" s="60"/>
      <c r="W68" s="60">
        <v>1531784</v>
      </c>
      <c r="X68" s="60"/>
      <c r="Y68" s="60">
        <v>1531784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2570990</v>
      </c>
      <c r="F69" s="220">
        <f t="shared" si="12"/>
        <v>0</v>
      </c>
      <c r="G69" s="220">
        <f t="shared" si="12"/>
        <v>183922</v>
      </c>
      <c r="H69" s="220">
        <f t="shared" si="12"/>
        <v>369801</v>
      </c>
      <c r="I69" s="220">
        <f t="shared" si="12"/>
        <v>253636</v>
      </c>
      <c r="J69" s="220">
        <f t="shared" si="12"/>
        <v>807359</v>
      </c>
      <c r="K69" s="220">
        <f t="shared" si="12"/>
        <v>338841</v>
      </c>
      <c r="L69" s="220">
        <f t="shared" si="12"/>
        <v>478735</v>
      </c>
      <c r="M69" s="220">
        <f t="shared" si="12"/>
        <v>237877</v>
      </c>
      <c r="N69" s="220">
        <f t="shared" si="12"/>
        <v>1055453</v>
      </c>
      <c r="O69" s="220">
        <f t="shared" si="12"/>
        <v>323647</v>
      </c>
      <c r="P69" s="220">
        <f t="shared" si="12"/>
        <v>202517</v>
      </c>
      <c r="Q69" s="220">
        <f t="shared" si="12"/>
        <v>539412</v>
      </c>
      <c r="R69" s="220">
        <f t="shared" si="12"/>
        <v>1065576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2928388</v>
      </c>
      <c r="X69" s="220">
        <f t="shared" si="12"/>
        <v>0</v>
      </c>
      <c r="Y69" s="220">
        <f t="shared" si="12"/>
        <v>2928388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17034144</v>
      </c>
      <c r="D5" s="357">
        <f t="shared" si="0"/>
        <v>0</v>
      </c>
      <c r="E5" s="356">
        <f t="shared" si="0"/>
        <v>8001000</v>
      </c>
      <c r="F5" s="358">
        <f t="shared" si="0"/>
        <v>29220363</v>
      </c>
      <c r="G5" s="358">
        <f t="shared" si="0"/>
        <v>297006</v>
      </c>
      <c r="H5" s="356">
        <f t="shared" si="0"/>
        <v>509567</v>
      </c>
      <c r="I5" s="356">
        <f t="shared" si="0"/>
        <v>1841193</v>
      </c>
      <c r="J5" s="358">
        <f t="shared" si="0"/>
        <v>2647766</v>
      </c>
      <c r="K5" s="358">
        <f t="shared" si="0"/>
        <v>514018</v>
      </c>
      <c r="L5" s="356">
        <f t="shared" si="0"/>
        <v>1590646</v>
      </c>
      <c r="M5" s="356">
        <f t="shared" si="0"/>
        <v>1918902</v>
      </c>
      <c r="N5" s="358">
        <f t="shared" si="0"/>
        <v>4023566</v>
      </c>
      <c r="O5" s="358">
        <f t="shared" si="0"/>
        <v>0</v>
      </c>
      <c r="P5" s="356">
        <f t="shared" si="0"/>
        <v>548502</v>
      </c>
      <c r="Q5" s="356">
        <f t="shared" si="0"/>
        <v>1222551</v>
      </c>
      <c r="R5" s="358">
        <f t="shared" si="0"/>
        <v>1771053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8442385</v>
      </c>
      <c r="X5" s="356">
        <f t="shared" si="0"/>
        <v>21915272</v>
      </c>
      <c r="Y5" s="358">
        <f t="shared" si="0"/>
        <v>-13472887</v>
      </c>
      <c r="Z5" s="359">
        <f>+IF(X5&lt;&gt;0,+(Y5/X5)*100,0)</f>
        <v>-61.47716076715817</v>
      </c>
      <c r="AA5" s="360">
        <f>+AA6+AA8+AA11+AA13+AA15</f>
        <v>29220363</v>
      </c>
    </row>
    <row r="6" spans="1:27" ht="13.5">
      <c r="A6" s="361" t="s">
        <v>204</v>
      </c>
      <c r="B6" s="142"/>
      <c r="C6" s="60">
        <f>+C7</f>
        <v>16387791</v>
      </c>
      <c r="D6" s="340">
        <f aca="true" t="shared" si="1" ref="D6:AA6">+D7</f>
        <v>0</v>
      </c>
      <c r="E6" s="60">
        <f t="shared" si="1"/>
        <v>8001000</v>
      </c>
      <c r="F6" s="59">
        <f t="shared" si="1"/>
        <v>18757707</v>
      </c>
      <c r="G6" s="59">
        <f t="shared" si="1"/>
        <v>297006</v>
      </c>
      <c r="H6" s="60">
        <f t="shared" si="1"/>
        <v>509567</v>
      </c>
      <c r="I6" s="60">
        <f t="shared" si="1"/>
        <v>1841193</v>
      </c>
      <c r="J6" s="59">
        <f t="shared" si="1"/>
        <v>2647766</v>
      </c>
      <c r="K6" s="59">
        <f t="shared" si="1"/>
        <v>514018</v>
      </c>
      <c r="L6" s="60">
        <f t="shared" si="1"/>
        <v>1590646</v>
      </c>
      <c r="M6" s="60">
        <f t="shared" si="1"/>
        <v>1331211</v>
      </c>
      <c r="N6" s="59">
        <f t="shared" si="1"/>
        <v>3435875</v>
      </c>
      <c r="O6" s="59">
        <f t="shared" si="1"/>
        <v>0</v>
      </c>
      <c r="P6" s="60">
        <f t="shared" si="1"/>
        <v>548502</v>
      </c>
      <c r="Q6" s="60">
        <f t="shared" si="1"/>
        <v>589411</v>
      </c>
      <c r="R6" s="59">
        <f t="shared" si="1"/>
        <v>1137913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7221554</v>
      </c>
      <c r="X6" s="60">
        <f t="shared" si="1"/>
        <v>14068280</v>
      </c>
      <c r="Y6" s="59">
        <f t="shared" si="1"/>
        <v>-6846726</v>
      </c>
      <c r="Z6" s="61">
        <f>+IF(X6&lt;&gt;0,+(Y6/X6)*100,0)</f>
        <v>-48.66782577543239</v>
      </c>
      <c r="AA6" s="62">
        <f t="shared" si="1"/>
        <v>18757707</v>
      </c>
    </row>
    <row r="7" spans="1:27" ht="13.5">
      <c r="A7" s="291" t="s">
        <v>228</v>
      </c>
      <c r="B7" s="142"/>
      <c r="C7" s="60">
        <v>16387791</v>
      </c>
      <c r="D7" s="340"/>
      <c r="E7" s="60">
        <v>8001000</v>
      </c>
      <c r="F7" s="59">
        <v>18757707</v>
      </c>
      <c r="G7" s="59">
        <v>297006</v>
      </c>
      <c r="H7" s="60">
        <v>509567</v>
      </c>
      <c r="I7" s="60">
        <v>1841193</v>
      </c>
      <c r="J7" s="59">
        <v>2647766</v>
      </c>
      <c r="K7" s="59">
        <v>514018</v>
      </c>
      <c r="L7" s="60">
        <v>1590646</v>
      </c>
      <c r="M7" s="60">
        <v>1331211</v>
      </c>
      <c r="N7" s="59">
        <v>3435875</v>
      </c>
      <c r="O7" s="59"/>
      <c r="P7" s="60">
        <v>548502</v>
      </c>
      <c r="Q7" s="60">
        <v>589411</v>
      </c>
      <c r="R7" s="59">
        <v>1137913</v>
      </c>
      <c r="S7" s="59"/>
      <c r="T7" s="60"/>
      <c r="U7" s="60"/>
      <c r="V7" s="59"/>
      <c r="W7" s="59">
        <v>7221554</v>
      </c>
      <c r="X7" s="60">
        <v>14068280</v>
      </c>
      <c r="Y7" s="59">
        <v>-6846726</v>
      </c>
      <c r="Z7" s="61">
        <v>-48.67</v>
      </c>
      <c r="AA7" s="62">
        <v>18757707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646353</v>
      </c>
      <c r="D15" s="340">
        <f t="shared" si="5"/>
        <v>0</v>
      </c>
      <c r="E15" s="60">
        <f t="shared" si="5"/>
        <v>0</v>
      </c>
      <c r="F15" s="59">
        <f t="shared" si="5"/>
        <v>10462656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587691</v>
      </c>
      <c r="N15" s="59">
        <f t="shared" si="5"/>
        <v>587691</v>
      </c>
      <c r="O15" s="59">
        <f t="shared" si="5"/>
        <v>0</v>
      </c>
      <c r="P15" s="60">
        <f t="shared" si="5"/>
        <v>0</v>
      </c>
      <c r="Q15" s="60">
        <f t="shared" si="5"/>
        <v>633140</v>
      </c>
      <c r="R15" s="59">
        <f t="shared" si="5"/>
        <v>633140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1220831</v>
      </c>
      <c r="X15" s="60">
        <f t="shared" si="5"/>
        <v>7846992</v>
      </c>
      <c r="Y15" s="59">
        <f t="shared" si="5"/>
        <v>-6626161</v>
      </c>
      <c r="Z15" s="61">
        <f>+IF(X15&lt;&gt;0,+(Y15/X15)*100,0)</f>
        <v>-84.44205117069062</v>
      </c>
      <c r="AA15" s="62">
        <f>SUM(AA16:AA20)</f>
        <v>10462656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646353</v>
      </c>
      <c r="D20" s="340"/>
      <c r="E20" s="60"/>
      <c r="F20" s="59">
        <v>10462656</v>
      </c>
      <c r="G20" s="59"/>
      <c r="H20" s="60"/>
      <c r="I20" s="60"/>
      <c r="J20" s="59"/>
      <c r="K20" s="59"/>
      <c r="L20" s="60"/>
      <c r="M20" s="60">
        <v>587691</v>
      </c>
      <c r="N20" s="59">
        <v>587691</v>
      </c>
      <c r="O20" s="59"/>
      <c r="P20" s="60"/>
      <c r="Q20" s="60">
        <v>633140</v>
      </c>
      <c r="R20" s="59">
        <v>633140</v>
      </c>
      <c r="S20" s="59"/>
      <c r="T20" s="60"/>
      <c r="U20" s="60"/>
      <c r="V20" s="59"/>
      <c r="W20" s="59">
        <v>1220831</v>
      </c>
      <c r="X20" s="60">
        <v>7846992</v>
      </c>
      <c r="Y20" s="59">
        <v>-6626161</v>
      </c>
      <c r="Z20" s="61">
        <v>-84.44</v>
      </c>
      <c r="AA20" s="62">
        <v>10462656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2071040</v>
      </c>
      <c r="D22" s="344">
        <f t="shared" si="6"/>
        <v>0</v>
      </c>
      <c r="E22" s="343">
        <f t="shared" si="6"/>
        <v>1505000</v>
      </c>
      <c r="F22" s="345">
        <f t="shared" si="6"/>
        <v>2075000</v>
      </c>
      <c r="G22" s="345">
        <f t="shared" si="6"/>
        <v>0</v>
      </c>
      <c r="H22" s="343">
        <f t="shared" si="6"/>
        <v>141008</v>
      </c>
      <c r="I22" s="343">
        <f t="shared" si="6"/>
        <v>388217</v>
      </c>
      <c r="J22" s="345">
        <f t="shared" si="6"/>
        <v>529225</v>
      </c>
      <c r="K22" s="345">
        <f t="shared" si="6"/>
        <v>0</v>
      </c>
      <c r="L22" s="343">
        <f t="shared" si="6"/>
        <v>231814</v>
      </c>
      <c r="M22" s="343">
        <f t="shared" si="6"/>
        <v>0</v>
      </c>
      <c r="N22" s="345">
        <f t="shared" si="6"/>
        <v>231814</v>
      </c>
      <c r="O22" s="345">
        <f t="shared" si="6"/>
        <v>0</v>
      </c>
      <c r="P22" s="343">
        <f t="shared" si="6"/>
        <v>673440</v>
      </c>
      <c r="Q22" s="343">
        <f t="shared" si="6"/>
        <v>0</v>
      </c>
      <c r="R22" s="345">
        <f t="shared" si="6"/>
        <v>673440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1434479</v>
      </c>
      <c r="X22" s="343">
        <f t="shared" si="6"/>
        <v>1556250</v>
      </c>
      <c r="Y22" s="345">
        <f t="shared" si="6"/>
        <v>-121771</v>
      </c>
      <c r="Z22" s="336">
        <f>+IF(X22&lt;&gt;0,+(Y22/X22)*100,0)</f>
        <v>-7.824642570281124</v>
      </c>
      <c r="AA22" s="350">
        <f>SUM(AA23:AA32)</f>
        <v>2075000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1756817</v>
      </c>
      <c r="D24" s="340"/>
      <c r="E24" s="60"/>
      <c r="F24" s="59">
        <v>2000000</v>
      </c>
      <c r="G24" s="59"/>
      <c r="H24" s="60">
        <v>141008</v>
      </c>
      <c r="I24" s="60">
        <v>388217</v>
      </c>
      <c r="J24" s="59">
        <v>529225</v>
      </c>
      <c r="K24" s="59"/>
      <c r="L24" s="60">
        <v>231814</v>
      </c>
      <c r="M24" s="60"/>
      <c r="N24" s="59">
        <v>231814</v>
      </c>
      <c r="O24" s="59"/>
      <c r="P24" s="60">
        <v>673440</v>
      </c>
      <c r="Q24" s="60"/>
      <c r="R24" s="59">
        <v>673440</v>
      </c>
      <c r="S24" s="59"/>
      <c r="T24" s="60"/>
      <c r="U24" s="60"/>
      <c r="V24" s="59"/>
      <c r="W24" s="59">
        <v>1434479</v>
      </c>
      <c r="X24" s="60">
        <v>1500000</v>
      </c>
      <c r="Y24" s="59">
        <v>-65521</v>
      </c>
      <c r="Z24" s="61">
        <v>-4.37</v>
      </c>
      <c r="AA24" s="62">
        <v>2000000</v>
      </c>
    </row>
    <row r="25" spans="1:27" ht="13.5">
      <c r="A25" s="361" t="s">
        <v>238</v>
      </c>
      <c r="B25" s="142"/>
      <c r="C25" s="60">
        <v>314223</v>
      </c>
      <c r="D25" s="340"/>
      <c r="E25" s="60">
        <v>1505000</v>
      </c>
      <c r="F25" s="59">
        <v>75000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56250</v>
      </c>
      <c r="Y25" s="59">
        <v>-56250</v>
      </c>
      <c r="Z25" s="61">
        <v>-100</v>
      </c>
      <c r="AA25" s="62">
        <v>75000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1977469</v>
      </c>
      <c r="D40" s="344">
        <f t="shared" si="9"/>
        <v>0</v>
      </c>
      <c r="E40" s="343">
        <f t="shared" si="9"/>
        <v>3406250</v>
      </c>
      <c r="F40" s="345">
        <f t="shared" si="9"/>
        <v>3346022</v>
      </c>
      <c r="G40" s="345">
        <f t="shared" si="9"/>
        <v>0</v>
      </c>
      <c r="H40" s="343">
        <f t="shared" si="9"/>
        <v>7184</v>
      </c>
      <c r="I40" s="343">
        <f t="shared" si="9"/>
        <v>27643</v>
      </c>
      <c r="J40" s="345">
        <f t="shared" si="9"/>
        <v>34827</v>
      </c>
      <c r="K40" s="345">
        <f t="shared" si="9"/>
        <v>207277</v>
      </c>
      <c r="L40" s="343">
        <f t="shared" si="9"/>
        <v>38028</v>
      </c>
      <c r="M40" s="343">
        <f t="shared" si="9"/>
        <v>70711</v>
      </c>
      <c r="N40" s="345">
        <f t="shared" si="9"/>
        <v>316016</v>
      </c>
      <c r="O40" s="345">
        <f t="shared" si="9"/>
        <v>343073</v>
      </c>
      <c r="P40" s="343">
        <f t="shared" si="9"/>
        <v>0</v>
      </c>
      <c r="Q40" s="343">
        <f t="shared" si="9"/>
        <v>1009938</v>
      </c>
      <c r="R40" s="345">
        <f t="shared" si="9"/>
        <v>1353011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1703854</v>
      </c>
      <c r="X40" s="343">
        <f t="shared" si="9"/>
        <v>2509517</v>
      </c>
      <c r="Y40" s="345">
        <f t="shared" si="9"/>
        <v>-805663</v>
      </c>
      <c r="Z40" s="336">
        <f>+IF(X40&lt;&gt;0,+(Y40/X40)*100,0)</f>
        <v>-32.10430533046797</v>
      </c>
      <c r="AA40" s="350">
        <f>SUM(AA41:AA49)</f>
        <v>3346022</v>
      </c>
    </row>
    <row r="41" spans="1:27" ht="13.5">
      <c r="A41" s="361" t="s">
        <v>247</v>
      </c>
      <c r="B41" s="142"/>
      <c r="C41" s="362">
        <v>1530710</v>
      </c>
      <c r="D41" s="363"/>
      <c r="E41" s="362">
        <v>2610000</v>
      </c>
      <c r="F41" s="364">
        <v>1838361</v>
      </c>
      <c r="G41" s="364"/>
      <c r="H41" s="362"/>
      <c r="I41" s="362"/>
      <c r="J41" s="364"/>
      <c r="K41" s="364">
        <v>168374</v>
      </c>
      <c r="L41" s="362"/>
      <c r="M41" s="362"/>
      <c r="N41" s="364">
        <v>168374</v>
      </c>
      <c r="O41" s="364">
        <v>57500</v>
      </c>
      <c r="P41" s="362"/>
      <c r="Q41" s="362"/>
      <c r="R41" s="364">
        <v>57500</v>
      </c>
      <c r="S41" s="364"/>
      <c r="T41" s="362"/>
      <c r="U41" s="362"/>
      <c r="V41" s="364"/>
      <c r="W41" s="364">
        <v>225874</v>
      </c>
      <c r="X41" s="362">
        <v>1378771</v>
      </c>
      <c r="Y41" s="364">
        <v>-1152897</v>
      </c>
      <c r="Z41" s="365">
        <v>-83.62</v>
      </c>
      <c r="AA41" s="366">
        <v>1838361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69292</v>
      </c>
      <c r="D43" s="369"/>
      <c r="E43" s="305">
        <v>62000</v>
      </c>
      <c r="F43" s="370">
        <v>1104000</v>
      </c>
      <c r="G43" s="370"/>
      <c r="H43" s="305"/>
      <c r="I43" s="305"/>
      <c r="J43" s="370"/>
      <c r="K43" s="370"/>
      <c r="L43" s="305">
        <v>17638</v>
      </c>
      <c r="M43" s="305">
        <v>30105</v>
      </c>
      <c r="N43" s="370">
        <v>47743</v>
      </c>
      <c r="O43" s="370">
        <v>257730</v>
      </c>
      <c r="P43" s="305"/>
      <c r="Q43" s="305">
        <v>988500</v>
      </c>
      <c r="R43" s="370">
        <v>1246230</v>
      </c>
      <c r="S43" s="370"/>
      <c r="T43" s="305"/>
      <c r="U43" s="305"/>
      <c r="V43" s="370"/>
      <c r="W43" s="370">
        <v>1293973</v>
      </c>
      <c r="X43" s="305">
        <v>828000</v>
      </c>
      <c r="Y43" s="370">
        <v>465973</v>
      </c>
      <c r="Z43" s="371">
        <v>56.28</v>
      </c>
      <c r="AA43" s="303">
        <v>1104000</v>
      </c>
    </row>
    <row r="44" spans="1:27" ht="13.5">
      <c r="A44" s="361" t="s">
        <v>250</v>
      </c>
      <c r="B44" s="136"/>
      <c r="C44" s="60">
        <v>210119</v>
      </c>
      <c r="D44" s="368"/>
      <c r="E44" s="54">
        <v>414250</v>
      </c>
      <c r="F44" s="53">
        <v>321639</v>
      </c>
      <c r="G44" s="53"/>
      <c r="H44" s="54">
        <v>7184</v>
      </c>
      <c r="I44" s="54">
        <v>22113</v>
      </c>
      <c r="J44" s="53">
        <v>29297</v>
      </c>
      <c r="K44" s="53">
        <v>38903</v>
      </c>
      <c r="L44" s="54">
        <v>20390</v>
      </c>
      <c r="M44" s="54">
        <v>40606</v>
      </c>
      <c r="N44" s="53">
        <v>99899</v>
      </c>
      <c r="O44" s="53">
        <v>27843</v>
      </c>
      <c r="P44" s="54"/>
      <c r="Q44" s="54">
        <v>10920</v>
      </c>
      <c r="R44" s="53">
        <v>38763</v>
      </c>
      <c r="S44" s="53"/>
      <c r="T44" s="54"/>
      <c r="U44" s="54"/>
      <c r="V44" s="53"/>
      <c r="W44" s="53">
        <v>167959</v>
      </c>
      <c r="X44" s="54">
        <v>241229</v>
      </c>
      <c r="Y44" s="53">
        <v>-73270</v>
      </c>
      <c r="Z44" s="94">
        <v>-30.37</v>
      </c>
      <c r="AA44" s="95">
        <v>321639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148453</v>
      </c>
      <c r="D48" s="368"/>
      <c r="E48" s="54"/>
      <c r="F48" s="53"/>
      <c r="G48" s="53"/>
      <c r="H48" s="54"/>
      <c r="I48" s="54">
        <v>5530</v>
      </c>
      <c r="J48" s="53">
        <v>5530</v>
      </c>
      <c r="K48" s="53"/>
      <c r="L48" s="54"/>
      <c r="M48" s="54"/>
      <c r="N48" s="53"/>
      <c r="O48" s="53"/>
      <c r="P48" s="54"/>
      <c r="Q48" s="54">
        <v>10518</v>
      </c>
      <c r="R48" s="53">
        <v>10518</v>
      </c>
      <c r="S48" s="53"/>
      <c r="T48" s="54"/>
      <c r="U48" s="54"/>
      <c r="V48" s="53"/>
      <c r="W48" s="53">
        <v>16048</v>
      </c>
      <c r="X48" s="54"/>
      <c r="Y48" s="53">
        <v>16048</v>
      </c>
      <c r="Z48" s="94"/>
      <c r="AA48" s="95"/>
    </row>
    <row r="49" spans="1:27" ht="13.5">
      <c r="A49" s="361" t="s">
        <v>93</v>
      </c>
      <c r="B49" s="136"/>
      <c r="C49" s="54">
        <v>18895</v>
      </c>
      <c r="D49" s="368"/>
      <c r="E49" s="54">
        <v>320000</v>
      </c>
      <c r="F49" s="53">
        <v>82022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61517</v>
      </c>
      <c r="Y49" s="53">
        <v>-61517</v>
      </c>
      <c r="Z49" s="94">
        <v>-100</v>
      </c>
      <c r="AA49" s="95">
        <v>82022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21082653</v>
      </c>
      <c r="D60" s="346">
        <f t="shared" si="14"/>
        <v>0</v>
      </c>
      <c r="E60" s="219">
        <f t="shared" si="14"/>
        <v>12912250</v>
      </c>
      <c r="F60" s="264">
        <f t="shared" si="14"/>
        <v>34641385</v>
      </c>
      <c r="G60" s="264">
        <f t="shared" si="14"/>
        <v>297006</v>
      </c>
      <c r="H60" s="219">
        <f t="shared" si="14"/>
        <v>657759</v>
      </c>
      <c r="I60" s="219">
        <f t="shared" si="14"/>
        <v>2257053</v>
      </c>
      <c r="J60" s="264">
        <f t="shared" si="14"/>
        <v>3211818</v>
      </c>
      <c r="K60" s="264">
        <f t="shared" si="14"/>
        <v>721295</v>
      </c>
      <c r="L60" s="219">
        <f t="shared" si="14"/>
        <v>1860488</v>
      </c>
      <c r="M60" s="219">
        <f t="shared" si="14"/>
        <v>1989613</v>
      </c>
      <c r="N60" s="264">
        <f t="shared" si="14"/>
        <v>4571396</v>
      </c>
      <c r="O60" s="264">
        <f t="shared" si="14"/>
        <v>343073</v>
      </c>
      <c r="P60" s="219">
        <f t="shared" si="14"/>
        <v>1221942</v>
      </c>
      <c r="Q60" s="219">
        <f t="shared" si="14"/>
        <v>2232489</v>
      </c>
      <c r="R60" s="264">
        <f t="shared" si="14"/>
        <v>3797504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11580718</v>
      </c>
      <c r="X60" s="219">
        <f t="shared" si="14"/>
        <v>25981039</v>
      </c>
      <c r="Y60" s="264">
        <f t="shared" si="14"/>
        <v>-14400321</v>
      </c>
      <c r="Z60" s="337">
        <f>+IF(X60&lt;&gt;0,+(Y60/X60)*100,0)</f>
        <v>-55.426270673778674</v>
      </c>
      <c r="AA60" s="232">
        <f>+AA57+AA54+AA51+AA40+AA37+AA34+AA22+AA5</f>
        <v>34641385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6313000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6313000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6313000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124731</v>
      </c>
      <c r="D22" s="344">
        <f t="shared" si="6"/>
        <v>0</v>
      </c>
      <c r="E22" s="343">
        <f t="shared" si="6"/>
        <v>70000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124731</v>
      </c>
      <c r="D25" s="340"/>
      <c r="E25" s="60">
        <v>70000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124731</v>
      </c>
      <c r="D60" s="346">
        <f t="shared" si="14"/>
        <v>0</v>
      </c>
      <c r="E60" s="219">
        <f t="shared" si="14"/>
        <v>6403000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2014-05-13T07:35:49Z</dcterms:created>
  <dcterms:modified xsi:type="dcterms:W3CDTF">2014-05-13T07:35:52Z</dcterms:modified>
  <cp:category/>
  <cp:version/>
  <cp:contentType/>
  <cp:contentStatus/>
</cp:coreProperties>
</file>